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8.0.5\arquivos\06_ OBRAS PUBLICAS\02_PROJETOS-OBRAS\UPA - UNIDADE DE PRONTO ATENDIMENTO\UPA - CENTRAL\01 - CAIXA ECONÔMICA 2021 - REFORMA\ORÇAMENTO\"/>
    </mc:Choice>
  </mc:AlternateContent>
  <bookViews>
    <workbookView xWindow="0" yWindow="0" windowWidth="15240" windowHeight="11085" activeTab="7"/>
  </bookViews>
  <sheets>
    <sheet name="Capa" sheetId="6" r:id="rId1"/>
    <sheet name="Resumo" sheetId="2" r:id="rId2"/>
    <sheet name="Orçamento" sheetId="1" r:id="rId3"/>
    <sheet name="Cronograma" sheetId="24" r:id="rId4"/>
    <sheet name="BDI - Serviços" sheetId="4" r:id="rId5"/>
    <sheet name="BDI-Equipamentos" sheetId="10" r:id="rId6"/>
    <sheet name="Composição" sheetId="9" r:id="rId7"/>
    <sheet name="Mapa de cotação" sheetId="27" r:id="rId8"/>
    <sheet name="Memória de Calculo" sheetId="26"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2" hidden="1">Orçamento!$A$1:$A$62</definedName>
    <definedName name="_ind100" localSheetId="3">#REF!</definedName>
    <definedName name="_ind100" localSheetId="7">#REF!</definedName>
    <definedName name="_ind100">#REF!</definedName>
    <definedName name="_mem2">'[1]Mat Asf'!$H$37</definedName>
    <definedName name="_prd1" localSheetId="3">#REF!</definedName>
    <definedName name="_prd1" localSheetId="7">#REF!</definedName>
    <definedName name="_prd1">#REF!</definedName>
    <definedName name="_prt1" localSheetId="3">#REF!</definedName>
    <definedName name="_prt1" localSheetId="7">#REF!</definedName>
    <definedName name="_prt1">#REF!</definedName>
    <definedName name="_RET1" localSheetId="3">#REF!</definedName>
    <definedName name="_RET1" localSheetId="7">#REF!</definedName>
    <definedName name="_RET1">#REF!</definedName>
    <definedName name="abc" localSheetId="3">'[2]Aterro PonteSul'!#REF!</definedName>
    <definedName name="abc" localSheetId="7">'[2]Aterro PonteSul'!#REF!</definedName>
    <definedName name="abc">'[2]Aterro PonteSul'!#REF!</definedName>
    <definedName name="_xlnm.Print_Area" localSheetId="4">'BDI - Serviços'!$A$1:$J$39</definedName>
    <definedName name="_xlnm.Print_Area" localSheetId="5">'BDI-Equipamentos'!$A$1:$J$32</definedName>
    <definedName name="_xlnm.Print_Area" localSheetId="0">Capa!$A$1:$D$49</definedName>
    <definedName name="_xlnm.Print_Area" localSheetId="6">Composição!$A$1:$H$67</definedName>
    <definedName name="_xlnm.Print_Area" localSheetId="3">Cronograma!$A$1:$AE$24</definedName>
    <definedName name="_xlnm.Print_Area" localSheetId="7">'Mapa de cotação'!$A$1:$J$6</definedName>
    <definedName name="_xlnm.Print_Area" localSheetId="2">Orçamento!$A$1:$J$58</definedName>
    <definedName name="_xlnm.Print_Area" localSheetId="1">Resumo!$A$1:$F$22</definedName>
    <definedName name="_xlnm.Print_Area">#REF!</definedName>
    <definedName name="areafog" localSheetId="3">#REF!</definedName>
    <definedName name="areafog" localSheetId="7">#REF!</definedName>
    <definedName name="areafog">#REF!</definedName>
    <definedName name="areatsd" localSheetId="3">#REF!</definedName>
    <definedName name="areatsd" localSheetId="7">#REF!</definedName>
    <definedName name="areatsd">#REF!</definedName>
    <definedName name="areatss" localSheetId="3">#REF!</definedName>
    <definedName name="areatss" localSheetId="7">#REF!</definedName>
    <definedName name="areatss">#REF!</definedName>
    <definedName name="aterro" localSheetId="3">'[2]Aterro PonteSul'!#REF!</definedName>
    <definedName name="aterro" localSheetId="7">'[2]Aterro PonteSul'!#REF!</definedName>
    <definedName name="aterro">'[2]Aterro PonteSul'!#REF!</definedName>
    <definedName name="bacia" localSheetId="3">#REF!</definedName>
    <definedName name="bacia" localSheetId="7">#REF!</definedName>
    <definedName name="bacia">#REF!</definedName>
    <definedName name="bbdcc15" localSheetId="3">#REF!</definedName>
    <definedName name="bbdcc15" localSheetId="7">#REF!</definedName>
    <definedName name="bbdcc15">#REF!</definedName>
    <definedName name="bbdcc20" localSheetId="3">#REF!</definedName>
    <definedName name="bbdcc20" localSheetId="7">#REF!</definedName>
    <definedName name="bbdcc20">#REF!</definedName>
    <definedName name="bbdcc25" localSheetId="3">#REF!</definedName>
    <definedName name="bbdcc25" localSheetId="7">#REF!</definedName>
    <definedName name="bbdcc25">#REF!</definedName>
    <definedName name="bbdcc30" localSheetId="3">#REF!</definedName>
    <definedName name="bbdcc30" localSheetId="7">#REF!</definedName>
    <definedName name="bbdcc30">#REF!</definedName>
    <definedName name="bbdtc04" localSheetId="3">#REF!</definedName>
    <definedName name="bbdtc04" localSheetId="7">#REF!</definedName>
    <definedName name="bbdtc04">#REF!</definedName>
    <definedName name="bbdtc06" localSheetId="3">#REF!</definedName>
    <definedName name="bbdtc06" localSheetId="7">#REF!</definedName>
    <definedName name="bbdtc06">#REF!</definedName>
    <definedName name="bbdtc08" localSheetId="3">#REF!</definedName>
    <definedName name="bbdtc08" localSheetId="7">#REF!</definedName>
    <definedName name="bbdtc08">#REF!</definedName>
    <definedName name="bbdtc10" localSheetId="3">#REF!</definedName>
    <definedName name="bbdtc10" localSheetId="7">#REF!</definedName>
    <definedName name="bbdtc10">#REF!</definedName>
    <definedName name="bbdtc12" localSheetId="3">#REF!</definedName>
    <definedName name="bbdtc12" localSheetId="7">#REF!</definedName>
    <definedName name="bbdtc12">#REF!</definedName>
    <definedName name="bbdtc15" localSheetId="3">#REF!</definedName>
    <definedName name="bbdtc15" localSheetId="7">#REF!</definedName>
    <definedName name="bbdtc15">#REF!</definedName>
    <definedName name="bbscc15" localSheetId="3">#REF!</definedName>
    <definedName name="bbscc15" localSheetId="7">#REF!</definedName>
    <definedName name="bbscc15">#REF!</definedName>
    <definedName name="bbscc20" localSheetId="3">#REF!</definedName>
    <definedName name="bbscc20" localSheetId="7">#REF!</definedName>
    <definedName name="bbscc20">#REF!</definedName>
    <definedName name="bbscc25" localSheetId="3">#REF!</definedName>
    <definedName name="bbscc25" localSheetId="7">#REF!</definedName>
    <definedName name="bbscc25">#REF!</definedName>
    <definedName name="bbscc30" localSheetId="3">#REF!</definedName>
    <definedName name="bbscc30" localSheetId="7">#REF!</definedName>
    <definedName name="bbscc30">#REF!</definedName>
    <definedName name="bbstc04" localSheetId="3">#REF!</definedName>
    <definedName name="bbstc04" localSheetId="7">#REF!</definedName>
    <definedName name="bbstc04">#REF!</definedName>
    <definedName name="bbstc06" localSheetId="3">#REF!</definedName>
    <definedName name="bbstc06" localSheetId="7">#REF!</definedName>
    <definedName name="bbstc06">#REF!</definedName>
    <definedName name="bbstc08" localSheetId="3">#REF!</definedName>
    <definedName name="bbstc08" localSheetId="7">#REF!</definedName>
    <definedName name="bbstc08">#REF!</definedName>
    <definedName name="bbstc10" localSheetId="3">#REF!</definedName>
    <definedName name="bbstc10" localSheetId="7">#REF!</definedName>
    <definedName name="bbstc10">#REF!</definedName>
    <definedName name="bbstc12" localSheetId="3">#REF!</definedName>
    <definedName name="bbstc12" localSheetId="7">#REF!</definedName>
    <definedName name="bbstc12">#REF!</definedName>
    <definedName name="bbstc15" localSheetId="3">#REF!</definedName>
    <definedName name="bbstc15" localSheetId="7">#REF!</definedName>
    <definedName name="bbstc15">#REF!</definedName>
    <definedName name="bbtcc15" localSheetId="3">[2]DMT_EV!#REF!</definedName>
    <definedName name="bbtcc15" localSheetId="7">[2]DMT_EV!#REF!</definedName>
    <definedName name="bbtcc15">[2]DMT_EV!#REF!</definedName>
    <definedName name="bbtcc20" localSheetId="3">[2]DMT_EV!#REF!</definedName>
    <definedName name="bbtcc20" localSheetId="7">[2]DMT_EV!#REF!</definedName>
    <definedName name="bbtcc20">[2]DMT_EV!#REF!</definedName>
    <definedName name="bbtcc25" localSheetId="3">[2]DMT_EV!#REF!</definedName>
    <definedName name="bbtcc25">[2]DMT_EV!#REF!</definedName>
    <definedName name="bbtcc30" localSheetId="3">[2]DMT_EV!#REF!</definedName>
    <definedName name="bbtcc30">[2]DMT_EV!#REF!</definedName>
    <definedName name="bbttc04" localSheetId="3">#REF!</definedName>
    <definedName name="bbttc04" localSheetId="7">#REF!</definedName>
    <definedName name="bbttc04">#REF!</definedName>
    <definedName name="bbttc06" localSheetId="3">#REF!</definedName>
    <definedName name="bbttc06" localSheetId="7">#REF!</definedName>
    <definedName name="bbttc06">#REF!</definedName>
    <definedName name="bbttc08" localSheetId="3">#REF!</definedName>
    <definedName name="bbttc08" localSheetId="7">#REF!</definedName>
    <definedName name="bbttc08">#REF!</definedName>
    <definedName name="bbttc10" localSheetId="3">#REF!</definedName>
    <definedName name="bbttc10" localSheetId="7">#REF!</definedName>
    <definedName name="bbttc10">#REF!</definedName>
    <definedName name="bbttc12" localSheetId="3">#REF!</definedName>
    <definedName name="bbttc12" localSheetId="7">#REF!</definedName>
    <definedName name="bbttc12">#REF!</definedName>
    <definedName name="bbttc15" localSheetId="3">#REF!</definedName>
    <definedName name="bbttc15" localSheetId="7">#REF!</definedName>
    <definedName name="bbttc15">#REF!</definedName>
    <definedName name="betume" localSheetId="3">#REF!</definedName>
    <definedName name="betume" localSheetId="7">#REF!</definedName>
    <definedName name="betume">#REF!</definedName>
    <definedName name="cabeca" localSheetId="3">#REF!</definedName>
    <definedName name="cabeca" localSheetId="7">#REF!</definedName>
    <definedName name="cabeca">#REF!</definedName>
    <definedName name="cabeca1" localSheetId="3">#REF!</definedName>
    <definedName name="cabeca1" localSheetId="7">#REF!</definedName>
    <definedName name="cabeca1">#REF!</definedName>
    <definedName name="cabeçalho" localSheetId="3">#REF!</definedName>
    <definedName name="cabeçalho" localSheetId="7">#REF!</definedName>
    <definedName name="cabeçalho">#REF!</definedName>
    <definedName name="cabeçalho1" localSheetId="3">#REF!</definedName>
    <definedName name="cabeçalho1" localSheetId="7">#REF!</definedName>
    <definedName name="cabeçalho1">#REF!</definedName>
    <definedName name="cbdcc15" localSheetId="3">#REF!</definedName>
    <definedName name="cbdcc15" localSheetId="7">#REF!</definedName>
    <definedName name="cbdcc15">#REF!</definedName>
    <definedName name="cbdcc20" localSheetId="3">#REF!</definedName>
    <definedName name="cbdcc20" localSheetId="7">#REF!</definedName>
    <definedName name="cbdcc20">#REF!</definedName>
    <definedName name="cbdcc25" localSheetId="3">#REF!</definedName>
    <definedName name="cbdcc25" localSheetId="7">#REF!</definedName>
    <definedName name="cbdcc25">#REF!</definedName>
    <definedName name="cbdcc30" localSheetId="3">#REF!</definedName>
    <definedName name="cbdcc30" localSheetId="7">#REF!</definedName>
    <definedName name="cbdcc30">#REF!</definedName>
    <definedName name="cbdtc04" localSheetId="3">#REF!</definedName>
    <definedName name="cbdtc04" localSheetId="7">#REF!</definedName>
    <definedName name="cbdtc04">#REF!</definedName>
    <definedName name="cbdtc06" localSheetId="3">#REF!</definedName>
    <definedName name="cbdtc06" localSheetId="7">#REF!</definedName>
    <definedName name="cbdtc06">#REF!</definedName>
    <definedName name="cbdtc08" localSheetId="3">#REF!</definedName>
    <definedName name="cbdtc08" localSheetId="7">#REF!</definedName>
    <definedName name="cbdtc08">#REF!</definedName>
    <definedName name="cbdtc10" localSheetId="3">#REF!</definedName>
    <definedName name="cbdtc10" localSheetId="7">#REF!</definedName>
    <definedName name="cbdtc10">#REF!</definedName>
    <definedName name="cbdtc12" localSheetId="3">#REF!</definedName>
    <definedName name="cbdtc12" localSheetId="7">#REF!</definedName>
    <definedName name="cbdtc12">#REF!</definedName>
    <definedName name="cbdtc15" localSheetId="3">#REF!</definedName>
    <definedName name="cbdtc15" localSheetId="7">#REF!</definedName>
    <definedName name="cbdtc15">#REF!</definedName>
    <definedName name="cbscc15" localSheetId="3">#REF!</definedName>
    <definedName name="cbscc15" localSheetId="7">#REF!</definedName>
    <definedName name="cbscc15">#REF!</definedName>
    <definedName name="cbscc20" localSheetId="3">#REF!</definedName>
    <definedName name="cbscc20" localSheetId="7">#REF!</definedName>
    <definedName name="cbscc20">#REF!</definedName>
    <definedName name="cbscc25" localSheetId="3">#REF!</definedName>
    <definedName name="cbscc25" localSheetId="7">#REF!</definedName>
    <definedName name="cbscc25">#REF!</definedName>
    <definedName name="cbscc30" localSheetId="3">#REF!</definedName>
    <definedName name="cbscc30" localSheetId="7">#REF!</definedName>
    <definedName name="cbscc30">#REF!</definedName>
    <definedName name="cbstc04" localSheetId="3">#REF!</definedName>
    <definedName name="cbstc04" localSheetId="7">#REF!</definedName>
    <definedName name="cbstc04">#REF!</definedName>
    <definedName name="cbstc06" localSheetId="3">#REF!</definedName>
    <definedName name="cbstc06" localSheetId="7">#REF!</definedName>
    <definedName name="cbstc06">#REF!</definedName>
    <definedName name="cbstc08" localSheetId="3">#REF!</definedName>
    <definedName name="cbstc08" localSheetId="7">#REF!</definedName>
    <definedName name="cbstc08">#REF!</definedName>
    <definedName name="cbstc10" localSheetId="3">#REF!</definedName>
    <definedName name="cbstc10" localSheetId="7">#REF!</definedName>
    <definedName name="cbstc10">#REF!</definedName>
    <definedName name="cbstc12" localSheetId="3">#REF!</definedName>
    <definedName name="cbstc12" localSheetId="7">#REF!</definedName>
    <definedName name="cbstc12">#REF!</definedName>
    <definedName name="cbstc15" localSheetId="3">#REF!</definedName>
    <definedName name="cbstc15" localSheetId="7">#REF!</definedName>
    <definedName name="cbstc15">#REF!</definedName>
    <definedName name="cbtcc15" localSheetId="3">[2]DMT_EV!#REF!</definedName>
    <definedName name="cbtcc15" localSheetId="7">[2]DMT_EV!#REF!</definedName>
    <definedName name="cbtcc15">[2]DMT_EV!#REF!</definedName>
    <definedName name="cbtcc20" localSheetId="3">[2]DMT_EV!#REF!</definedName>
    <definedName name="cbtcc20" localSheetId="7">[2]DMT_EV!#REF!</definedName>
    <definedName name="cbtcc20">[2]DMT_EV!#REF!</definedName>
    <definedName name="cbtcc25" localSheetId="3">[2]DMT_EV!#REF!</definedName>
    <definedName name="cbtcc25">[2]DMT_EV!#REF!</definedName>
    <definedName name="cbtcc30" localSheetId="3">[2]DMT_EV!#REF!</definedName>
    <definedName name="cbtcc30">[2]DMT_EV!#REF!</definedName>
    <definedName name="cbttc04" localSheetId="3">#REF!</definedName>
    <definedName name="cbttc04" localSheetId="7">#REF!</definedName>
    <definedName name="cbttc04">#REF!</definedName>
    <definedName name="cbttc06" localSheetId="3">#REF!</definedName>
    <definedName name="cbttc06" localSheetId="7">#REF!</definedName>
    <definedName name="cbttc06">#REF!</definedName>
    <definedName name="cbttc08" localSheetId="3">#REF!</definedName>
    <definedName name="cbttc08" localSheetId="7">#REF!</definedName>
    <definedName name="cbttc08">#REF!</definedName>
    <definedName name="cbttc10" localSheetId="3">#REF!</definedName>
    <definedName name="cbttc10" localSheetId="7">#REF!</definedName>
    <definedName name="cbttc10">#REF!</definedName>
    <definedName name="cbttc12" localSheetId="3">#REF!</definedName>
    <definedName name="cbttc12" localSheetId="7">#REF!</definedName>
    <definedName name="cbttc12">#REF!</definedName>
    <definedName name="cbttc15" localSheetId="3">#REF!</definedName>
    <definedName name="cbttc15" localSheetId="7">#REF!</definedName>
    <definedName name="cbttc15">#REF!</definedName>
    <definedName name="ccerca" localSheetId="3">#REF!</definedName>
    <definedName name="ccerca" localSheetId="7">#REF!</definedName>
    <definedName name="ccerca">#REF!</definedName>
    <definedName name="cesar" localSheetId="3">#REF!</definedName>
    <definedName name="cesar" localSheetId="7">#REF!</definedName>
    <definedName name="cesar">#REF!</definedName>
    <definedName name="cm_30" localSheetId="3">#REF!</definedName>
    <definedName name="cm_30" localSheetId="7">#REF!</definedName>
    <definedName name="cm_30">#REF!</definedName>
    <definedName name="comp100" localSheetId="3">#REF!</definedName>
    <definedName name="comp100" localSheetId="7">#REF!</definedName>
    <definedName name="comp100">#REF!</definedName>
    <definedName name="comp95" localSheetId="3">#REF!</definedName>
    <definedName name="comp95" localSheetId="7">#REF!</definedName>
    <definedName name="comp95">#REF!</definedName>
    <definedName name="compala" localSheetId="3">#REF!</definedName>
    <definedName name="compala" localSheetId="7">#REF!</definedName>
    <definedName name="compala">#REF!</definedName>
    <definedName name="COMPOS">[3]Plan1!$A$2:$D$4073</definedName>
    <definedName name="conap" localSheetId="3">#REF!</definedName>
    <definedName name="conap" localSheetId="7">#REF!</definedName>
    <definedName name="conap">#REF!</definedName>
    <definedName name="conass" localSheetId="3">#REF!</definedName>
    <definedName name="conass" localSheetId="7">#REF!</definedName>
    <definedName name="conass">#REF!</definedName>
    <definedName name="connum" localSheetId="3">#REF!</definedName>
    <definedName name="connum" localSheetId="7">#REF!</definedName>
    <definedName name="connum">#REF!</definedName>
    <definedName name="conpro" localSheetId="3">#REF!</definedName>
    <definedName name="conpro" localSheetId="7">#REF!</definedName>
    <definedName name="conpro">#REF!</definedName>
    <definedName name="contrato" localSheetId="3">#REF!</definedName>
    <definedName name="contrato" localSheetId="7">#REF!</definedName>
    <definedName name="contrato">#REF!</definedName>
    <definedName name="corte" localSheetId="3">#REF!</definedName>
    <definedName name="corte" localSheetId="7">#REF!</definedName>
    <definedName name="corte">#REF!</definedName>
    <definedName name="DATA" localSheetId="3">#REF!</definedName>
    <definedName name="DATA" localSheetId="7">#REF!</definedName>
    <definedName name="DATA">#REF!</definedName>
    <definedName name="defensa" localSheetId="3">#REF!</definedName>
    <definedName name="defensa" localSheetId="7">#REF!</definedName>
    <definedName name="defensa">#REF!</definedName>
    <definedName name="dmt_1000" localSheetId="3">#REF!</definedName>
    <definedName name="dmt_1000" localSheetId="7">#REF!</definedName>
    <definedName name="dmt_1000">#REF!</definedName>
    <definedName name="dmt_1200" localSheetId="3">#REF!</definedName>
    <definedName name="dmt_1200" localSheetId="7">#REF!</definedName>
    <definedName name="dmt_1200">#REF!</definedName>
    <definedName name="dmt_1400" localSheetId="3">#REF!</definedName>
    <definedName name="dmt_1400" localSheetId="7">#REF!</definedName>
    <definedName name="dmt_1400">#REF!</definedName>
    <definedName name="dmt_200" localSheetId="3">#REF!</definedName>
    <definedName name="dmt_200" localSheetId="7">#REF!</definedName>
    <definedName name="dmt_200">#REF!</definedName>
    <definedName name="dmt_400" localSheetId="3">#REF!</definedName>
    <definedName name="dmt_400" localSheetId="7">#REF!</definedName>
    <definedName name="dmt_400">#REF!</definedName>
    <definedName name="dmt_50" localSheetId="3">#REF!</definedName>
    <definedName name="dmt_50" localSheetId="7">#REF!</definedName>
    <definedName name="dmt_50">#REF!</definedName>
    <definedName name="dmt_600" localSheetId="3">#REF!</definedName>
    <definedName name="dmt_600" localSheetId="7">#REF!</definedName>
    <definedName name="dmt_600">#REF!</definedName>
    <definedName name="dmt_800" localSheetId="3">#REF!</definedName>
    <definedName name="dmt_800" localSheetId="7">#REF!</definedName>
    <definedName name="dmt_800">#REF!</definedName>
    <definedName name="drena" localSheetId="3">#REF!</definedName>
    <definedName name="drena" localSheetId="7">#REF!</definedName>
    <definedName name="drena">#REF!</definedName>
    <definedName name="dreno" localSheetId="3">#REF!</definedName>
    <definedName name="dreno" localSheetId="7">#REF!</definedName>
    <definedName name="dreno">#REF!</definedName>
    <definedName name="dtipo1" localSheetId="3">#REF!</definedName>
    <definedName name="dtipo1" localSheetId="7">#REF!</definedName>
    <definedName name="dtipo1">#REF!</definedName>
    <definedName name="dtipo2" localSheetId="3">#REF!</definedName>
    <definedName name="dtipo2" localSheetId="7">#REF!</definedName>
    <definedName name="dtipo2">#REF!</definedName>
    <definedName name="empo2" localSheetId="3">#REF!</definedName>
    <definedName name="empo2" localSheetId="7">#REF!</definedName>
    <definedName name="empo2">#REF!</definedName>
    <definedName name="Empola2" localSheetId="3">#REF!</definedName>
    <definedName name="Empola2" localSheetId="7">#REF!</definedName>
    <definedName name="Empola2">#REF!</definedName>
    <definedName name="Empolo2" localSheetId="3">#REF!</definedName>
    <definedName name="Empolo2" localSheetId="7">#REF!</definedName>
    <definedName name="Empolo2">#REF!</definedName>
    <definedName name="empolo3" localSheetId="3">#REF!</definedName>
    <definedName name="empolo3" localSheetId="7">#REF!</definedName>
    <definedName name="empolo3">#REF!</definedName>
    <definedName name="eng">'[1]Mat Asf'!$C$36</definedName>
    <definedName name="engfiscal" localSheetId="3">#REF!</definedName>
    <definedName name="engfiscal" localSheetId="7">#REF!</definedName>
    <definedName name="engfiscal">#REF!</definedName>
    <definedName name="engm1" localSheetId="3">#REF!</definedName>
    <definedName name="engm1" localSheetId="7">#REF!</definedName>
    <definedName name="engm1">#REF!</definedName>
    <definedName name="engm2" localSheetId="3">#REF!</definedName>
    <definedName name="engm2" localSheetId="7">#REF!</definedName>
    <definedName name="engm2">#REF!</definedName>
    <definedName name="engmds" localSheetId="3">#REF!</definedName>
    <definedName name="engmds" localSheetId="7">#REF!</definedName>
    <definedName name="engmds">#REF!</definedName>
    <definedName name="escavd" localSheetId="3">#REF!</definedName>
    <definedName name="escavd" localSheetId="7">#REF!</definedName>
    <definedName name="escavd">#REF!</definedName>
    <definedName name="escavgd" localSheetId="3">#REF!</definedName>
    <definedName name="escavgd" localSheetId="7">#REF!</definedName>
    <definedName name="escavgd">#REF!</definedName>
    <definedName name="escavgs" localSheetId="3">#REF!</definedName>
    <definedName name="escavgs" localSheetId="7">#REF!</definedName>
    <definedName name="escavgs">#REF!</definedName>
    <definedName name="escavgt" localSheetId="3">[2]DMT_EV!#REF!</definedName>
    <definedName name="escavgt" localSheetId="7">[2]DMT_EV!#REF!</definedName>
    <definedName name="escavgt">[2]DMT_EV!#REF!</definedName>
    <definedName name="escavs" localSheetId="3">#REF!</definedName>
    <definedName name="escavs" localSheetId="7">#REF!</definedName>
    <definedName name="escavs">#REF!</definedName>
    <definedName name="escavt" localSheetId="3">#REF!</definedName>
    <definedName name="escavt" localSheetId="7">#REF!</definedName>
    <definedName name="escavt">#REF!</definedName>
    <definedName name="etipo1" localSheetId="3">#REF!</definedName>
    <definedName name="etipo1" localSheetId="7">#REF!</definedName>
    <definedName name="etipo1">#REF!</definedName>
    <definedName name="etipo2" localSheetId="3">#REF!</definedName>
    <definedName name="etipo2" localSheetId="7">#REF!</definedName>
    <definedName name="etipo2">#REF!</definedName>
    <definedName name="faixa" localSheetId="3">#REF!</definedName>
    <definedName name="faixa" localSheetId="7">#REF!</definedName>
    <definedName name="faixa">#REF!</definedName>
    <definedName name="fator100" localSheetId="3">#REF!</definedName>
    <definedName name="fator100" localSheetId="7">#REF!</definedName>
    <definedName name="fator100">#REF!</definedName>
    <definedName name="fator50" localSheetId="3">#REF!</definedName>
    <definedName name="fator50" localSheetId="7">#REF!</definedName>
    <definedName name="fator50">#REF!</definedName>
    <definedName name="fdreno" localSheetId="3">#REF!</definedName>
    <definedName name="fdreno" localSheetId="7">#REF!</definedName>
    <definedName name="fdreno">#REF!</definedName>
    <definedName name="fir">#REF!</definedName>
    <definedName name="firma" localSheetId="3">#REF!</definedName>
    <definedName name="firma" localSheetId="7">#REF!</definedName>
    <definedName name="firma">#REF!</definedName>
    <definedName name="foac" localSheetId="3">#REF!</definedName>
    <definedName name="foac" localSheetId="7">#REF!</definedName>
    <definedName name="foac">#REF!</definedName>
    <definedName name="foae" localSheetId="3">#REF!</definedName>
    <definedName name="foae" localSheetId="7">#REF!</definedName>
    <definedName name="foae">#REF!</definedName>
    <definedName name="foc" localSheetId="3">#REF!</definedName>
    <definedName name="foc" localSheetId="7">#REF!</definedName>
    <definedName name="foc">#REF!</definedName>
    <definedName name="FOG" localSheetId="3">#REF!</definedName>
    <definedName name="FOG" localSheetId="7">#REF!</definedName>
    <definedName name="FOG">#REF!</definedName>
    <definedName name="fpavi" localSheetId="3">#REF!</definedName>
    <definedName name="fpavi" localSheetId="7">#REF!</definedName>
    <definedName name="fpavi">#REF!</definedName>
    <definedName name="fsinal" localSheetId="3">#REF!</definedName>
    <definedName name="fsinal" localSheetId="7">#REF!</definedName>
    <definedName name="fsinal">#REF!</definedName>
    <definedName name="fterra" localSheetId="3">#REF!</definedName>
    <definedName name="fterra" localSheetId="7">#REF!</definedName>
    <definedName name="fterra">#REF!</definedName>
    <definedName name="grama" localSheetId="3">#REF!</definedName>
    <definedName name="grama" localSheetId="7">#REF!</definedName>
    <definedName name="grama">#REF!</definedName>
    <definedName name="_xlnm.Recorder" localSheetId="3">#REF!</definedName>
    <definedName name="_xlnm.Recorder" localSheetId="7">#REF!</definedName>
    <definedName name="_xlnm.Recorder">#REF!</definedName>
    <definedName name="Guias" localSheetId="3">#REF!</definedName>
    <definedName name="Guias" localSheetId="7">#REF!</definedName>
    <definedName name="Guias">#REF!</definedName>
    <definedName name="horad6" localSheetId="3">#REF!</definedName>
    <definedName name="horad6" localSheetId="7">#REF!</definedName>
    <definedName name="horad6">#REF!</definedName>
    <definedName name="horad8" localSheetId="3">#REF!</definedName>
    <definedName name="horad8" localSheetId="7">#REF!</definedName>
    <definedName name="horad8">#REF!</definedName>
    <definedName name="imparea" localSheetId="3">#REF!</definedName>
    <definedName name="imparea" localSheetId="7">#REF!</definedName>
    <definedName name="imparea">#REF!</definedName>
    <definedName name="ksinal" localSheetId="3">'[4]Indice de Reajuste'!#REF!</definedName>
    <definedName name="ksinal" localSheetId="7">'[4]Indice de Reajuste'!#REF!</definedName>
    <definedName name="ksinal">'[4]Indice de Reajuste'!#REF!</definedName>
    <definedName name="licerra" localSheetId="3">#REF!</definedName>
    <definedName name="licerra" localSheetId="7">#REF!</definedName>
    <definedName name="licerra">#REF!</definedName>
    <definedName name="limata" localSheetId="3">#REF!</definedName>
    <definedName name="limata" localSheetId="7">#REF!</definedName>
    <definedName name="limata">#REF!</definedName>
    <definedName name="luis">#REF!</definedName>
    <definedName name="marco" localSheetId="3">#REF!</definedName>
    <definedName name="marco" localSheetId="7">#REF!</definedName>
    <definedName name="marco">#REF!</definedName>
    <definedName name="mds" localSheetId="3">#REF!</definedName>
    <definedName name="mds" localSheetId="7">#REF!</definedName>
    <definedName name="mds">#REF!</definedName>
    <definedName name="Mem">'[1]Mat Asf'!$C$37</definedName>
    <definedName name="mo_base" localSheetId="3">#REF!</definedName>
    <definedName name="mo_base" localSheetId="7">#REF!</definedName>
    <definedName name="mo_base">#REF!</definedName>
    <definedName name="mo_sub_base" localSheetId="3">#REF!</definedName>
    <definedName name="mo_sub_base" localSheetId="7">#REF!</definedName>
    <definedName name="mo_sub_base">#REF!</definedName>
    <definedName name="mobase" localSheetId="3">#REF!</definedName>
    <definedName name="mobase" localSheetId="7">#REF!</definedName>
    <definedName name="mobase">#REF!</definedName>
    <definedName name="mocomercial" localSheetId="3">#REF!</definedName>
    <definedName name="mocomercial" localSheetId="7">#REF!</definedName>
    <definedName name="mocomercial">#REF!</definedName>
    <definedName name="molocal" localSheetId="3">#REF!</definedName>
    <definedName name="molocal" localSheetId="7">#REF!</definedName>
    <definedName name="molocal">#REF!</definedName>
    <definedName name="mosub" localSheetId="3">#REF!</definedName>
    <definedName name="mosub" localSheetId="7">#REF!</definedName>
    <definedName name="mosub">#REF!</definedName>
    <definedName name="muro" localSheetId="3">#REF!</definedName>
    <definedName name="muro" localSheetId="7">#REF!</definedName>
    <definedName name="muro">#REF!</definedName>
    <definedName name="nÁID" localSheetId="3">'[2]Aterro PonteSul'!#REF!</definedName>
    <definedName name="nÁID" localSheetId="7">'[2]Aterro PonteSul'!#REF!</definedName>
    <definedName name="nÁID">'[2]Aterro PonteSul'!#REF!</definedName>
    <definedName name="OAC" localSheetId="3">#REF!</definedName>
    <definedName name="OAC" localSheetId="7">#REF!</definedName>
    <definedName name="OAC">#REF!</definedName>
    <definedName name="OAE" localSheetId="3">#REF!</definedName>
    <definedName name="OAE" localSheetId="7">#REF!</definedName>
    <definedName name="OAE">#REF!</definedName>
    <definedName name="obra" localSheetId="3">#REF!</definedName>
    <definedName name="obra" localSheetId="7">#REF!</definedName>
    <definedName name="obra">#REF!</definedName>
    <definedName name="OCOM" localSheetId="3">#REF!</definedName>
    <definedName name="OCOM" localSheetId="7">#REF!</definedName>
    <definedName name="OCOM">#REF!</definedName>
    <definedName name="Orçamento" localSheetId="3">#REF!</definedName>
    <definedName name="Orçamento" localSheetId="7">#REF!</definedName>
    <definedName name="Orçamento">#REF!</definedName>
    <definedName name="ordem" localSheetId="3">#REF!</definedName>
    <definedName name="ordem" localSheetId="7">#REF!</definedName>
    <definedName name="ordem">#REF!</definedName>
    <definedName name="orlando" localSheetId="3">#REF!</definedName>
    <definedName name="orlando" localSheetId="7">#REF!</definedName>
    <definedName name="orlando">#REF!</definedName>
    <definedName name="pal1x1" localSheetId="3">#REF!</definedName>
    <definedName name="pal1x1" localSheetId="7">#REF!</definedName>
    <definedName name="pal1x1">#REF!</definedName>
    <definedName name="patrolamento" localSheetId="3">#REF!</definedName>
    <definedName name="patrolamento" localSheetId="7">#REF!</definedName>
    <definedName name="patrolamento">#REF!</definedName>
    <definedName name="pavi" localSheetId="3">#REF!</definedName>
    <definedName name="pavi" localSheetId="7">#REF!</definedName>
    <definedName name="pavi">#REF!</definedName>
    <definedName name="pcat" localSheetId="3">#REF!</definedName>
    <definedName name="pcat" localSheetId="7">#REF!</definedName>
    <definedName name="pcat">#REF!</definedName>
    <definedName name="pdmt" localSheetId="3">#REF!</definedName>
    <definedName name="pdmt" localSheetId="7">#REF!</definedName>
    <definedName name="pdmt">#REF!</definedName>
    <definedName name="pdmt1000" localSheetId="3">#REF!</definedName>
    <definedName name="pdmt1000" localSheetId="7">#REF!</definedName>
    <definedName name="pdmt1000">#REF!</definedName>
    <definedName name="pdmt1200" localSheetId="3">#REF!</definedName>
    <definedName name="pdmt1200" localSheetId="7">#REF!</definedName>
    <definedName name="pdmt1200">#REF!</definedName>
    <definedName name="pdmt200" localSheetId="3">#REF!</definedName>
    <definedName name="pdmt200" localSheetId="7">#REF!</definedName>
    <definedName name="pdmt200">#REF!</definedName>
    <definedName name="pdmt400" localSheetId="3">#REF!</definedName>
    <definedName name="pdmt400" localSheetId="7">#REF!</definedName>
    <definedName name="pdmt400">#REF!</definedName>
    <definedName name="pdmt50" localSheetId="3">#REF!</definedName>
    <definedName name="pdmt50" localSheetId="7">#REF!</definedName>
    <definedName name="pdmt50">#REF!</definedName>
    <definedName name="pdmt600" localSheetId="3">#REF!</definedName>
    <definedName name="pdmt600" localSheetId="7">#REF!</definedName>
    <definedName name="pdmt600">#REF!</definedName>
    <definedName name="pdmt800" localSheetId="3">#REF!</definedName>
    <definedName name="pdmt800" localSheetId="7">#REF!</definedName>
    <definedName name="pdmt800">#REF!</definedName>
    <definedName name="PEDREIRA" localSheetId="3">#REF!</definedName>
    <definedName name="PEDREIRA" localSheetId="7">#REF!</definedName>
    <definedName name="PEDREIRA">#REF!</definedName>
    <definedName name="perac" localSheetId="3">#REF!</definedName>
    <definedName name="perac" localSheetId="7">#REF!</definedName>
    <definedName name="perac">#REF!</definedName>
    <definedName name="persim" localSheetId="3">#REF!</definedName>
    <definedName name="persim" localSheetId="7">#REF!</definedName>
    <definedName name="persim">#REF!</definedName>
    <definedName name="pil2x05" localSheetId="3">#REF!</definedName>
    <definedName name="pil2x05" localSheetId="7">#REF!</definedName>
    <definedName name="pil2x05">#REF!</definedName>
    <definedName name="pil2x1" localSheetId="3">#REF!</definedName>
    <definedName name="pil2x1" localSheetId="7">#REF!</definedName>
    <definedName name="pil2x1">#REF!</definedName>
    <definedName name="pir" localSheetId="3">#REF!</definedName>
    <definedName name="pir" localSheetId="7">#REF!</definedName>
    <definedName name="pir">#REF!</definedName>
    <definedName name="portfiscal" localSheetId="3">#REF!</definedName>
    <definedName name="portfiscal" localSheetId="7">#REF!</definedName>
    <definedName name="portfiscal">#REF!</definedName>
    <definedName name="portm1" localSheetId="3">#REF!</definedName>
    <definedName name="portm1" localSheetId="7">#REF!</definedName>
    <definedName name="portm1">#REF!</definedName>
    <definedName name="portm2" localSheetId="3">#REF!</definedName>
    <definedName name="portm2" localSheetId="7">#REF!</definedName>
    <definedName name="portm2">#REF!</definedName>
    <definedName name="pro" localSheetId="3">#REF!</definedName>
    <definedName name="pro" localSheetId="7">#REF!</definedName>
    <definedName name="pro">#REF!</definedName>
    <definedName name="pz" localSheetId="3">#REF!</definedName>
    <definedName name="pz" localSheetId="7">#REF!</definedName>
    <definedName name="pz">#REF!</definedName>
    <definedName name="rdreno" localSheetId="3">#REF!</definedName>
    <definedName name="rdreno" localSheetId="7">#REF!</definedName>
    <definedName name="rdreno">#REF!</definedName>
    <definedName name="reatd" localSheetId="3">#REF!</definedName>
    <definedName name="reatd" localSheetId="7">#REF!</definedName>
    <definedName name="reatd">#REF!</definedName>
    <definedName name="reatgd" localSheetId="3">#REF!</definedName>
    <definedName name="reatgd" localSheetId="7">#REF!</definedName>
    <definedName name="reatgd">#REF!</definedName>
    <definedName name="reatgs" localSheetId="3">#REF!</definedName>
    <definedName name="reatgs" localSheetId="7">#REF!</definedName>
    <definedName name="reatgs">#REF!</definedName>
    <definedName name="reatgt" localSheetId="3">[2]DMT_EV!#REF!</definedName>
    <definedName name="reatgt" localSheetId="7">[2]DMT_EV!#REF!</definedName>
    <definedName name="reatgt">[2]DMT_EV!#REF!</definedName>
    <definedName name="reats" localSheetId="3">#REF!</definedName>
    <definedName name="reats" localSheetId="7">#REF!</definedName>
    <definedName name="reats">#REF!</definedName>
    <definedName name="reatt" localSheetId="3">#REF!</definedName>
    <definedName name="reatt" localSheetId="7">#REF!</definedName>
    <definedName name="reatt">#REF!</definedName>
    <definedName name="referência" localSheetId="3">#REF!</definedName>
    <definedName name="referência" localSheetId="7">#REF!</definedName>
    <definedName name="referência">#REF!</definedName>
    <definedName name="REGULA" localSheetId="3">#REF!</definedName>
    <definedName name="REGULA" localSheetId="7">#REF!</definedName>
    <definedName name="REGULA">#REF!</definedName>
    <definedName name="REMOÇÃO" localSheetId="3">#REF!</definedName>
    <definedName name="REMOÇÃO" localSheetId="7">#REF!</definedName>
    <definedName name="REMOÇÃO">#REF!</definedName>
    <definedName name="roac" localSheetId="3">#REF!</definedName>
    <definedName name="roac" localSheetId="7">#REF!</definedName>
    <definedName name="roac">#REF!</definedName>
    <definedName name="roae" localSheetId="3">#REF!</definedName>
    <definedName name="roae" localSheetId="7">#REF!</definedName>
    <definedName name="roae">#REF!</definedName>
    <definedName name="roc" localSheetId="3">#REF!</definedName>
    <definedName name="roc" localSheetId="7">#REF!</definedName>
    <definedName name="roc">#REF!</definedName>
    <definedName name="rodovia" localSheetId="3">#REF!</definedName>
    <definedName name="rodovia" localSheetId="7">#REF!</definedName>
    <definedName name="rodovia">#REF!</definedName>
    <definedName name="rpavi" localSheetId="3">#REF!</definedName>
    <definedName name="rpavi" localSheetId="7">#REF!</definedName>
    <definedName name="rpavi">#REF!</definedName>
    <definedName name="RR_2C" localSheetId="3">#REF!</definedName>
    <definedName name="RR_2C" localSheetId="7">#REF!</definedName>
    <definedName name="RR_2C">#REF!</definedName>
    <definedName name="rrcerca" localSheetId="3">#REF!</definedName>
    <definedName name="rrcerca" localSheetId="7">#REF!</definedName>
    <definedName name="rrcerca">#REF!</definedName>
    <definedName name="rsinal" localSheetId="3">#REF!</definedName>
    <definedName name="rsinal" localSheetId="7">#REF!</definedName>
    <definedName name="rsinal">#REF!</definedName>
    <definedName name="rterra" localSheetId="3">#REF!</definedName>
    <definedName name="rterra" localSheetId="7">#REF!</definedName>
    <definedName name="rterra">#REF!</definedName>
    <definedName name="saterro" localSheetId="3">#REF!</definedName>
    <definedName name="saterro" localSheetId="7">#REF!</definedName>
    <definedName name="saterro">#REF!</definedName>
    <definedName name="scat" localSheetId="3">#REF!</definedName>
    <definedName name="scat" localSheetId="7">#REF!</definedName>
    <definedName name="scat">#REF!</definedName>
    <definedName name="scorte" localSheetId="3">#REF!</definedName>
    <definedName name="scorte" localSheetId="7">#REF!</definedName>
    <definedName name="scorte">#REF!</definedName>
    <definedName name="sdmt" localSheetId="3">#REF!</definedName>
    <definedName name="sdmt" localSheetId="7">#REF!</definedName>
    <definedName name="sdmt">#REF!</definedName>
    <definedName name="sdmt1000" localSheetId="3">#REF!</definedName>
    <definedName name="sdmt1000" localSheetId="7">#REF!</definedName>
    <definedName name="sdmt1000">#REF!</definedName>
    <definedName name="sdmt1200" localSheetId="3">#REF!</definedName>
    <definedName name="sdmt1200" localSheetId="7">#REF!</definedName>
    <definedName name="sdmt1200">#REF!</definedName>
    <definedName name="sdmt200" localSheetId="3">#REF!</definedName>
    <definedName name="sdmt200" localSheetId="7">#REF!</definedName>
    <definedName name="sdmt200">#REF!</definedName>
    <definedName name="sdmt400" localSheetId="3">#REF!</definedName>
    <definedName name="sdmt400" localSheetId="7">#REF!</definedName>
    <definedName name="sdmt400">#REF!</definedName>
    <definedName name="sdmt50" localSheetId="3">#REF!</definedName>
    <definedName name="sdmt50" localSheetId="7">#REF!</definedName>
    <definedName name="sdmt50">#REF!</definedName>
    <definedName name="sdmt600" localSheetId="3">#REF!</definedName>
    <definedName name="sdmt600" localSheetId="7">#REF!</definedName>
    <definedName name="sdmt600">#REF!</definedName>
    <definedName name="sdmt800" localSheetId="3">#REF!</definedName>
    <definedName name="sdmt800" localSheetId="7">#REF!</definedName>
    <definedName name="sdmt800">#REF!</definedName>
    <definedName name="Serviços">[5]Serviços!$A$3:$E$1403</definedName>
    <definedName name="Serviços_1">[6]Serviços!$A$3:$AE$2694</definedName>
    <definedName name="Serviços_10">[6]Serviços!$A$3:$AE$2694</definedName>
    <definedName name="Serviços_11">[6]Serviços!$A$3:$AE$2694</definedName>
    <definedName name="Serviços_12">[6]Serviços!$A$3:$AE$2694</definedName>
    <definedName name="Serviços_2">[6]Serviços!$A$3:$AE$2694</definedName>
    <definedName name="Serviços_3">[6]Serviços!$A$3:$AE$2694</definedName>
    <definedName name="Serviços_4">[6]Serviços!$A$3:$AE$2694</definedName>
    <definedName name="Serviços_5">[6]Serviços!$A$3:$AE$2694</definedName>
    <definedName name="Serviços_6">[6]Serviços!$A$3:$AE$2694</definedName>
    <definedName name="Serviços_7">[6]Serviços!$A$3:$AE$2694</definedName>
    <definedName name="Serviços_8">[6]Serviços!$A$3:$AE$2694</definedName>
    <definedName name="Serviços_9">[6]Serviços!$A$3:$AE$2694</definedName>
    <definedName name="SINALI" localSheetId="3">#REF!</definedName>
    <definedName name="SINALI" localSheetId="7">#REF!</definedName>
    <definedName name="SINALI">#REF!</definedName>
    <definedName name="subrog" localSheetId="3">#REF!</definedName>
    <definedName name="subrog" localSheetId="7">#REF!</definedName>
    <definedName name="subrog">#REF!</definedName>
    <definedName name="tcat" localSheetId="3">#REF!</definedName>
    <definedName name="tcat" localSheetId="7">#REF!</definedName>
    <definedName name="tcat">#REF!</definedName>
    <definedName name="terra" localSheetId="3">#REF!</definedName>
    <definedName name="terra" localSheetId="7">#REF!</definedName>
    <definedName name="terra">#REF!</definedName>
    <definedName name="teste" localSheetId="3">#REF!</definedName>
    <definedName name="teste" localSheetId="7">#REF!</definedName>
    <definedName name="teste">#REF!</definedName>
    <definedName name="teste2" localSheetId="3">#REF!</definedName>
    <definedName name="teste2" localSheetId="7">#REF!</definedName>
    <definedName name="teste2">#REF!</definedName>
    <definedName name="_xlnm.Print_Titles" localSheetId="6">Composição!$1:$2</definedName>
    <definedName name="_xlnm.Print_Titles" localSheetId="3">Cronograma!$A:$G</definedName>
    <definedName name="_xlnm.Print_Titles" localSheetId="2">Orçamento!$1:$9</definedName>
    <definedName name="_xlnm.Print_Titles" localSheetId="1">Resumo!$1:$8</definedName>
    <definedName name="trecho" localSheetId="3">#REF!</definedName>
    <definedName name="trecho" localSheetId="7">#REF!</definedName>
    <definedName name="trecho">#REF!</definedName>
    <definedName name="TSD" localSheetId="3">#REF!</definedName>
    <definedName name="TSD" localSheetId="7">#REF!</definedName>
    <definedName name="TSD">#REF!</definedName>
    <definedName name="TSs" localSheetId="3">#REF!</definedName>
    <definedName name="TSs" localSheetId="7">#REF!</definedName>
    <definedName name="TSs">#REF!</definedName>
    <definedName name="valeta" localSheetId="3">#REF!</definedName>
    <definedName name="valeta" localSheetId="7">#REF!</definedName>
    <definedName name="valeta">#REF!</definedName>
    <definedName name="volbase" localSheetId="3">#REF!</definedName>
    <definedName name="volbase" localSheetId="7">#REF!</definedName>
    <definedName name="volbase">#REF!</definedName>
    <definedName name="volsub" localSheetId="3">#REF!</definedName>
    <definedName name="volsub" localSheetId="7">#REF!</definedName>
    <definedName name="volsub">#REF!</definedName>
    <definedName name="zebra" localSheetId="3">#REF!</definedName>
    <definedName name="zebra" localSheetId="7">#REF!</definedName>
    <definedName name="zebra">#REF!</definedName>
    <definedName name="zenil" localSheetId="3">#REF!</definedName>
    <definedName name="zenil" localSheetId="7">#REF!</definedName>
    <definedName name="zenil">#REF!</definedName>
  </definedNames>
  <calcPr calcId="162913" fullPrecision="0"/>
</workbook>
</file>

<file path=xl/calcChain.xml><?xml version="1.0" encoding="utf-8"?>
<calcChain xmlns="http://schemas.openxmlformats.org/spreadsheetml/2006/main">
  <c r="I56" i="1" l="1"/>
  <c r="I53" i="1"/>
  <c r="I52" i="1"/>
  <c r="I49" i="1"/>
  <c r="I46" i="1"/>
  <c r="I43" i="1"/>
  <c r="I42" i="1"/>
  <c r="I39" i="1"/>
  <c r="I36" i="1"/>
  <c r="I35" i="1"/>
  <c r="I32" i="1"/>
  <c r="I29" i="1"/>
  <c r="I28" i="1"/>
  <c r="I22" i="1"/>
  <c r="I23" i="1"/>
  <c r="I24" i="1"/>
  <c r="I25" i="1"/>
  <c r="I21" i="1"/>
  <c r="I18" i="1"/>
  <c r="I15" i="1"/>
  <c r="I14" i="1"/>
  <c r="F3" i="10" l="1"/>
  <c r="E2" i="10"/>
  <c r="B4" i="10"/>
  <c r="B3" i="10"/>
  <c r="B2" i="10"/>
  <c r="A5" i="10"/>
  <c r="A4" i="10"/>
  <c r="A3" i="10"/>
  <c r="A2" i="10"/>
  <c r="A1" i="10"/>
  <c r="A6" i="4"/>
  <c r="B5" i="4"/>
  <c r="B4" i="4"/>
  <c r="B3" i="4"/>
  <c r="B2" i="4"/>
  <c r="A5" i="4"/>
  <c r="A4" i="4"/>
  <c r="A3" i="4"/>
  <c r="A2" i="4"/>
  <c r="A1" i="4"/>
  <c r="B21" i="2"/>
  <c r="A21" i="2"/>
  <c r="B20" i="2"/>
  <c r="A20" i="2"/>
  <c r="B19" i="2"/>
  <c r="A19" i="2"/>
  <c r="B18" i="2"/>
  <c r="A18" i="2"/>
  <c r="B17" i="2"/>
  <c r="A17" i="2"/>
  <c r="B16" i="2"/>
  <c r="A16" i="2"/>
  <c r="B15" i="2"/>
  <c r="A15" i="2"/>
  <c r="B14" i="2"/>
  <c r="A14" i="2"/>
  <c r="B13" i="2"/>
  <c r="A13" i="2"/>
  <c r="B12" i="2"/>
  <c r="A12" i="2"/>
  <c r="B11" i="2"/>
  <c r="A11" i="2"/>
  <c r="B10" i="2"/>
  <c r="A10" i="2"/>
  <c r="B9" i="2"/>
  <c r="A9" i="2"/>
  <c r="F4" i="2"/>
  <c r="F3" i="2"/>
  <c r="B5" i="2"/>
  <c r="B4" i="2"/>
  <c r="B3" i="2"/>
  <c r="B2" i="2"/>
  <c r="A6" i="2"/>
  <c r="A5" i="2"/>
  <c r="A4" i="2"/>
  <c r="A3" i="2"/>
  <c r="A2" i="2"/>
  <c r="C21" i="2"/>
  <c r="C20" i="2"/>
  <c r="C19" i="2"/>
  <c r="C18" i="2"/>
  <c r="A1" i="2"/>
  <c r="G4" i="24"/>
  <c r="G3" i="24"/>
  <c r="F3" i="24"/>
  <c r="G2" i="24"/>
  <c r="F2" i="24"/>
  <c r="D3" i="24"/>
  <c r="C2" i="24"/>
  <c r="A6" i="24"/>
  <c r="B5" i="24"/>
  <c r="A5" i="24"/>
  <c r="B2" i="24"/>
  <c r="A1" i="24"/>
  <c r="B22" i="24"/>
  <c r="A22" i="24"/>
  <c r="B21" i="24"/>
  <c r="A21" i="24"/>
  <c r="J22" i="24"/>
  <c r="M22" i="24" s="1"/>
  <c r="P22" i="24" s="1"/>
  <c r="S22" i="24" s="1"/>
  <c r="V22" i="24" s="1"/>
  <c r="Y22" i="24" s="1"/>
  <c r="AB22" i="24" s="1"/>
  <c r="AE22" i="24" s="1"/>
  <c r="B20" i="24"/>
  <c r="A20" i="24"/>
  <c r="B19" i="24"/>
  <c r="A19" i="24"/>
  <c r="B18" i="24"/>
  <c r="A18" i="24"/>
  <c r="J21" i="24"/>
  <c r="M21" i="24" s="1"/>
  <c r="P21" i="24" s="1"/>
  <c r="S21" i="24" s="1"/>
  <c r="V21" i="24" s="1"/>
  <c r="Y21" i="24" s="1"/>
  <c r="AB21" i="24" s="1"/>
  <c r="AE21" i="24" s="1"/>
  <c r="J20" i="24"/>
  <c r="M20" i="24" s="1"/>
  <c r="P20" i="24" s="1"/>
  <c r="S20" i="24" s="1"/>
  <c r="V20" i="24" s="1"/>
  <c r="Y20" i="24" s="1"/>
  <c r="AB20" i="24" s="1"/>
  <c r="AE20" i="24" s="1"/>
  <c r="J19" i="24"/>
  <c r="M19" i="24" s="1"/>
  <c r="P19" i="24" s="1"/>
  <c r="S19" i="24" s="1"/>
  <c r="V19" i="24" s="1"/>
  <c r="Y19" i="24" s="1"/>
  <c r="AB19" i="24" s="1"/>
  <c r="AE19" i="24" s="1"/>
  <c r="B17" i="24"/>
  <c r="A17" i="24"/>
  <c r="B16" i="24"/>
  <c r="A16" i="24"/>
  <c r="B15" i="24"/>
  <c r="A15" i="24"/>
  <c r="B14" i="24"/>
  <c r="A14" i="24"/>
  <c r="B13" i="24"/>
  <c r="A13" i="24"/>
  <c r="B12" i="24"/>
  <c r="A12" i="24"/>
  <c r="B11" i="24"/>
  <c r="A11" i="24"/>
  <c r="B10" i="24"/>
  <c r="A10" i="24"/>
  <c r="B4" i="1"/>
  <c r="B4" i="24" s="1"/>
  <c r="B3" i="1"/>
  <c r="B3" i="24" s="1"/>
  <c r="A4" i="1"/>
  <c r="A4" i="24" s="1"/>
  <c r="A3" i="1"/>
  <c r="A3" i="24" s="1"/>
  <c r="B2" i="1"/>
  <c r="A2" i="1"/>
  <c r="A2" i="24" s="1"/>
  <c r="G56" i="1" l="1"/>
  <c r="J56" i="1"/>
  <c r="J57" i="1" s="1"/>
  <c r="E56" i="1"/>
  <c r="D56" i="1"/>
  <c r="A56" i="1"/>
  <c r="H44" i="9"/>
  <c r="H45" i="9" s="1"/>
  <c r="H40" i="9"/>
  <c r="H41" i="9" s="1"/>
  <c r="G53" i="1"/>
  <c r="J53" i="1" s="1"/>
  <c r="G52" i="1"/>
  <c r="J52" i="1" s="1"/>
  <c r="F53" i="1"/>
  <c r="G49" i="1"/>
  <c r="J49" i="1" s="1"/>
  <c r="J50" i="1" s="1"/>
  <c r="G46" i="1"/>
  <c r="J46" i="1" s="1"/>
  <c r="J47" i="1" s="1"/>
  <c r="F43" i="1"/>
  <c r="G43" i="1"/>
  <c r="G42" i="1"/>
  <c r="J42" i="1" s="1"/>
  <c r="G39" i="1"/>
  <c r="E39" i="1"/>
  <c r="D39" i="1"/>
  <c r="A39" i="1"/>
  <c r="J4" i="27"/>
  <c r="G36" i="1"/>
  <c r="E36" i="1"/>
  <c r="D36" i="1"/>
  <c r="A36" i="1"/>
  <c r="F31" i="9"/>
  <c r="H29" i="9"/>
  <c r="H28" i="9"/>
  <c r="H31" i="9"/>
  <c r="H30" i="9"/>
  <c r="H27" i="9"/>
  <c r="H26" i="9"/>
  <c r="H25" i="9"/>
  <c r="H21" i="9"/>
  <c r="H20" i="9"/>
  <c r="G35" i="1"/>
  <c r="D35" i="1"/>
  <c r="A35" i="1"/>
  <c r="H11" i="9"/>
  <c r="H10" i="9"/>
  <c r="H9" i="9"/>
  <c r="H8" i="9"/>
  <c r="G32" i="1"/>
  <c r="J32" i="1" s="1"/>
  <c r="J33" i="1" s="1"/>
  <c r="G29" i="1"/>
  <c r="J29" i="1" s="1"/>
  <c r="G28" i="1"/>
  <c r="J28" i="1" s="1"/>
  <c r="G25" i="1"/>
  <c r="J25" i="1" s="1"/>
  <c r="G24" i="1"/>
  <c r="J24" i="1" s="1"/>
  <c r="G23" i="1"/>
  <c r="J23" i="1" s="1"/>
  <c r="G22" i="1"/>
  <c r="G21" i="1"/>
  <c r="J21" i="1" s="1"/>
  <c r="F18" i="1"/>
  <c r="G18" i="1"/>
  <c r="F15" i="1"/>
  <c r="G14" i="1"/>
  <c r="J14" i="1" s="1"/>
  <c r="G15" i="1"/>
  <c r="G11" i="1"/>
  <c r="F11" i="1"/>
  <c r="E11" i="1"/>
  <c r="D11" i="1"/>
  <c r="A11" i="1"/>
  <c r="H55" i="9"/>
  <c r="H54" i="9"/>
  <c r="H60" i="9"/>
  <c r="H61" i="9"/>
  <c r="H62" i="9"/>
  <c r="H63" i="9"/>
  <c r="H59" i="9"/>
  <c r="E22" i="24" l="1"/>
  <c r="K22" i="24" s="1"/>
  <c r="D21" i="2"/>
  <c r="E20" i="24"/>
  <c r="N20" i="24" s="1"/>
  <c r="D19" i="2"/>
  <c r="E19" i="24"/>
  <c r="D18" i="2"/>
  <c r="E15" i="24"/>
  <c r="Z15" i="24" s="1"/>
  <c r="D14" i="2"/>
  <c r="H47" i="9"/>
  <c r="J54" i="1"/>
  <c r="J18" i="1"/>
  <c r="J19" i="1" s="1"/>
  <c r="F22" i="1"/>
  <c r="J22" i="1" s="1"/>
  <c r="J26" i="1" s="1"/>
  <c r="J15" i="1"/>
  <c r="J16" i="1" s="1"/>
  <c r="J43" i="1"/>
  <c r="J44" i="1" s="1"/>
  <c r="J39" i="1"/>
  <c r="J40" i="1" s="1"/>
  <c r="H32" i="9"/>
  <c r="H22" i="9"/>
  <c r="H12" i="9"/>
  <c r="H14" i="9" s="1"/>
  <c r="J35" i="1" s="1"/>
  <c r="J30" i="1"/>
  <c r="H64" i="9"/>
  <c r="J18" i="24"/>
  <c r="M18" i="24" s="1"/>
  <c r="P18" i="24" s="1"/>
  <c r="S18" i="24" s="1"/>
  <c r="V18" i="24" s="1"/>
  <c r="Y18" i="24" s="1"/>
  <c r="AB18" i="24" s="1"/>
  <c r="AE18" i="24" s="1"/>
  <c r="J17" i="24"/>
  <c r="M17" i="24" s="1"/>
  <c r="P17" i="24" s="1"/>
  <c r="S17" i="24" s="1"/>
  <c r="V17" i="24" s="1"/>
  <c r="Y17" i="24" s="1"/>
  <c r="AB17" i="24" s="1"/>
  <c r="AE17" i="24" s="1"/>
  <c r="J16" i="24"/>
  <c r="M16" i="24" s="1"/>
  <c r="P16" i="24" s="1"/>
  <c r="S16" i="24" s="1"/>
  <c r="V16" i="24" s="1"/>
  <c r="Y16" i="24" s="1"/>
  <c r="AB16" i="24" s="1"/>
  <c r="AE16" i="24" s="1"/>
  <c r="AC15" i="24" l="1"/>
  <c r="H22" i="24"/>
  <c r="Z22" i="24"/>
  <c r="N22" i="24"/>
  <c r="AC22" i="24"/>
  <c r="W22" i="24"/>
  <c r="T22" i="24"/>
  <c r="Q22" i="24"/>
  <c r="E21" i="24"/>
  <c r="H21" i="24" s="1"/>
  <c r="D20" i="2"/>
  <c r="AC20" i="24"/>
  <c r="Q20" i="24"/>
  <c r="Z20" i="24"/>
  <c r="H20" i="24"/>
  <c r="W20" i="24"/>
  <c r="K20" i="24"/>
  <c r="T20" i="24"/>
  <c r="T19" i="24"/>
  <c r="W19" i="24"/>
  <c r="Z19" i="24"/>
  <c r="K19" i="24"/>
  <c r="H19" i="24"/>
  <c r="N19" i="24"/>
  <c r="Q19" i="24"/>
  <c r="AC19" i="24"/>
  <c r="E18" i="24"/>
  <c r="Z18" i="24" s="1"/>
  <c r="D17" i="2"/>
  <c r="E17" i="24"/>
  <c r="Z17" i="24" s="1"/>
  <c r="D16" i="2"/>
  <c r="W15" i="24"/>
  <c r="E14" i="24"/>
  <c r="Z14" i="24" s="1"/>
  <c r="D13" i="2"/>
  <c r="E13" i="24"/>
  <c r="Z13" i="24" s="1"/>
  <c r="D12" i="2"/>
  <c r="E12" i="24"/>
  <c r="W12" i="24" s="1"/>
  <c r="D11" i="2"/>
  <c r="E11" i="24"/>
  <c r="Z11" i="24" s="1"/>
  <c r="D10" i="2"/>
  <c r="AC12" i="24"/>
  <c r="H34" i="9"/>
  <c r="J36" i="1" s="1"/>
  <c r="J37" i="1" s="1"/>
  <c r="C15" i="2"/>
  <c r="C16" i="2"/>
  <c r="C17" i="2"/>
  <c r="W18" i="24" l="1"/>
  <c r="Q21" i="24"/>
  <c r="K21" i="24"/>
  <c r="W21" i="24"/>
  <c r="AC21" i="24"/>
  <c r="T21" i="24"/>
  <c r="N21" i="24"/>
  <c r="Z21" i="24"/>
  <c r="AC18" i="24"/>
  <c r="AC17" i="24"/>
  <c r="W17" i="24"/>
  <c r="E16" i="24"/>
  <c r="AC16" i="24" s="1"/>
  <c r="D15" i="2"/>
  <c r="AC14" i="24"/>
  <c r="W14" i="24"/>
  <c r="W13" i="24"/>
  <c r="AC13" i="24"/>
  <c r="Z12" i="24"/>
  <c r="AC11" i="24"/>
  <c r="W11" i="24"/>
  <c r="D310" i="26"/>
  <c r="D311" i="26"/>
  <c r="D312" i="26"/>
  <c r="D313" i="26"/>
  <c r="D314" i="26"/>
  <c r="D315" i="26"/>
  <c r="D316" i="26"/>
  <c r="D317" i="26"/>
  <c r="D318" i="26"/>
  <c r="D319" i="26"/>
  <c r="D320" i="26"/>
  <c r="B341" i="26" s="1"/>
  <c r="D321" i="26"/>
  <c r="D322" i="26"/>
  <c r="D323" i="26"/>
  <c r="D324" i="26"/>
  <c r="D325" i="26"/>
  <c r="D326" i="26"/>
  <c r="D327" i="26"/>
  <c r="D328" i="26"/>
  <c r="D329" i="26"/>
  <c r="D330" i="26"/>
  <c r="D331" i="26"/>
  <c r="D332" i="26"/>
  <c r="D333" i="26"/>
  <c r="D334" i="26"/>
  <c r="D335" i="26"/>
  <c r="D336" i="26"/>
  <c r="D337" i="26"/>
  <c r="D338" i="26"/>
  <c r="D309" i="26"/>
  <c r="F309" i="26" s="1"/>
  <c r="Z16" i="24" l="1"/>
  <c r="W16" i="24"/>
  <c r="B342" i="26"/>
  <c r="C339" i="26"/>
  <c r="F310" i="26"/>
  <c r="G310" i="26" s="1"/>
  <c r="F311" i="26"/>
  <c r="G311" i="26" s="1"/>
  <c r="F312" i="26"/>
  <c r="G312" i="26" s="1"/>
  <c r="F313" i="26"/>
  <c r="G313" i="26" s="1"/>
  <c r="F314" i="26"/>
  <c r="G314" i="26" s="1"/>
  <c r="F315" i="26"/>
  <c r="G315" i="26" s="1"/>
  <c r="F316" i="26"/>
  <c r="G316" i="26" s="1"/>
  <c r="F317" i="26"/>
  <c r="G317" i="26" s="1"/>
  <c r="F318" i="26"/>
  <c r="G318" i="26" s="1"/>
  <c r="F319" i="26"/>
  <c r="G319" i="26" s="1"/>
  <c r="F320" i="26"/>
  <c r="G320" i="26" s="1"/>
  <c r="F321" i="26"/>
  <c r="G321" i="26" s="1"/>
  <c r="F322" i="26"/>
  <c r="G322" i="26" s="1"/>
  <c r="F323" i="26"/>
  <c r="G323" i="26" s="1"/>
  <c r="F324" i="26"/>
  <c r="G324" i="26" s="1"/>
  <c r="F325" i="26"/>
  <c r="G325" i="26" s="1"/>
  <c r="F326" i="26"/>
  <c r="G326" i="26" s="1"/>
  <c r="F327" i="26"/>
  <c r="G327" i="26" s="1"/>
  <c r="F328" i="26"/>
  <c r="G328" i="26" s="1"/>
  <c r="F329" i="26"/>
  <c r="G329" i="26" s="1"/>
  <c r="F330" i="26"/>
  <c r="G330" i="26" s="1"/>
  <c r="F331" i="26"/>
  <c r="G331" i="26" s="1"/>
  <c r="F332" i="26"/>
  <c r="G332" i="26" s="1"/>
  <c r="F333" i="26"/>
  <c r="G333" i="26" s="1"/>
  <c r="F334" i="26"/>
  <c r="G334" i="26" s="1"/>
  <c r="F335" i="26"/>
  <c r="G335" i="26" s="1"/>
  <c r="F336" i="26"/>
  <c r="G336" i="26" s="1"/>
  <c r="F337" i="26"/>
  <c r="G337" i="26" s="1"/>
  <c r="F338" i="26"/>
  <c r="G338" i="26" s="1"/>
  <c r="G309" i="26"/>
  <c r="F339" i="26" l="1"/>
  <c r="D246" i="26" l="1"/>
  <c r="D247" i="26"/>
  <c r="D248" i="26"/>
  <c r="D249" i="26"/>
  <c r="D250" i="26"/>
  <c r="D251" i="26"/>
  <c r="D252" i="26"/>
  <c r="D253" i="26"/>
  <c r="D254" i="26"/>
  <c r="D255" i="26"/>
  <c r="D256" i="26"/>
  <c r="D257" i="26"/>
  <c r="D258" i="26"/>
  <c r="D259" i="26"/>
  <c r="D260" i="26"/>
  <c r="D261" i="26"/>
  <c r="D262" i="26"/>
  <c r="D263" i="26"/>
  <c r="D264" i="26"/>
  <c r="D265" i="26"/>
  <c r="D266" i="26"/>
  <c r="D267" i="26"/>
  <c r="D268" i="26"/>
  <c r="D269" i="26"/>
  <c r="D270" i="26"/>
  <c r="D271" i="26"/>
  <c r="D272" i="26"/>
  <c r="D273" i="26"/>
  <c r="D274" i="26"/>
  <c r="D275" i="26"/>
  <c r="D276" i="26"/>
  <c r="D277" i="26"/>
  <c r="D278" i="26"/>
  <c r="D279" i="26"/>
  <c r="D280" i="26"/>
  <c r="D281" i="26"/>
  <c r="D282" i="26"/>
  <c r="D245" i="26"/>
  <c r="D283" i="26" l="1"/>
  <c r="D285" i="26" l="1"/>
  <c r="E237" i="26" l="1"/>
  <c r="E238" i="26"/>
  <c r="E239" i="26"/>
  <c r="E240" i="26"/>
  <c r="E241" i="26"/>
  <c r="E236" i="26"/>
  <c r="E235" i="26"/>
  <c r="E242" i="26" l="1"/>
  <c r="E166" i="26" l="1"/>
  <c r="E167" i="26"/>
  <c r="E168" i="26"/>
  <c r="E169" i="26"/>
  <c r="E170" i="26"/>
  <c r="E171" i="26"/>
  <c r="E165" i="26"/>
  <c r="D34" i="26"/>
  <c r="E230" i="26" l="1"/>
  <c r="E229" i="26"/>
  <c r="E228" i="26"/>
  <c r="C217" i="26"/>
  <c r="E231" i="26" l="1"/>
  <c r="B223" i="26"/>
  <c r="B224" i="26" s="1"/>
  <c r="B217" i="26"/>
  <c r="B218" i="26" s="1"/>
  <c r="E217" i="26"/>
  <c r="E218" i="26" s="1"/>
  <c r="D217" i="26"/>
  <c r="D218" i="26" s="1"/>
  <c r="C218" i="26"/>
  <c r="E180" i="26"/>
  <c r="E181" i="26" s="1"/>
  <c r="D184" i="26" s="1"/>
  <c r="E173" i="26"/>
  <c r="E172" i="26"/>
  <c r="E163" i="26"/>
  <c r="E164" i="26"/>
  <c r="D41" i="26"/>
  <c r="D40" i="26"/>
  <c r="E174" i="26" l="1"/>
  <c r="E175" i="26" s="1"/>
  <c r="D153" i="26"/>
  <c r="D152" i="26"/>
  <c r="D151" i="26"/>
  <c r="D150" i="26"/>
  <c r="D149" i="26"/>
  <c r="D148" i="26"/>
  <c r="D147" i="26"/>
  <c r="D146" i="26"/>
  <c r="D145" i="26"/>
  <c r="D144" i="26"/>
  <c r="D143" i="26"/>
  <c r="D142" i="26"/>
  <c r="D141" i="26"/>
  <c r="D140" i="26"/>
  <c r="D135" i="26"/>
  <c r="D134" i="26"/>
  <c r="D133" i="26"/>
  <c r="D132" i="26"/>
  <c r="D131" i="26"/>
  <c r="D130" i="26"/>
  <c r="D129" i="26"/>
  <c r="D128" i="26"/>
  <c r="D127" i="26"/>
  <c r="D126" i="26"/>
  <c r="D125" i="26"/>
  <c r="D124" i="26"/>
  <c r="D183" i="26" l="1"/>
  <c r="D185" i="26" s="1"/>
  <c r="D154" i="26"/>
  <c r="D155" i="26" s="1"/>
  <c r="D136" i="26"/>
  <c r="D137" i="26" s="1"/>
  <c r="D92" i="26"/>
  <c r="D93" i="26"/>
  <c r="D94" i="26"/>
  <c r="D95" i="26"/>
  <c r="D96" i="26"/>
  <c r="D97" i="26"/>
  <c r="D98" i="26"/>
  <c r="D99" i="26"/>
  <c r="D100" i="26"/>
  <c r="D101" i="26"/>
  <c r="D102" i="26"/>
  <c r="D103" i="26"/>
  <c r="D104" i="26"/>
  <c r="D105" i="26"/>
  <c r="D106" i="26"/>
  <c r="D107" i="26"/>
  <c r="D108" i="26"/>
  <c r="D109" i="26"/>
  <c r="D110" i="26"/>
  <c r="D111" i="26"/>
  <c r="D112" i="26"/>
  <c r="D113" i="26"/>
  <c r="D114" i="26"/>
  <c r="D115" i="26"/>
  <c r="D116" i="26"/>
  <c r="D117" i="26"/>
  <c r="D118" i="26"/>
  <c r="D119" i="26"/>
  <c r="D91" i="26"/>
  <c r="D38" i="26"/>
  <c r="D39" i="26"/>
  <c r="D37" i="26"/>
  <c r="G86" i="26"/>
  <c r="G85" i="26"/>
  <c r="G84" i="26"/>
  <c r="G83" i="26"/>
  <c r="D36" i="26"/>
  <c r="H56" i="26"/>
  <c r="H55" i="26"/>
  <c r="H54" i="26"/>
  <c r="H50" i="26"/>
  <c r="D42" i="26"/>
  <c r="D35" i="26"/>
  <c r="D33" i="26"/>
  <c r="D32" i="26"/>
  <c r="D31" i="26"/>
  <c r="D8" i="26"/>
  <c r="D9" i="26"/>
  <c r="D10" i="26"/>
  <c r="D11" i="26"/>
  <c r="D12" i="26"/>
  <c r="D13" i="26"/>
  <c r="D14" i="26"/>
  <c r="D15" i="26"/>
  <c r="D16" i="26"/>
  <c r="D17" i="26"/>
  <c r="D18" i="26"/>
  <c r="D19" i="26"/>
  <c r="D20" i="26"/>
  <c r="D21" i="26"/>
  <c r="D22" i="26"/>
  <c r="D23" i="26"/>
  <c r="D24" i="26"/>
  <c r="D25" i="26"/>
  <c r="D26" i="26"/>
  <c r="D27" i="26"/>
  <c r="D28" i="26"/>
  <c r="D29" i="26"/>
  <c r="D30" i="26"/>
  <c r="D7" i="26"/>
  <c r="D158" i="26" l="1"/>
  <c r="D43" i="26"/>
  <c r="J15" i="24" l="1"/>
  <c r="M15" i="24" s="1"/>
  <c r="P15" i="24" s="1"/>
  <c r="S15" i="24" s="1"/>
  <c r="V15" i="24" s="1"/>
  <c r="Y15" i="24" s="1"/>
  <c r="AB15" i="24" s="1"/>
  <c r="AE15" i="24" s="1"/>
  <c r="J14" i="24"/>
  <c r="M14" i="24" s="1"/>
  <c r="P14" i="24" s="1"/>
  <c r="S14" i="24" s="1"/>
  <c r="V14" i="24" s="1"/>
  <c r="Y14" i="24" s="1"/>
  <c r="AB14" i="24" s="1"/>
  <c r="AE14" i="24" s="1"/>
  <c r="J13" i="24"/>
  <c r="M13" i="24" s="1"/>
  <c r="P13" i="24" s="1"/>
  <c r="S13" i="24" s="1"/>
  <c r="V13" i="24" s="1"/>
  <c r="Y13" i="24" s="1"/>
  <c r="AB13" i="24" s="1"/>
  <c r="AE13" i="24" s="1"/>
  <c r="J12" i="24"/>
  <c r="M12" i="24" s="1"/>
  <c r="P12" i="24" s="1"/>
  <c r="S12" i="24" s="1"/>
  <c r="V12" i="24" s="1"/>
  <c r="Y12" i="24" s="1"/>
  <c r="AB12" i="24" s="1"/>
  <c r="AE12" i="24" s="1"/>
  <c r="J11" i="24"/>
  <c r="M11" i="24" s="1"/>
  <c r="P11" i="24" s="1"/>
  <c r="S11" i="24" s="1"/>
  <c r="V11" i="24" s="1"/>
  <c r="Y11" i="24" s="1"/>
  <c r="AB11" i="24" s="1"/>
  <c r="AE11" i="24" s="1"/>
  <c r="I4" i="4" l="1"/>
  <c r="I4" i="10" s="1"/>
  <c r="H56" i="9" l="1"/>
  <c r="H66" i="9" s="1"/>
  <c r="I11" i="1" s="1"/>
  <c r="J11" i="1" s="1"/>
  <c r="J12" i="1" s="1"/>
  <c r="E10" i="24" l="1"/>
  <c r="D9" i="2"/>
  <c r="D22" i="2" s="1"/>
  <c r="Z10" i="24"/>
  <c r="Z23" i="24" s="1"/>
  <c r="E23" i="24"/>
  <c r="AC10" i="24"/>
  <c r="AC23" i="24" s="1"/>
  <c r="W10" i="24"/>
  <c r="W23" i="24" s="1"/>
  <c r="H60" i="26"/>
  <c r="Y23" i="24" l="1"/>
  <c r="AE23" i="24"/>
  <c r="AB23" i="24"/>
  <c r="H63" i="26"/>
  <c r="H62" i="26"/>
  <c r="H61" i="26"/>
  <c r="H57" i="26"/>
  <c r="H53" i="26"/>
  <c r="H52" i="26"/>
  <c r="H51" i="26"/>
  <c r="H49" i="26"/>
  <c r="H48" i="26"/>
  <c r="G87" i="26" l="1"/>
  <c r="G81" i="26"/>
  <c r="G82" i="26"/>
  <c r="G80" i="26"/>
  <c r="G79" i="26"/>
  <c r="G78" i="26"/>
  <c r="G73" i="26"/>
  <c r="G74" i="26" s="1"/>
  <c r="G68" i="26"/>
  <c r="G67" i="26"/>
  <c r="D120" i="26" l="1"/>
  <c r="D121" i="26" s="1"/>
  <c r="D157" i="26" s="1"/>
  <c r="G88" i="26"/>
  <c r="G69" i="26"/>
  <c r="D159" i="26" l="1"/>
  <c r="D44" i="26" l="1"/>
  <c r="G4" i="26" l="1"/>
  <c r="C14" i="2" l="1"/>
  <c r="C13" i="2"/>
  <c r="C12" i="2"/>
  <c r="C11" i="2"/>
  <c r="C10" i="2"/>
  <c r="C9" i="2"/>
  <c r="A6" i="10" l="1"/>
  <c r="D5" i="10"/>
  <c r="B5" i="10"/>
  <c r="I2" i="10"/>
  <c r="D5" i="4"/>
  <c r="I2" i="4"/>
  <c r="K8" i="24" l="1"/>
  <c r="N8" i="24" s="1"/>
  <c r="Q8" i="24" s="1"/>
  <c r="T8" i="24" s="1"/>
  <c r="W8" i="24" s="1"/>
  <c r="Z8" i="24" s="1"/>
  <c r="AC8" i="24" s="1"/>
  <c r="J10" i="24"/>
  <c r="M10" i="24" s="1"/>
  <c r="P10" i="24" s="1"/>
  <c r="S10" i="24" s="1"/>
  <c r="V10" i="24" s="1"/>
  <c r="D5" i="24"/>
  <c r="Y10" i="24" l="1"/>
  <c r="AB10" i="24" s="1"/>
  <c r="AE10" i="24" s="1"/>
  <c r="I21" i="4" l="1"/>
  <c r="I21" i="10" l="1"/>
  <c r="I16" i="10"/>
  <c r="I9" i="10"/>
  <c r="I24" i="10" l="1"/>
  <c r="J4" i="1" s="1"/>
  <c r="I15" i="4" l="1"/>
  <c r="I24" i="4" s="1"/>
  <c r="I3" i="4" l="1"/>
  <c r="I3" i="10" s="1"/>
  <c r="F2" i="2"/>
  <c r="T16" i="24" l="1"/>
  <c r="Q16" i="24"/>
  <c r="H16" i="24"/>
  <c r="K16" i="24"/>
  <c r="N16" i="24"/>
  <c r="H17" i="24"/>
  <c r="T17" i="24"/>
  <c r="Q17" i="24"/>
  <c r="N17" i="24"/>
  <c r="K17" i="24"/>
  <c r="N18" i="24"/>
  <c r="Q18" i="24"/>
  <c r="T18" i="24"/>
  <c r="H18" i="24"/>
  <c r="K18" i="24"/>
  <c r="I9" i="4"/>
  <c r="N11" i="24" l="1"/>
  <c r="Q11" i="24"/>
  <c r="T11" i="24"/>
  <c r="N13" i="24"/>
  <c r="Q13" i="24"/>
  <c r="T13" i="24"/>
  <c r="Q12" i="24"/>
  <c r="T12" i="24"/>
  <c r="N10" i="24"/>
  <c r="T10" i="24"/>
  <c r="Q10" i="24"/>
  <c r="N12" i="24"/>
  <c r="H12" i="24"/>
  <c r="K12" i="24"/>
  <c r="K11" i="24"/>
  <c r="H11" i="24"/>
  <c r="K13" i="24"/>
  <c r="H13" i="24"/>
  <c r="H10" i="24"/>
  <c r="F18" i="2" l="1"/>
  <c r="F20" i="2"/>
  <c r="F19" i="2"/>
  <c r="F21" i="2"/>
  <c r="I58" i="1"/>
  <c r="N14" i="24" l="1"/>
  <c r="Q14" i="24"/>
  <c r="T14" i="24"/>
  <c r="N15" i="24"/>
  <c r="Q15" i="24"/>
  <c r="T15" i="24"/>
  <c r="F9" i="2"/>
  <c r="F16" i="2"/>
  <c r="F17" i="2"/>
  <c r="F15" i="2"/>
  <c r="H14" i="24"/>
  <c r="K14" i="24"/>
  <c r="H15" i="24"/>
  <c r="K15" i="24"/>
  <c r="K10" i="24"/>
  <c r="K23" i="24" l="1"/>
  <c r="H23" i="24"/>
  <c r="T23" i="24"/>
  <c r="V23" i="24" s="1"/>
  <c r="Q23" i="24"/>
  <c r="S23" i="24" s="1"/>
  <c r="N23" i="24"/>
  <c r="P23" i="24" s="1"/>
  <c r="G22" i="24"/>
  <c r="G19" i="24"/>
  <c r="G20" i="24"/>
  <c r="G21" i="24"/>
  <c r="G17" i="24"/>
  <c r="G18" i="24"/>
  <c r="G16" i="24"/>
  <c r="G2" i="1" l="1"/>
  <c r="G3" i="1" l="1"/>
  <c r="E2" i="24"/>
  <c r="G10" i="24"/>
  <c r="G15" i="24"/>
  <c r="G13" i="24"/>
  <c r="G14" i="24"/>
  <c r="G11" i="24"/>
  <c r="G12" i="24"/>
  <c r="G23" i="24" l="1"/>
  <c r="H24" i="24"/>
  <c r="J23" i="24"/>
  <c r="J24" i="24" l="1"/>
  <c r="D2" i="2"/>
  <c r="F14" i="2"/>
  <c r="F10" i="2"/>
  <c r="F11" i="2"/>
  <c r="F13" i="2"/>
  <c r="F12" i="2"/>
  <c r="F22" i="2" l="1"/>
  <c r="G2" i="4"/>
  <c r="E3" i="24"/>
  <c r="D3" i="2"/>
  <c r="G2" i="10" l="1"/>
  <c r="G3" i="4"/>
  <c r="G3" i="10" s="1"/>
  <c r="M23" i="24"/>
  <c r="K24" i="24"/>
  <c r="N24" i="24" s="1"/>
  <c r="P24" i="24" l="1"/>
  <c r="Q24" i="24"/>
  <c r="M24" i="24"/>
  <c r="S24" i="24" l="1"/>
  <c r="T24" i="24"/>
  <c r="V24" i="24" l="1"/>
  <c r="W24" i="24"/>
  <c r="Y24" i="24" l="1"/>
  <c r="Z24" i="24"/>
  <c r="AB24" i="24" l="1"/>
  <c r="AC24" i="24"/>
  <c r="AE24" i="24" s="1"/>
</calcChain>
</file>

<file path=xl/comments1.xml><?xml version="1.0" encoding="utf-8"?>
<comments xmlns="http://schemas.openxmlformats.org/spreadsheetml/2006/main">
  <authors>
    <author>AMANDA LUANA XAVIER BEZERRA</author>
  </authors>
  <commentList>
    <comment ref="F32" authorId="0" shapeId="0">
      <text>
        <r>
          <rPr>
            <b/>
            <sz val="9"/>
            <color indexed="81"/>
            <rFont val="Segoe UI"/>
            <family val="2"/>
          </rPr>
          <t>AMANDA LUANA XAVIER BEZERRA:</t>
        </r>
        <r>
          <rPr>
            <sz val="9"/>
            <color indexed="81"/>
            <rFont val="Segoe UI"/>
            <family val="2"/>
          </rPr>
          <t xml:space="preserve">
Troca de forro apenas em locais danificados pela infiltrações apontadas.</t>
        </r>
      </text>
    </comment>
    <comment ref="F35" authorId="0" shapeId="0">
      <text>
        <r>
          <rPr>
            <b/>
            <sz val="9"/>
            <color indexed="81"/>
            <rFont val="Segoe UI"/>
            <family val="2"/>
          </rPr>
          <t>AMANDA LUANA XAVIER BEZERRA:</t>
        </r>
        <r>
          <rPr>
            <sz val="9"/>
            <color indexed="81"/>
            <rFont val="Segoe UI"/>
            <family val="2"/>
          </rPr>
          <t xml:space="preserve">
Portas na circulação e Emergência</t>
        </r>
      </text>
    </comment>
    <comment ref="F36" authorId="0" shapeId="0">
      <text>
        <r>
          <rPr>
            <b/>
            <sz val="9"/>
            <color indexed="81"/>
            <rFont val="Segoe UI"/>
            <family val="2"/>
          </rPr>
          <t>AMANDA LUANA XAVIER BEZERRA:</t>
        </r>
        <r>
          <rPr>
            <sz val="9"/>
            <color indexed="81"/>
            <rFont val="Segoe UI"/>
            <family val="2"/>
          </rPr>
          <t xml:space="preserve">
Janelas da Emergência</t>
        </r>
      </text>
    </comment>
  </commentList>
</comments>
</file>

<file path=xl/sharedStrings.xml><?xml version="1.0" encoding="utf-8"?>
<sst xmlns="http://schemas.openxmlformats.org/spreadsheetml/2006/main" count="863" uniqueCount="436">
  <si>
    <t>Item</t>
  </si>
  <si>
    <t>Discriminação</t>
  </si>
  <si>
    <t>Preço (R$)</t>
  </si>
  <si>
    <t>Valor unitário Sem BDI</t>
  </si>
  <si>
    <t>Valor Unitário Com BDI</t>
  </si>
  <si>
    <t>Valor Total</t>
  </si>
  <si>
    <t>Código</t>
  </si>
  <si>
    <t>Valor estimado final:</t>
  </si>
  <si>
    <t>Custo/m²:</t>
  </si>
  <si>
    <t>Data:</t>
  </si>
  <si>
    <t>BDI:</t>
  </si>
  <si>
    <t>Referência:</t>
  </si>
  <si>
    <t>SERVIÇOS PRELIMINARES</t>
  </si>
  <si>
    <t>SINAPI</t>
  </si>
  <si>
    <t>SUBTOTAL</t>
  </si>
  <si>
    <t>ESQUADRIAS</t>
  </si>
  <si>
    <t>Uni-dade</t>
  </si>
  <si>
    <t>ITEM</t>
  </si>
  <si>
    <t>VALOR</t>
  </si>
  <si>
    <t>EQUIVALÊNCIA</t>
  </si>
  <si>
    <t>1.0</t>
  </si>
  <si>
    <t>CUSTOS INDIRETOS</t>
  </si>
  <si>
    <t>1.1</t>
  </si>
  <si>
    <t>Administração Central</t>
  </si>
  <si>
    <t>(AC)</t>
  </si>
  <si>
    <t>1.2</t>
  </si>
  <si>
    <t>Garantias e Seguros</t>
  </si>
  <si>
    <t>(G)</t>
  </si>
  <si>
    <t>1.3</t>
  </si>
  <si>
    <t>Riscos</t>
  </si>
  <si>
    <t>(RA)</t>
  </si>
  <si>
    <t>1.4</t>
  </si>
  <si>
    <t>Despesas Financeiras</t>
  </si>
  <si>
    <t>(DF)</t>
  </si>
  <si>
    <t>2.0</t>
  </si>
  <si>
    <t>TRIBUTOS (l)</t>
  </si>
  <si>
    <t>2.1</t>
  </si>
  <si>
    <t>Pis</t>
  </si>
  <si>
    <t>2.2</t>
  </si>
  <si>
    <t>Cofins</t>
  </si>
  <si>
    <t>2.3</t>
  </si>
  <si>
    <t xml:space="preserve">ISS </t>
  </si>
  <si>
    <t>3.0</t>
  </si>
  <si>
    <t>LUCRO (L)</t>
  </si>
  <si>
    <t>3.1</t>
  </si>
  <si>
    <t>Lucro</t>
  </si>
  <si>
    <t xml:space="preserve">Área: </t>
  </si>
  <si>
    <t>1.5</t>
  </si>
  <si>
    <t>2.4</t>
  </si>
  <si>
    <t>4.0</t>
  </si>
  <si>
    <t>5.0</t>
  </si>
  <si>
    <t>5.1</t>
  </si>
  <si>
    <t>8.0</t>
  </si>
  <si>
    <t>10.0</t>
  </si>
  <si>
    <t>%</t>
  </si>
  <si>
    <t>R$</t>
  </si>
  <si>
    <t>% ACUM.</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</si>
  <si>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</si>
  <si>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</si>
  <si>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</si>
  <si>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</si>
  <si>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</si>
  <si>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</si>
  <si>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</si>
  <si>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</si>
  <si>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MÃO DE OBRA</t>
  </si>
  <si>
    <t>PORTAS</t>
  </si>
  <si>
    <t>JANELAS</t>
  </si>
  <si>
    <t>UN</t>
  </si>
  <si>
    <t>KG</t>
  </si>
  <si>
    <t>H</t>
  </si>
  <si>
    <t>M</t>
  </si>
  <si>
    <t>M3</t>
  </si>
  <si>
    <t>M2</t>
  </si>
  <si>
    <t>COEF.</t>
  </si>
  <si>
    <t>CUSTO UNIT.</t>
  </si>
  <si>
    <t>CUSTO TOTAL</t>
  </si>
  <si>
    <t>TOTAL (A)</t>
  </si>
  <si>
    <t>MATERIAL/SUB-CONTRATADO</t>
  </si>
  <si>
    <t xml:space="preserve">COEF. </t>
  </si>
  <si>
    <t xml:space="preserve">TOTAL (C) </t>
  </si>
  <si>
    <t xml:space="preserve">CUSTO DIRETO TOTAL </t>
  </si>
  <si>
    <t>COMPOSIÇÕES DE SERVIÇOS - PREFEITURA MUNICIPAL DE SORRISO</t>
  </si>
  <si>
    <t>Contribuição Previdenciária - Lei 12.546/2013</t>
  </si>
  <si>
    <t>BDI - Fornecimento de Equipamentos</t>
  </si>
  <si>
    <t>BDI - Serviços de Engenharia</t>
  </si>
  <si>
    <t>CUSTOS DE ADMINISTRAÇÃO</t>
  </si>
  <si>
    <t>Seguro de Risco</t>
  </si>
  <si>
    <t>Vigilância</t>
  </si>
  <si>
    <t>Garantia</t>
  </si>
  <si>
    <t>Outros</t>
  </si>
  <si>
    <t>Lucro na Intermediação</t>
  </si>
  <si>
    <t>TAXA TOTAL DE BDI - Fornecimento de Equipamentos</t>
  </si>
  <si>
    <t>TAXA TOTAL DE BDI - Serviços de Engenharia</t>
  </si>
  <si>
    <t>BDI Incidente</t>
  </si>
  <si>
    <t>Referência</t>
  </si>
  <si>
    <t>SERVENTE COM ENCARGOS COMPLEMENTARES</t>
  </si>
  <si>
    <t>Quantidade</t>
  </si>
  <si>
    <t>4.1</t>
  </si>
  <si>
    <t>4.2</t>
  </si>
  <si>
    <t>ALVENARIAS E VEDAÇÕES</t>
  </si>
  <si>
    <t>TOTAL DA OBRA:</t>
  </si>
  <si>
    <t>Ref.:</t>
  </si>
  <si>
    <t>FATURAMENTO SIMPLES DA ETAPA:</t>
  </si>
  <si>
    <t>FATURAMENTO ACUMULADO DA ETAPA:</t>
  </si>
  <si>
    <t>4.3</t>
  </si>
  <si>
    <t>COTAÇÃO</t>
  </si>
  <si>
    <t>BDI Serviços:</t>
  </si>
  <si>
    <t>BDI Equipamentos:</t>
  </si>
  <si>
    <t>MAPA DE COTAÇÃO DE INSUMOS</t>
  </si>
  <si>
    <t>CÓDIGO</t>
  </si>
  <si>
    <t>DESCRIÇÃO</t>
  </si>
  <si>
    <t>FONTE</t>
  </si>
  <si>
    <t>TELEFONE</t>
  </si>
  <si>
    <t>CONTATO</t>
  </si>
  <si>
    <t>DATA</t>
  </si>
  <si>
    <t xml:space="preserve">UNI </t>
  </si>
  <si>
    <t>P. UNIT. (R$)</t>
  </si>
  <si>
    <t>MEDIANA TOTAL (R$)</t>
  </si>
  <si>
    <t>MEMÓRIA DE CÁLCULO</t>
  </si>
  <si>
    <t>MOVIMENTO DE TERRA (Empolamento considerado 30%)</t>
  </si>
  <si>
    <t>AMBIENTE</t>
  </si>
  <si>
    <t>COMPRIMENTO (M)</t>
  </si>
  <si>
    <t>ALTURA (M)</t>
  </si>
  <si>
    <r>
      <t>ÁREA (M</t>
    </r>
    <r>
      <rPr>
        <sz val="11"/>
        <color theme="1"/>
        <rFont val="Calibri"/>
        <family val="2"/>
      </rPr>
      <t>²)</t>
    </r>
  </si>
  <si>
    <t>TOTAL ALVENARIA</t>
  </si>
  <si>
    <t>QUANTIDADE</t>
  </si>
  <si>
    <t>LARGURA (M)</t>
  </si>
  <si>
    <t>MODELO</t>
  </si>
  <si>
    <t>MATERIAL</t>
  </si>
  <si>
    <t>AMBIENTES</t>
  </si>
  <si>
    <t>DIMENSÕES</t>
  </si>
  <si>
    <t>P1</t>
  </si>
  <si>
    <t>P2</t>
  </si>
  <si>
    <t>P3</t>
  </si>
  <si>
    <t>P4</t>
  </si>
  <si>
    <t>P5</t>
  </si>
  <si>
    <t>P6</t>
  </si>
  <si>
    <t>P7</t>
  </si>
  <si>
    <t>P8</t>
  </si>
  <si>
    <t>P9</t>
  </si>
  <si>
    <t>P10</t>
  </si>
  <si>
    <t>ABRIR 1F</t>
  </si>
  <si>
    <t>ABRIR 2F</t>
  </si>
  <si>
    <t>CORRER 2F</t>
  </si>
  <si>
    <t>CORRER 4F</t>
  </si>
  <si>
    <t>ALUMÍNIO</t>
  </si>
  <si>
    <t>WC PCD</t>
  </si>
  <si>
    <t>J1</t>
  </si>
  <si>
    <t>J2</t>
  </si>
  <si>
    <t>J3</t>
  </si>
  <si>
    <t>J4</t>
  </si>
  <si>
    <t>Compactação mecânica (Aterro interno das edificações)</t>
  </si>
  <si>
    <t>TOTAL</t>
  </si>
  <si>
    <t>EXAUSTOR</t>
  </si>
  <si>
    <t>VERGAS</t>
  </si>
  <si>
    <t>TOTAL (M)</t>
  </si>
  <si>
    <t>VERGAS DE PILAR A PILAR (VÃO &gt;1,5m)</t>
  </si>
  <si>
    <t>VERGAS DE PILAR A PILAR (VÃO ATÉ 1,5m)</t>
  </si>
  <si>
    <t>TOTAL VERGA</t>
  </si>
  <si>
    <t>VERGAS PARA PORTAS DE PILAR A PILAR (VÃO ATÉ 1,5m)</t>
  </si>
  <si>
    <t>PERÍMETRO (M)</t>
  </si>
  <si>
    <t>CHAPISCO (PAREDES INTERNAS)</t>
  </si>
  <si>
    <t>Circulação</t>
  </si>
  <si>
    <t>TOTAL CHAPISCO</t>
  </si>
  <si>
    <t>TOTAL EMBOÇO PARA CERÂMICA</t>
  </si>
  <si>
    <t>TOTAL PASTILHAS</t>
  </si>
  <si>
    <t>TOTAL MASSA ÚNICA</t>
  </si>
  <si>
    <t>CHAPISCO (PAREDES EXTERNAS)</t>
  </si>
  <si>
    <t>Fachada Frontal</t>
  </si>
  <si>
    <t>Fachada Posterior</t>
  </si>
  <si>
    <r>
      <t>ÁREA TOTAL (M</t>
    </r>
    <r>
      <rPr>
        <sz val="11"/>
        <color theme="1"/>
        <rFont val="Calibri"/>
        <family val="2"/>
      </rPr>
      <t>²)</t>
    </r>
  </si>
  <si>
    <r>
      <t>ÁREA ESQUADRIAS (M</t>
    </r>
    <r>
      <rPr>
        <sz val="11"/>
        <color theme="1"/>
        <rFont val="Calibri"/>
        <family val="2"/>
      </rPr>
      <t>²)</t>
    </r>
  </si>
  <si>
    <t>TOTAL EMBOÇO</t>
  </si>
  <si>
    <t>ÁREA TOTAL(M²)</t>
  </si>
  <si>
    <t>PEITORIL (M)</t>
  </si>
  <si>
    <r>
      <t>SOLEIRAS (M</t>
    </r>
    <r>
      <rPr>
        <sz val="11"/>
        <color theme="1"/>
        <rFont val="Calibri"/>
        <family val="2"/>
      </rPr>
      <t>)</t>
    </r>
  </si>
  <si>
    <r>
      <t>GRANILITE (M</t>
    </r>
    <r>
      <rPr>
        <sz val="11"/>
        <color theme="1"/>
        <rFont val="Calibri"/>
        <family val="2"/>
      </rPr>
      <t>²)</t>
    </r>
  </si>
  <si>
    <t>TOTAIS GERAIS</t>
  </si>
  <si>
    <t>MASSA ÚNICA - SELADOR ACRÍLICO - TEXTURA - PINTURA (PAREDES EXTERNAS)</t>
  </si>
  <si>
    <t>MASSA ÚNICA - SELADOR - MASSA CORRIDA - PINTURA (PAREDES INTERNAS)</t>
  </si>
  <si>
    <t>EMBOÇO PARA CERÂMICA - PASTILHAS (PAREDES EXTERNAS)</t>
  </si>
  <si>
    <t>DML</t>
  </si>
  <si>
    <t>Cozinha</t>
  </si>
  <si>
    <t>Volume</t>
  </si>
  <si>
    <t>CARPINTEIRO DE FORMAS COM ENCARGOS COMPLEMENTARES</t>
  </si>
  <si>
    <t>Material para aterro (espessura do aterro 30cm)</t>
  </si>
  <si>
    <t>Sala de espera</t>
  </si>
  <si>
    <t>Recepção</t>
  </si>
  <si>
    <t>Consultório de enfermagem</t>
  </si>
  <si>
    <t>WC</t>
  </si>
  <si>
    <t>WC PCD masculino</t>
  </si>
  <si>
    <t>WC PCD feminino</t>
  </si>
  <si>
    <t>Sala de observação/inalação</t>
  </si>
  <si>
    <t>Consultório de odontologia</t>
  </si>
  <si>
    <t>Imunização</t>
  </si>
  <si>
    <t>Triagem</t>
  </si>
  <si>
    <t>Consultório médico 01</t>
  </si>
  <si>
    <t>Consultório médico 02</t>
  </si>
  <si>
    <t>Circulação 01</t>
  </si>
  <si>
    <t>Sala de curativo</t>
  </si>
  <si>
    <t>Descontaminação</t>
  </si>
  <si>
    <t>Esterilização</t>
  </si>
  <si>
    <t>Rouparia</t>
  </si>
  <si>
    <t>Sala de reuniões/ACS</t>
  </si>
  <si>
    <t>WC masculino</t>
  </si>
  <si>
    <t>WC feminino</t>
  </si>
  <si>
    <t>Circulação 02</t>
  </si>
  <si>
    <t>Equipamentos/medicamentos</t>
  </si>
  <si>
    <t>Platibanda 01</t>
  </si>
  <si>
    <t>Platibanda 02</t>
  </si>
  <si>
    <t>Platibanda 03</t>
  </si>
  <si>
    <t>VIDRO FUMÊ</t>
  </si>
  <si>
    <t>SALA DE ESPERA</t>
  </si>
  <si>
    <t>CIRCULAÇÃO</t>
  </si>
  <si>
    <t>MADEIRA</t>
  </si>
  <si>
    <t>EQUIPAMENTOS, DESCONTAMINAÇÃO, ESTERILIZAÇÃO, COZINHA, DML, ROUPARIA, WC FEM. E MASC.</t>
  </si>
  <si>
    <t>WCS PCD, CONSULTÓRIOS, IMUNIZAÇÃO, TRIAGEM, SALA DE CURATIVO.</t>
  </si>
  <si>
    <t>CORRER 1F</t>
  </si>
  <si>
    <t>SALA DE ESPERA E RECEPÇÃO</t>
  </si>
  <si>
    <t>PCD, SALA DE OBSERVAÇÃO, SALA DE CURATIVO E CIRCULAÇÃO</t>
  </si>
  <si>
    <t>ACESSO SERVIÇO</t>
  </si>
  <si>
    <t>GRADIL/FERRO</t>
  </si>
  <si>
    <t>Shaft</t>
  </si>
  <si>
    <t>CONSULTÓRIOS, SALA DE OBSERVAÇÃO, TRIAGEM, SALA DE CURATIVO, COZINHA</t>
  </si>
  <si>
    <t>SALA DE ESPERA E SALA DE REUNIÕES</t>
  </si>
  <si>
    <t>MAXIM-AR</t>
  </si>
  <si>
    <t>WCS, ROUPARIA, DML</t>
  </si>
  <si>
    <t>EXAUSTOR COM TELA</t>
  </si>
  <si>
    <t>ESTERILIZAÇÃO, DESCONTAMINAÇÃO E IMUNIZAÇÃO</t>
  </si>
  <si>
    <t>Casa do compressor</t>
  </si>
  <si>
    <t>LIXO</t>
  </si>
  <si>
    <t>GÁS/COMPRESSOR</t>
  </si>
  <si>
    <t>Casa de gás</t>
  </si>
  <si>
    <t>Lixo</t>
  </si>
  <si>
    <t>Varanda</t>
  </si>
  <si>
    <t>Acesso Serviço</t>
  </si>
  <si>
    <t>EMBOÇO PARA RECEBIMENTO DE CERÂMICA E REVESTIMENTO CERÂMICO - 25x35cm (PAREDES INTERNAS)</t>
  </si>
  <si>
    <t>REVESTIMENTO CERÂMICO EM PASTILHAS 5x5cm (PAREDES INTERNAS)</t>
  </si>
  <si>
    <t>Fachada Lateral Direita</t>
  </si>
  <si>
    <t>Fachada Lateral Esquerda</t>
  </si>
  <si>
    <t>Floreira</t>
  </si>
  <si>
    <t>Fachada</t>
  </si>
  <si>
    <t>Volume Frente</t>
  </si>
  <si>
    <t xml:space="preserve">TOTAL CHAPISCO </t>
  </si>
  <si>
    <t>Rampa</t>
  </si>
  <si>
    <t>Volume Caixa d´ água</t>
  </si>
  <si>
    <t>MASSA ÚNICA - SELADOR - MASSA CORRIDA - PINTURA - CONTRAPISOS - PISOS - RODAPÉS - SOLEIRAS (TETOS INTERNOS)</t>
  </si>
  <si>
    <r>
      <t>TETO (M</t>
    </r>
    <r>
      <rPr>
        <sz val="11"/>
        <color theme="1"/>
        <rFont val="Calibri"/>
        <family val="2"/>
      </rPr>
      <t>²)</t>
    </r>
  </si>
  <si>
    <t>MASSA ÚNICA - SELADOR - TEXTURA - PINTURA - RUFOS (TETOS EXTERNOS)</t>
  </si>
  <si>
    <t>Beirais</t>
  </si>
  <si>
    <t>Laje em balanço</t>
  </si>
  <si>
    <r>
      <t>RODAPÉS (M</t>
    </r>
    <r>
      <rPr>
        <sz val="11"/>
        <color theme="1"/>
        <rFont val="Calibri"/>
        <family val="2"/>
      </rPr>
      <t>)</t>
    </r>
  </si>
  <si>
    <t>Platibanda 04</t>
  </si>
  <si>
    <t>Platibanda 01 (Dois lados)</t>
  </si>
  <si>
    <t>Platibanda 02 (Dois lados)</t>
  </si>
  <si>
    <t>Platibanda 03 (Dois lados)</t>
  </si>
  <si>
    <t>Platibanda 04 (Dois lados)</t>
  </si>
  <si>
    <t>LIMPEZA VIDROS (M2)</t>
  </si>
  <si>
    <t>ÁREA (M2)</t>
  </si>
  <si>
    <t>PILAR</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</si>
  <si>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</si>
  <si>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</si>
  <si>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</si>
  <si>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</si>
  <si>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</si>
  <si>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</si>
  <si>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</si>
  <si>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</si>
  <si>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</si>
  <si>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</si>
  <si>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</si>
  <si>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</si>
  <si>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</si>
  <si>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</si>
  <si>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</si>
  <si>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</si>
  <si>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</si>
  <si>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</si>
  <si>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</si>
  <si>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</si>
  <si>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</si>
  <si>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</si>
  <si>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</si>
  <si>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</si>
  <si>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</si>
  <si>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</si>
  <si>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</si>
  <si>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</si>
  <si>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LADO B</t>
  </si>
  <si>
    <t>LADO H</t>
  </si>
  <si>
    <t>ÁREA</t>
  </si>
  <si>
    <t>ÁREA TOTAL</t>
  </si>
  <si>
    <t>PROF. ESCAVAÇÃO</t>
  </si>
  <si>
    <t>VOL. ESC.</t>
  </si>
  <si>
    <t xml:space="preserve">Infra Estrutura </t>
  </si>
  <si>
    <t>Bitolas</t>
  </si>
  <si>
    <t>Blocos</t>
  </si>
  <si>
    <t>Vigas</t>
  </si>
  <si>
    <t>6.3</t>
  </si>
  <si>
    <t>12.5</t>
  </si>
  <si>
    <t>Concreto</t>
  </si>
  <si>
    <t>Forma</t>
  </si>
  <si>
    <t>Supra Estrutura</t>
  </si>
  <si>
    <t>Lajes</t>
  </si>
  <si>
    <t>Pilar Cobert/Platib.</t>
  </si>
  <si>
    <t>Vigas Cobert/Platib.</t>
  </si>
  <si>
    <t>ESTACAS</t>
  </si>
  <si>
    <t>CARGA</t>
  </si>
  <si>
    <t>VOLUME</t>
  </si>
  <si>
    <t>NE</t>
  </si>
  <si>
    <t>PROFUNDIDADE INDIVIDUAL</t>
  </si>
  <si>
    <t>DIÂMETRO</t>
  </si>
  <si>
    <t>TAXA DE AÇO</t>
  </si>
  <si>
    <t xml:space="preserve">TOTAL = </t>
  </si>
  <si>
    <t>TOTAL =</t>
  </si>
  <si>
    <t>resist. Adotada</t>
  </si>
  <si>
    <t>Metragem Estaca C26</t>
  </si>
  <si>
    <t>Metragem Estaca C31</t>
  </si>
  <si>
    <t>P1 + P3</t>
  </si>
  <si>
    <t>P2 + P4</t>
  </si>
  <si>
    <t>P12 + P14</t>
  </si>
  <si>
    <t>P13 + P17</t>
  </si>
  <si>
    <t>P22 + P26</t>
  </si>
  <si>
    <t>P25 + P27</t>
  </si>
  <si>
    <t>P35 + P37</t>
  </si>
  <si>
    <t>P36 + P38</t>
  </si>
  <si>
    <t>6.0</t>
  </si>
  <si>
    <t>6.1</t>
  </si>
  <si>
    <t>7.0</t>
  </si>
  <si>
    <t>7.1</t>
  </si>
  <si>
    <t>7.2</t>
  </si>
  <si>
    <t>8.1</t>
  </si>
  <si>
    <t>9.0</t>
  </si>
  <si>
    <t>9.1</t>
  </si>
  <si>
    <t>9.2</t>
  </si>
  <si>
    <t/>
  </si>
  <si>
    <t>Responsável Técnico: Luciano Clebert Scaburi - CREA RN 1700729764</t>
  </si>
  <si>
    <t>COMPOSIÇÃO</t>
  </si>
  <si>
    <t xml:space="preserve"> PS - 001</t>
  </si>
  <si>
    <t xml:space="preserve">ITEM: </t>
  </si>
  <si>
    <t>PLACA DE OBRA EM CHAPA DE ACO GALVANIZADO (REF. SINAPI 74209/1 - 01/2020)</t>
  </si>
  <si>
    <t xml:space="preserve"> PS - 004</t>
  </si>
  <si>
    <t>UN:</t>
  </si>
  <si>
    <t>CÓD. SINAPI</t>
  </si>
  <si>
    <t>SARRAFO NAO APARELHADO *2,5 X 7* CM, EM MACARANDUBA, ANGELIM OU EQUIVALENTE DA REGIAO - BRUTA</t>
  </si>
  <si>
    <t>PONTALETE *7,5 X 7,5* CM EM PINUS, MISTA OU EQUIVALENTE DA REGIAO - BRUTA</t>
  </si>
  <si>
    <t>PLACA DE OBRA (PARA CONSTRUCAO CIVIL) EM CHAPA GALVANIZADA *N. 22*, ADESIVADA, DE *2,0 X 1,125* M</t>
  </si>
  <si>
    <t xml:space="preserve">PREGO DE ACO POLIDO COM CABECA 18 X 30 (2 3/4 X 10) </t>
  </si>
  <si>
    <t>CONCRETO MAGRO PARA LASTRO, TRAÇO 1:4,5:4,5 (CIMENTO/ AREIA MÉDIA/ BRITA 1) - PREPARO MECÂNICO COM BETONEIRA 400 L. AF_07/2016</t>
  </si>
  <si>
    <t xml:space="preserve">DEMOLIÇÃO EDIFICAÇÃO EXISTENTE </t>
  </si>
  <si>
    <t>REMOÇÃO DE TRAMA DE MADEIRA PARA COBERTURA, DE FORMA MANUAL, SEM REAPROVEITAMENTO. AF_12/2017</t>
  </si>
  <si>
    <t>REMOÇÃO DE TELHAS, DE FIBROCIMENTO, METÁLICA E CERÂMICA, DE FORMA MANUAL, SEM REAPROVEITAMENTO. AF_12/2017</t>
  </si>
  <si>
    <t xml:space="preserve">COBERTURA - TELHAMENTO </t>
  </si>
  <si>
    <t>TELHAMENTO COM TELHA ONDULADA DE FIBRA DE VIDRO E = 0,6 MM, PARA TELHADO COM INCLINAÇÃO MAIOR QUE 10°, COM ATÉ 2 ÁGUAS, INCLUSO IÇAMENTO. AF_07/2019</t>
  </si>
  <si>
    <t>COBERTURA - MONTAGEM</t>
  </si>
  <si>
    <t>4.4</t>
  </si>
  <si>
    <t>4.5</t>
  </si>
  <si>
    <t>FABRICAÇÃO E INSTALAÇÃO DE TESOURA INTEIRA EM MADEIRA NÃO APARELHADA, VÃO DE 12 M, PARA TELHA ONDULADA DE FIBROCIMENTO, METÁLICA, PLÁSTICA OU TERMOACÚSTICA, INCLUSO IÇAMENTO. AF_07/2019</t>
  </si>
  <si>
    <t xml:space="preserve">UN </t>
  </si>
  <si>
    <t>TRAMA DE MADEIRA COMPOSTA POR TERÇAS PARA TELHADOS DE ATÉ 2 ÁGUAS PARA TELHA ONDULADA DE FIBROCIMENTO, METÁLICA, PLÁSTICA OU TERMOACÚSTICA, INCLUSO TRANSPORTE VERTICAL. AF_07/2019</t>
  </si>
  <si>
    <t>FABRICAÇÃO E INSTALAÇÃO DE TESOURA INTEIRA EM MADEIRA NÃO APARELHADA, VÃO DE 8 M, PARA TELHA ONDULADA DE FIBROCIMENTO, METÁLICA,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</si>
  <si>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</si>
  <si>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</si>
  <si>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ACABAMENTO COBERTURA</t>
  </si>
  <si>
    <t>5.2</t>
  </si>
  <si>
    <t>CALHA EM CHAPA DE AÇO GALVANIZADO NÚMERO 24, DESENVOLVIMENTO DE 100 CM, INCLUSO TRANSPORTE VERTICAL. AF_07/2019</t>
  </si>
  <si>
    <t>RUFO EM CHAPA DE AÇO GALVANIZADO NÚMERO 24, CORTE DE 25 CM, INCLUSO TRANSPORTE VERTICAL. AF_07/2019</t>
  </si>
  <si>
    <t>FORRO</t>
  </si>
  <si>
    <t>FORRO DE PVC, LISO, PARA AMBIENTES COMERCIAIS, INCLUSIVE ESTRUTURA DE FIXAÇÃO. AF_05/2017_P</t>
  </si>
  <si>
    <t>PORTA DUPLA EM MADEIRA, DE 140CM COM, MARCOS E ALIZARES FABRICADOS EM PVC WOOD, COMPOSTO DE MADEIRA COM PVC, RESISTENTE À UMIDADE E ACABAMENTO DA PORTA COM ACABAMENTO BRANCO FEITO EM PINTURA ESMALTADA E TRATAMENTO UV PARA PROTEGER A COR.</t>
  </si>
  <si>
    <t>CJ</t>
  </si>
  <si>
    <t>JG</t>
  </si>
  <si>
    <t>!EM PROCESSO DE DESATIVACAO! PUXADOR CONCHA DE EMBUTIR, EM LATAO CROMADO, PARA PORTA / JANELA DE CORRER, LISO, SEM FURO PARA CHAVE, COM FUROS PARA FIXAR PARAFUSOS, *30 X 90* MM (LARGURA X ALTURA)</t>
  </si>
  <si>
    <t>CONJ. DE FERRAGENS PARA PORTA DE VIDRO TEMPERADO, EM ZAMAC CROMADO, CONTEMPLANDO: DOBRADICA INF.; DOBRADICA SUP.; PIVO PARA DOBRADICA INF.; PIVO PARA DOBRADICA SUP.; FECHADURA CENTRAL EM ZAMC CROMADO; CONTRA FECHADURA DE PRESSAO</t>
  </si>
  <si>
    <t>BATENTE/PORTAL/ADUELA/MARCO, EM MDF/PVC WOOD/POLIESTIRENO OU MADEIRA LAMINADA, L = *9,0* CM COM GUARNICAO REGULAVEL 2 FACES = *35* MM, PRIMER</t>
  </si>
  <si>
    <t>DOBRADIÇA TIPO VAI E VEM EM LATÃO POLIDO 3". AF_12/2019</t>
  </si>
  <si>
    <t xml:space="preserve"> PS - 002</t>
  </si>
  <si>
    <t>JANELA DE CORRER 2 FOLHAS - 1,20 X 1,00M, SENDO UMA FOLHA FIXA E UMA DE CORRER, PARA VIDRO TEMPERADO FUMÊ 8MM EM ALUMINIO ANODIZADO, INCLUINDO COMPONENTES PARA INSTALAÇÃO E FECHADURA - FORNECIMENTO E INSTALAÇÃO.</t>
  </si>
  <si>
    <t>SERRALHEIRO COM ENCARGOS COMPLEMENTARES</t>
  </si>
  <si>
    <t>VIDRO TEMPERADO INCOLOR E = 8 MM, SEM COLOCACAO</t>
  </si>
  <si>
    <t>BUCHA DE NYLON SEM ABA S10, COM PARAFUSO DE 6,10 X 65 MM EM ACO ZINCADO COM ROSCA SOBERBA, CABECA CHATA E FENDA PHILLIPS</t>
  </si>
  <si>
    <t>ROLDANA CONCAVA DUPLA, 4 RODAS, EM ZAMAC COM CHAPA DE LATAO, ROLAMENTOS EM ACO, PARA PORTAS E JANELAS DE CORRER</t>
  </si>
  <si>
    <t>FECHO / FECHADURA COM PUXADOR CONCHA, COM TRANCA TIPO TRAVA, PARA JANELA / PORTA DE CORRER (INCLUI TESTA, FECHADURA, PUXADOR) - COMPLETA</t>
  </si>
  <si>
    <t>RODIZIO TIPO NAPOLEAO PARA JANELAS DE CORRER, EM ZAMAC, COMPRIMENTO DE APROX 60 CM, COM ROLAMENTO EM ACO</t>
  </si>
  <si>
    <t xml:space="preserve">PERFIL DE BORRACHA EPDM MACICO *12 X 15* MM PARA ESQUADRIAS </t>
  </si>
  <si>
    <t>VIDRO TEMPERADO INCOLOR, ESPESSURA 8MM, FORNECIMENTO E INSTALACAO, INCLUSIVE MASSA PARA VEDACAO</t>
  </si>
  <si>
    <t>PISOS E RODAPÉS</t>
  </si>
  <si>
    <t>COT - 001</t>
  </si>
  <si>
    <t>RECUPERAÇÃO DE PISO GRANILITE</t>
  </si>
  <si>
    <t>Granilite Sinop</t>
  </si>
  <si>
    <t>Ivo Vesperino Follmann</t>
  </si>
  <si>
    <t xml:space="preserve">João Frigo </t>
  </si>
  <si>
    <t>29.311.155/0001-20</t>
  </si>
  <si>
    <t>17.205.653/0001-00</t>
  </si>
  <si>
    <t>424.583.151-00</t>
  </si>
  <si>
    <t>CNPJ/CPF</t>
  </si>
  <si>
    <t>(66) 98118-7027</t>
  </si>
  <si>
    <t>(66) 99955-3184</t>
  </si>
  <si>
    <t>(66) 99983-541</t>
  </si>
  <si>
    <t>Ivo</t>
  </si>
  <si>
    <t>João</t>
  </si>
  <si>
    <t>23/07/2020</t>
  </si>
  <si>
    <t>24/07/2020</t>
  </si>
  <si>
    <t>PINTURA INTERNA</t>
  </si>
  <si>
    <t>APLICAÇÃO E LIXAMENTO DE MASSA LÁTEX EM PAREDES, UMA DEMÃO. AF_06/2014</t>
  </si>
  <si>
    <t>APLICAÇÃO MANUAL DE PINTURA COM TINTA LÁTEX ACRÍLICA EM PAREDES, DUAS DEMÃOS. AF_06/2014</t>
  </si>
  <si>
    <t>PINTURA EXTERNA</t>
  </si>
  <si>
    <t>10.1</t>
  </si>
  <si>
    <t>11.0</t>
  </si>
  <si>
    <t xml:space="preserve">ACESSIBILIDADE </t>
  </si>
  <si>
    <t>11.1</t>
  </si>
  <si>
    <t>PISO PODOTÁTIL, DIRECIONAL OU ALERTA, ASSENTADO SOBRE ARGAMASSA. AF_05/2020</t>
  </si>
  <si>
    <t>12.0</t>
  </si>
  <si>
    <t>SERVIÇOS COMPLEMENTARES</t>
  </si>
  <si>
    <t>REGULARIZAÇÃO DE SUPERFÍCIES COM MOTONIVELADORA. AF_11/2019</t>
  </si>
  <si>
    <t>12.1</t>
  </si>
  <si>
    <t>EXECUÇÃO DE PÁTIO/ESTACIONAMENTO EM PISO INTERTRAVADO, COM BLOCO 16 FACES DE 22 X 11 CM, ESPESSURA 10 CM. AF_12/2015</t>
  </si>
  <si>
    <t>12.2</t>
  </si>
  <si>
    <t>13.0</t>
  </si>
  <si>
    <t xml:space="preserve">LIMPEZA </t>
  </si>
  <si>
    <t>13.1</t>
  </si>
  <si>
    <t xml:space="preserve"> PS - 003</t>
  </si>
  <si>
    <t>LIMPEZA FINAL DE OBRA</t>
  </si>
  <si>
    <t>L</t>
  </si>
  <si>
    <t>ACIDO MURIATICO, DILUICAO 10% A 12% PARA USO EM LIMPEZA</t>
  </si>
  <si>
    <r>
      <t>Arredondamentos: Opções → Avançado → Fórmulas → "</t>
    </r>
    <r>
      <rPr>
        <u/>
        <sz val="11"/>
        <color theme="1"/>
        <rFont val="Gill Sans MT"/>
        <family val="2"/>
      </rPr>
      <t>Definir Precisão Conforme Exibido</t>
    </r>
    <r>
      <rPr>
        <sz val="11"/>
        <color theme="1"/>
        <rFont val="Gill Sans MT"/>
        <family val="2"/>
      </rPr>
      <t>"</t>
    </r>
  </si>
  <si>
    <t>ORÇAMENTO - REFORMA DE UNIDADE DE ATENÇÃO ESPECIALIZADA EM SAÚDE</t>
  </si>
  <si>
    <t xml:space="preserve">Obra: </t>
  </si>
  <si>
    <t>Municipio de Sorriso</t>
  </si>
  <si>
    <t>Proprietário:</t>
  </si>
  <si>
    <t>Reforma da Unidade de atenção Especializada em Saúde</t>
  </si>
  <si>
    <t xml:space="preserve">Local: </t>
  </si>
  <si>
    <t>Av. Porto Alegre, nº3203. Equipamento Comunitário - Lote Destinado a Estabelecimento Educacional, Esporte e Lazer.</t>
  </si>
  <si>
    <t>18//11/2020</t>
  </si>
  <si>
    <t>SINAPI - NOVEMBRO 2020 - DESONERADO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</si>
</sst>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4" formatCode="_-&quot;R$&quot;\ * #,##0.00_-;\-&quot;R$&quot;\ * #,##0.00_-;_-&quot;R$&quot;\ * &quot;-&quot;??_-;_-@_-"/>
    <numFmt numFmtId="43" formatCode="_-* #,##0.00_-;\-* #,##0.00_-;_-* &quot;-&quot;??_-;_-@_-"/>
    <numFmt numFmtId="164" formatCode="_(* #,##0.00_);_(* \(#,##0.00\);_(* &quot;-&quot;??_);_(@_)"/>
    <numFmt numFmtId="165" formatCode="0.0;[Red]0.0"/>
    <numFmt numFmtId="166" formatCode="#,##0.00;[Red]#,##0.00"/>
    <numFmt numFmtId="167" formatCode="_(&quot;R$ &quot;* #,##0.00_);_(&quot;R$ &quot;* \(#,##0.00\);_(&quot;R$ &quot;* &quot;-&quot;??_);_(@_)"/>
    <numFmt numFmtId="168" formatCode="_([$€-2]* #,##0.00_);_([$€-2]* \(#,##0.00\);_([$€-2]* &quot;-&quot;??_)"/>
    <numFmt numFmtId="169" formatCode="#,##0.0000"/>
    <numFmt numFmtId="170" formatCode="#,##0.000000"/>
    <numFmt numFmtId="171" formatCode="0.00000000000000"/>
    <numFmt numFmtId="172" formatCode="#,##0.00\ &quot;m²&quot;"/>
    <numFmt numFmtId="173" formatCode="_ * #,##0.00_ ;_ * \-#,##0.00_ ;_ * &quot;-&quot;??_ ;_ @_ "/>
    <numFmt numFmtId="174" formatCode="_ * #,##0_ ;_ * \-#,##0_ ;_ * &quot;-&quot;_ ;_ @_ "/>
    <numFmt numFmtId="175" formatCode="_ &quot;S/&quot;* #,##0_ ;_ &quot;S/&quot;* \-#,##0_ ;_ &quot;S/&quot;* &quot;-&quot;_ ;_ @_ "/>
    <numFmt numFmtId="176" formatCode="_ &quot;S/&quot;* #,##0.00_ ;_ &quot;S/&quot;* \-#,##0.00_ ;_ &quot;S/&quot;* &quot;-&quot;??_ ;_ @_ "/>
    <numFmt numFmtId="177" formatCode="_-&quot;$&quot;* #,##0_-;\-&quot;$&quot;* #,##0_-;_-&quot;$&quot;* &quot;-&quot;_-;_-@_-"/>
    <numFmt numFmtId="178" formatCode="_-&quot;$&quot;* #,##0.00_-;\-&quot;$&quot;* #,##0.00_-;_-&quot;$&quot;* &quot;-&quot;??_-;_-@_-"/>
    <numFmt numFmtId="179" formatCode="0.0%"/>
    <numFmt numFmtId="180" formatCode="0.000%"/>
    <numFmt numFmtId="181" formatCode="0.0000"/>
    <numFmt numFmtId="182" formatCode="0.0"/>
    <numFmt numFmtId="183" formatCode="_(\ #,##0.00_);_(\ \(#,##0.00\);_(\ &quot;-&quot;??_);_(@_)"/>
  </numFmts>
  <fonts count="80">
    <font>
      <sz val="11"/>
      <color theme="1"/>
      <name val="Calibri"/>
      <family val="2"/>
      <scheme val="minor"/>
    </font>
    <font>
      <sz val="11"/>
      <color indexed="8"/>
      <name val="Calibri"/>
      <family val="2"/>
    </font>
    <font>
      <sz val="11"/>
      <color theme="1"/>
      <name val="Calibri"/>
      <family val="2"/>
      <scheme val="minor"/>
    </font>
    <font>
      <sz val="11"/>
      <color theme="1"/>
      <name val="Cambria"/>
      <family val="1"/>
      <scheme val="major"/>
    </font>
    <font>
      <sz val="11"/>
      <color rgb="FF000000"/>
      <name val="Calibri"/>
      <family val="2"/>
      <scheme val="minor"/>
    </font>
    <font>
      <b/>
      <sz val="11"/>
      <color theme="1"/>
      <name val="Calibri"/>
      <family val="2"/>
      <scheme val="minor"/>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6"/>
      <color theme="1"/>
      <name val="Cambria"/>
      <family val="1"/>
      <scheme val="major"/>
    </font>
    <font>
      <b/>
      <sz val="9"/>
      <color theme="1"/>
      <name val="Gill Sans MT"/>
      <family val="2"/>
    </font>
    <font>
      <sz val="9"/>
      <color theme="1"/>
      <name val="Gill Sans MT"/>
      <family val="2"/>
    </font>
    <font>
      <sz val="9"/>
      <name val="Gill Sans MT"/>
      <family val="2"/>
    </font>
    <font>
      <b/>
      <sz val="9"/>
      <name val="Gill Sans MT"/>
      <family val="2"/>
    </font>
    <font>
      <b/>
      <u/>
      <sz val="22"/>
      <color theme="1"/>
      <name val="Cambria"/>
      <family val="1"/>
      <scheme val="major"/>
    </font>
    <font>
      <sz val="9"/>
      <color rgb="FF000000"/>
      <name val="Gill Sans MT"/>
      <family val="2"/>
    </font>
    <font>
      <sz val="11"/>
      <color theme="1"/>
      <name val="Gill Sans MT"/>
      <family val="2"/>
    </font>
    <font>
      <sz val="11"/>
      <name val="Gill Sans MT"/>
      <family val="2"/>
    </font>
    <font>
      <b/>
      <sz val="11"/>
      <color theme="1"/>
      <name val="Gill Sans MT"/>
      <family val="2"/>
    </font>
    <font>
      <sz val="7.5"/>
      <color theme="1"/>
      <name val="Gill Sans MT"/>
      <family val="2"/>
    </font>
    <font>
      <b/>
      <sz val="9"/>
      <color indexed="8"/>
      <name val="Gill Sans M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Helv"/>
      <charset val="204"/>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18"/>
      <color theme="3"/>
      <name val="Cambria"/>
      <family val="2"/>
      <scheme val="major"/>
    </font>
    <font>
      <sz val="10"/>
      <name val="Times New Roman"/>
      <family val="1"/>
      <charset val="204"/>
    </font>
    <font>
      <sz val="9"/>
      <color theme="1"/>
      <name val="Cambria"/>
      <family val="1"/>
      <scheme val="major"/>
    </font>
    <font>
      <b/>
      <sz val="13"/>
      <color theme="0"/>
      <name val="Gill Sans MT"/>
      <family val="2"/>
    </font>
    <font>
      <b/>
      <sz val="10"/>
      <name val="Arial"/>
      <family val="2"/>
    </font>
    <font>
      <b/>
      <sz val="14"/>
      <color theme="1"/>
      <name val="Calibri"/>
      <family val="2"/>
      <scheme val="minor"/>
    </font>
    <font>
      <sz val="11"/>
      <color theme="1"/>
      <name val="Calibri"/>
      <family val="2"/>
    </font>
    <font>
      <sz val="11"/>
      <color rgb="FF000000"/>
      <name val="Calibri"/>
      <family val="2"/>
    </font>
    <font>
      <b/>
      <sz val="11"/>
      <color rgb="FFFF0000"/>
      <name val="Gill Sans MT"/>
      <family val="2"/>
    </font>
    <font>
      <b/>
      <sz val="11"/>
      <color rgb="FF000000"/>
      <name val="Arial"/>
      <family val="2"/>
    </font>
    <font>
      <sz val="11"/>
      <color rgb="FF000000"/>
      <name val="Arial"/>
      <family val="2"/>
    </font>
    <font>
      <sz val="11"/>
      <color theme="1"/>
      <name val="Arial"/>
      <family val="2"/>
    </font>
    <font>
      <sz val="9"/>
      <color indexed="81"/>
      <name val="Segoe UI"/>
      <family val="2"/>
    </font>
    <font>
      <b/>
      <sz val="9"/>
      <color indexed="81"/>
      <name val="Segoe UI"/>
      <family val="2"/>
    </font>
    <font>
      <b/>
      <sz val="11"/>
      <name val="Arial"/>
      <family val="2"/>
    </font>
    <font>
      <sz val="11"/>
      <name val="Arial"/>
      <family val="2"/>
    </font>
    <font>
      <b/>
      <sz val="14"/>
      <name val="Arial"/>
      <family val="2"/>
    </font>
    <font>
      <u/>
      <sz val="11"/>
      <color theme="1"/>
      <name val="Gill Sans MT"/>
      <family val="2"/>
    </font>
    <font>
      <sz val="11"/>
      <color rgb="FF000000"/>
      <name val="Gill Sans MT"/>
      <family val="2"/>
    </font>
    <font>
      <sz val="11"/>
      <color indexed="8"/>
      <name val="Gill Sans MT"/>
      <family val="2"/>
    </font>
    <font>
      <b/>
      <sz val="14"/>
      <color rgb="FFFF0000"/>
      <name val="Gill Sans MT"/>
      <family val="2"/>
    </font>
    <font>
      <b/>
      <sz val="14"/>
      <name val="Gill Sans MT"/>
      <family val="2"/>
    </font>
    <font>
      <b/>
      <sz val="14"/>
      <color theme="1"/>
      <name val="Gill Sans MT"/>
      <family val="2"/>
    </font>
    <font>
      <b/>
      <sz val="9"/>
      <color rgb="FFFF0000"/>
      <name val="Gill Sans MT"/>
      <family val="2"/>
    </font>
  </fonts>
  <fills count="69">
    <fill>
      <patternFill patternType="none"/>
    </fill>
    <fill>
      <patternFill patternType="gray125"/>
    </fill>
    <fill>
      <patternFill patternType="solid">
        <fgColor rgb="FF8DCC7E"/>
        <bgColor indexed="64"/>
      </patternFill>
    </fill>
    <fill>
      <patternFill patternType="solid">
        <fgColor rgb="FF9FF7B4"/>
        <bgColor indexed="64"/>
      </patternFill>
    </fill>
    <fill>
      <patternFill patternType="solid">
        <fgColor rgb="FF4FA76A"/>
        <bgColor indexed="64"/>
      </patternFill>
    </fill>
    <fill>
      <patternFill patternType="solid">
        <fgColor rgb="FF6EBA86"/>
        <bgColor indexed="64"/>
      </patternFill>
    </fill>
    <fill>
      <patternFill patternType="solid">
        <fgColor rgb="FF98F6AE"/>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E6E6E6"/>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00">
    <xf numFmtId="0" fontId="0" fillId="0" borderId="0"/>
    <xf numFmtId="0" fontId="1" fillId="0" borderId="0"/>
    <xf numFmtId="0" fontId="4" fillId="0" borderId="0"/>
    <xf numFmtId="0" fontId="2" fillId="0" borderId="0"/>
    <xf numFmtId="0" fontId="6"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3" fillId="8" borderId="0" applyNumberFormat="0" applyBorder="0" applyAlignment="0" applyProtection="0"/>
    <xf numFmtId="0" fontId="9" fillId="25" borderId="14" applyNumberFormat="0" applyAlignment="0" applyProtection="0"/>
    <xf numFmtId="0" fontId="10" fillId="26" borderId="15" applyNumberFormat="0" applyAlignment="0" applyProtection="0"/>
    <xf numFmtId="168" fontId="6" fillId="0" borderId="0" applyFont="0" applyFill="0" applyBorder="0" applyAlignment="0" applyProtection="0"/>
    <xf numFmtId="0" fontId="17" fillId="0" borderId="0" applyNumberFormat="0" applyFill="0" applyBorder="0" applyAlignment="0" applyProtection="0"/>
    <xf numFmtId="0" fontId="8" fillId="9"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2" fillId="12" borderId="14" applyNumberFormat="0" applyAlignment="0" applyProtection="0"/>
    <xf numFmtId="0" fontId="11" fillId="0" borderId="16"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44" fontId="2" fillId="0" borderId="0" applyFont="0" applyFill="0" applyBorder="0" applyAlignment="0" applyProtection="0"/>
    <xf numFmtId="0" fontId="14" fillId="27" borderId="0" applyNumberFormat="0" applyBorder="0" applyAlignment="0" applyProtection="0"/>
    <xf numFmtId="0" fontId="6" fillId="28" borderId="20" applyNumberFormat="0" applyFont="0" applyAlignment="0" applyProtection="0"/>
    <xf numFmtId="0" fontId="15" fillId="25"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9" fontId="6" fillId="0" borderId="0" applyFill="0" applyBorder="0" applyAlignment="0" applyProtection="0"/>
    <xf numFmtId="169" fontId="6" fillId="0" borderId="0" applyFill="0" applyBorder="0" applyAlignment="0" applyProtection="0"/>
    <xf numFmtId="0" fontId="18" fillId="0" borderId="0" applyNumberFormat="0" applyFill="0" applyBorder="0" applyAlignment="0" applyProtection="0"/>
    <xf numFmtId="0" fontId="19" fillId="0" borderId="17"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0" fontId="16" fillId="0" borderId="0" applyNumberFormat="0" applyFill="0" applyBorder="0" applyAlignment="0" applyProtection="0"/>
    <xf numFmtId="0" fontId="6" fillId="0" borderId="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4" fillId="0" borderId="27" applyNumberFormat="0" applyFill="0" applyAlignment="0" applyProtection="0"/>
    <xf numFmtId="0" fontId="35" fillId="0" borderId="28" applyNumberFormat="0" applyFill="0" applyAlignment="0" applyProtection="0"/>
    <xf numFmtId="0" fontId="36" fillId="0" borderId="29" applyNumberFormat="0" applyFill="0" applyAlignment="0" applyProtection="0"/>
    <xf numFmtId="0" fontId="36" fillId="0" borderId="0" applyNumberFormat="0" applyFill="0" applyBorder="0" applyAlignment="0" applyProtection="0"/>
    <xf numFmtId="0" fontId="37" fillId="33" borderId="0" applyNumberFormat="0" applyBorder="0" applyAlignment="0" applyProtection="0"/>
    <xf numFmtId="0" fontId="38" fillId="34" borderId="0" applyNumberFormat="0" applyBorder="0" applyAlignment="0" applyProtection="0"/>
    <xf numFmtId="0" fontId="39" fillId="35" borderId="0" applyNumberFormat="0" applyBorder="0" applyAlignment="0" applyProtection="0"/>
    <xf numFmtId="0" fontId="40" fillId="36" borderId="30" applyNumberFormat="0" applyAlignment="0" applyProtection="0"/>
    <xf numFmtId="0" fontId="41" fillId="37" borderId="31" applyNumberFormat="0" applyAlignment="0" applyProtection="0"/>
    <xf numFmtId="0" fontId="42" fillId="37" borderId="30" applyNumberFormat="0" applyAlignment="0" applyProtection="0"/>
    <xf numFmtId="0" fontId="43" fillId="0" borderId="32" applyNumberFormat="0" applyFill="0" applyAlignment="0" applyProtection="0"/>
    <xf numFmtId="0" fontId="44" fillId="38" borderId="33" applyNumberFormat="0" applyAlignment="0" applyProtection="0"/>
    <xf numFmtId="0" fontId="45" fillId="0" borderId="0" applyNumberFormat="0" applyFill="0" applyBorder="0" applyAlignment="0" applyProtection="0"/>
    <xf numFmtId="0" fontId="2" fillId="39" borderId="34" applyNumberFormat="0" applyFont="0" applyAlignment="0" applyProtection="0"/>
    <xf numFmtId="0" fontId="46" fillId="0" borderId="0" applyNumberFormat="0" applyFill="0" applyBorder="0" applyAlignment="0" applyProtection="0"/>
    <xf numFmtId="0" fontId="5" fillId="0" borderId="35" applyNumberFormat="0" applyFill="0" applyAlignment="0" applyProtection="0"/>
    <xf numFmtId="0" fontId="47"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47" fillId="55" borderId="0" applyNumberFormat="0" applyBorder="0" applyAlignment="0" applyProtection="0"/>
    <xf numFmtId="0" fontId="47"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47" fillId="59" borderId="0" applyNumberFormat="0" applyBorder="0" applyAlignment="0" applyProtection="0"/>
    <xf numFmtId="0" fontId="47"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47" fillId="63" borderId="0" applyNumberFormat="0" applyBorder="0" applyAlignment="0" applyProtection="0"/>
    <xf numFmtId="0" fontId="48"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8" fillId="9" borderId="0" applyNumberFormat="0" applyBorder="0" applyAlignment="0" applyProtection="0"/>
    <xf numFmtId="0" fontId="9" fillId="25" borderId="14" applyNumberFormat="0" applyAlignment="0" applyProtection="0"/>
    <xf numFmtId="0" fontId="10" fillId="26" borderId="15" applyNumberFormat="0" applyAlignment="0" applyProtection="0"/>
    <xf numFmtId="0" fontId="11" fillId="0" borderId="16" applyNumberFormat="0" applyFill="0" applyAlignment="0" applyProtection="0"/>
    <xf numFmtId="0" fontId="50" fillId="0" borderId="0"/>
    <xf numFmtId="0" fontId="51" fillId="0" borderId="0"/>
    <xf numFmtId="0" fontId="50" fillId="0" borderId="0"/>
    <xf numFmtId="0" fontId="51" fillId="0" borderId="0"/>
    <xf numFmtId="177" fontId="6" fillId="0" borderId="0" applyFont="0" applyFill="0" applyBorder="0" applyAlignment="0" applyProtection="0"/>
    <xf numFmtId="178" fontId="6" fillId="0" borderId="0" applyFont="0" applyFill="0" applyBorder="0" applyAlignment="0" applyProtection="0"/>
    <xf numFmtId="0" fontId="52" fillId="0" borderId="0">
      <protection locked="0"/>
    </xf>
    <xf numFmtId="0" fontId="53" fillId="0" borderId="0">
      <protection locked="0"/>
    </xf>
    <xf numFmtId="0" fontId="53" fillId="0" borderId="0">
      <protection locked="0"/>
    </xf>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2" fillId="12" borderId="14" applyNumberFormat="0" applyAlignment="0" applyProtection="0"/>
    <xf numFmtId="0" fontId="49" fillId="0" borderId="0"/>
    <xf numFmtId="0" fontId="52" fillId="0" borderId="0">
      <protection locked="0"/>
    </xf>
    <xf numFmtId="0" fontId="52" fillId="0" borderId="0">
      <protection locked="0"/>
    </xf>
    <xf numFmtId="0" fontId="52" fillId="0" borderId="0">
      <protection locked="0"/>
    </xf>
    <xf numFmtId="0" fontId="52" fillId="0" borderId="0">
      <protection locked="0"/>
    </xf>
    <xf numFmtId="0" fontId="52" fillId="0" borderId="0">
      <protection locked="0"/>
    </xf>
    <xf numFmtId="0" fontId="52" fillId="0" borderId="0">
      <protection locked="0"/>
    </xf>
    <xf numFmtId="0" fontId="52" fillId="0" borderId="0">
      <protection locked="0"/>
    </xf>
    <xf numFmtId="0" fontId="52" fillId="0" borderId="0">
      <protection locked="0"/>
    </xf>
    <xf numFmtId="0" fontId="52" fillId="0" borderId="0">
      <protection locked="0"/>
    </xf>
    <xf numFmtId="0" fontId="13" fillId="8" borderId="0" applyNumberFormat="0" applyBorder="0" applyAlignment="0" applyProtection="0"/>
    <xf numFmtId="174"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52" fillId="0" borderId="0">
      <protection locked="0"/>
    </xf>
    <xf numFmtId="0" fontId="14" fillId="27" borderId="0" applyNumberFormat="0" applyBorder="0" applyAlignment="0" applyProtection="0"/>
    <xf numFmtId="37" fontId="54" fillId="0" borderId="0"/>
    <xf numFmtId="0" fontId="6" fillId="28" borderId="20" applyNumberFormat="0" applyFont="0" applyAlignment="0" applyProtection="0"/>
    <xf numFmtId="0" fontId="52" fillId="0" borderId="0">
      <protection locked="0"/>
    </xf>
    <xf numFmtId="38" fontId="55" fillId="0" borderId="0"/>
    <xf numFmtId="0" fontId="15" fillId="25" borderId="2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52" fillId="0" borderId="36">
      <protection locked="0"/>
    </xf>
    <xf numFmtId="43" fontId="6" fillId="0" borderId="0" applyFont="0" applyFill="0" applyBorder="0" applyAlignment="0" applyProtection="0"/>
    <xf numFmtId="0" fontId="57" fillId="0" borderId="0" applyNumberFormat="0" applyFill="0" applyBorder="0" applyProtection="0">
      <alignment vertical="top" wrapText="1"/>
    </xf>
    <xf numFmtId="44" fontId="2" fillId="0" borderId="0" applyFont="0" applyFill="0" applyBorder="0" applyAlignment="0" applyProtection="0"/>
    <xf numFmtId="0" fontId="48" fillId="0" borderId="0"/>
    <xf numFmtId="9" fontId="1" fillId="0" borderId="0" applyFont="0" applyFill="0" applyBorder="0" applyAlignment="0" applyProtection="0"/>
    <xf numFmtId="9" fontId="48" fillId="0" borderId="0" applyFont="0" applyFill="0" applyBorder="0" applyAlignment="0" applyProtection="0"/>
    <xf numFmtId="43" fontId="6" fillId="0" borderId="0" applyFont="0" applyFill="0" applyBorder="0" applyAlignment="0" applyProtection="0"/>
    <xf numFmtId="0" fontId="56"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3" fillId="0" borderId="0"/>
  </cellStyleXfs>
  <cellXfs count="413">
    <xf numFmtId="0" fontId="0" fillId="0" borderId="0" xfId="0"/>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Border="1"/>
    <xf numFmtId="4"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22" fillId="29" borderId="0" xfId="0" applyFont="1" applyFill="1" applyBorder="1" applyAlignment="1">
      <alignment vertical="center"/>
    </xf>
    <xf numFmtId="4" fontId="24" fillId="0" borderId="0" xfId="0" applyNumberFormat="1" applyFont="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left" vertical="center" wrapText="1"/>
    </xf>
    <xf numFmtId="0" fontId="24" fillId="0" borderId="0" xfId="0" applyFont="1" applyBorder="1"/>
    <xf numFmtId="0" fontId="24" fillId="0" borderId="0" xfId="0" applyFont="1" applyBorder="1" applyAlignment="1">
      <alignment horizontal="left" vertical="center"/>
    </xf>
    <xf numFmtId="0" fontId="29" fillId="0" borderId="0" xfId="0" applyFont="1"/>
    <xf numFmtId="0" fontId="29" fillId="0" borderId="0" xfId="0" applyFont="1" applyBorder="1"/>
    <xf numFmtId="0" fontId="29" fillId="0" borderId="0" xfId="0" applyFont="1" applyFill="1" applyBorder="1" applyAlignment="1">
      <alignment horizontal="left" vertical="center"/>
    </xf>
    <xf numFmtId="4" fontId="29" fillId="0" borderId="0" xfId="0" applyNumberFormat="1" applyFont="1" applyBorder="1"/>
    <xf numFmtId="0" fontId="29" fillId="0" borderId="0" xfId="0" applyFont="1" applyAlignment="1">
      <alignment wrapText="1"/>
    </xf>
    <xf numFmtId="4" fontId="29" fillId="0" borderId="0" xfId="0" applyNumberFormat="1" applyFont="1"/>
    <xf numFmtId="0" fontId="29" fillId="0" borderId="0" xfId="0" applyFont="1" applyAlignment="1">
      <alignment horizontal="center"/>
    </xf>
    <xf numFmtId="10" fontId="24" fillId="0" borderId="1" xfId="0" applyNumberFormat="1" applyFont="1" applyBorder="1" applyAlignment="1">
      <alignment horizontal="center" vertical="center"/>
    </xf>
    <xf numFmtId="0" fontId="24" fillId="0" borderId="0" xfId="0" applyFont="1"/>
    <xf numFmtId="0" fontId="24" fillId="0" borderId="22" xfId="0" applyFont="1" applyBorder="1"/>
    <xf numFmtId="0" fontId="24" fillId="0" borderId="25" xfId="0" applyFont="1" applyBorder="1"/>
    <xf numFmtId="10" fontId="24" fillId="30" borderId="1" xfId="0" applyNumberFormat="1" applyFont="1" applyFill="1" applyBorder="1" applyAlignment="1">
      <alignment horizontal="center" vertical="center"/>
    </xf>
    <xf numFmtId="10" fontId="24" fillId="0" borderId="0" xfId="0" applyNumberFormat="1" applyFont="1" applyBorder="1" applyAlignment="1">
      <alignment horizontal="left" vertical="center"/>
    </xf>
    <xf numFmtId="0" fontId="33" fillId="3" borderId="1" xfId="2" applyFont="1" applyFill="1" applyBorder="1" applyAlignment="1">
      <alignment horizontal="center" vertical="center"/>
    </xf>
    <xf numFmtId="0" fontId="28" fillId="0" borderId="5" xfId="2" applyFont="1" applyBorder="1" applyAlignment="1">
      <alignment horizontal="center" vertical="center"/>
    </xf>
    <xf numFmtId="171" fontId="24" fillId="0" borderId="0" xfId="0" applyNumberFormat="1" applyFont="1"/>
    <xf numFmtId="0" fontId="24" fillId="0" borderId="23" xfId="0" applyFont="1" applyBorder="1"/>
    <xf numFmtId="0" fontId="24" fillId="0" borderId="0" xfId="3" applyFont="1" applyBorder="1"/>
    <xf numFmtId="0" fontId="24" fillId="0" borderId="23" xfId="3" applyFont="1" applyFill="1" applyBorder="1"/>
    <xf numFmtId="0" fontId="24" fillId="0" borderId="26" xfId="0" applyFont="1" applyBorder="1"/>
    <xf numFmtId="0" fontId="24" fillId="0" borderId="24" xfId="0" applyFont="1" applyBorder="1"/>
    <xf numFmtId="0" fontId="24" fillId="0" borderId="4" xfId="0" applyFont="1" applyBorder="1"/>
    <xf numFmtId="0" fontId="24" fillId="0" borderId="3" xfId="0" applyFont="1" applyBorder="1"/>
    <xf numFmtId="0" fontId="24" fillId="0" borderId="10" xfId="0" applyFont="1" applyBorder="1"/>
    <xf numFmtId="0" fontId="24" fillId="0" borderId="11" xfId="0" applyFont="1" applyBorder="1"/>
    <xf numFmtId="0" fontId="24" fillId="0" borderId="12" xfId="0" applyFont="1" applyBorder="1"/>
    <xf numFmtId="0" fontId="28" fillId="0" borderId="0" xfId="0" applyFont="1" applyAlignment="1">
      <alignment vertical="center"/>
    </xf>
    <xf numFmtId="4" fontId="28" fillId="0" borderId="0" xfId="0" applyNumberFormat="1" applyFont="1" applyAlignment="1">
      <alignment vertical="center"/>
    </xf>
    <xf numFmtId="0" fontId="28" fillId="0" borderId="1" xfId="2" applyFont="1" applyBorder="1" applyAlignment="1">
      <alignment horizontal="center"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8" fillId="0" borderId="1" xfId="2" applyFont="1" applyBorder="1" applyAlignment="1">
      <alignment horizontal="center" vertical="center"/>
    </xf>
    <xf numFmtId="0" fontId="3" fillId="0" borderId="0" xfId="0" applyFont="1" applyBorder="1" applyAlignment="1">
      <alignment horizontal="left" vertical="center"/>
    </xf>
    <xf numFmtId="0" fontId="24" fillId="0" borderId="0" xfId="0" applyFont="1" applyBorder="1" applyAlignment="1">
      <alignment horizontal="right" vertical="center"/>
    </xf>
    <xf numFmtId="0" fontId="29" fillId="0" borderId="0" xfId="0" applyFont="1"/>
    <xf numFmtId="0" fontId="24" fillId="0" borderId="0" xfId="0" applyFont="1" applyBorder="1" applyAlignment="1">
      <alignment horizontal="left" vertical="center"/>
    </xf>
    <xf numFmtId="0" fontId="29" fillId="0" borderId="0" xfId="0" applyFont="1" applyAlignment="1"/>
    <xf numFmtId="10" fontId="23" fillId="5" borderId="1" xfId="0" applyNumberFormat="1" applyFont="1" applyFill="1" applyBorder="1" applyAlignment="1">
      <alignment horizontal="center" vertical="center"/>
    </xf>
    <xf numFmtId="0" fontId="29" fillId="0" borderId="0" xfId="0" applyFont="1" applyAlignment="1">
      <alignment vertical="center"/>
    </xf>
    <xf numFmtId="0" fontId="29" fillId="0" borderId="0" xfId="0" applyFont="1" applyBorder="1" applyAlignment="1">
      <alignment vertical="center"/>
    </xf>
    <xf numFmtId="2" fontId="29" fillId="0" borderId="1" xfId="0" applyNumberFormat="1" applyFont="1" applyBorder="1" applyAlignment="1">
      <alignment horizontal="center" vertical="center"/>
    </xf>
    <xf numFmtId="10" fontId="29" fillId="0" borderId="1" xfId="0" applyNumberFormat="1" applyFont="1" applyBorder="1" applyAlignment="1">
      <alignment horizontal="center" vertical="center"/>
    </xf>
    <xf numFmtId="0" fontId="24" fillId="0" borderId="0" xfId="0" applyFont="1" applyBorder="1" applyAlignment="1">
      <alignment horizontal="left" vertical="center"/>
    </xf>
    <xf numFmtId="0" fontId="31" fillId="3" borderId="1" xfId="0" applyFont="1" applyFill="1" applyBorder="1" applyAlignment="1">
      <alignment horizontal="center" vertical="center"/>
    </xf>
    <xf numFmtId="0" fontId="26" fillId="5" borderId="1" xfId="2" applyFont="1" applyFill="1" applyBorder="1" applyAlignment="1">
      <alignment horizontal="center" vertic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left" vertical="center" wrapText="1"/>
    </xf>
    <xf numFmtId="0" fontId="29" fillId="4" borderId="7" xfId="0" applyFont="1" applyFill="1" applyBorder="1"/>
    <xf numFmtId="0" fontId="24" fillId="0" borderId="7" xfId="0" applyFont="1" applyBorder="1" applyAlignment="1">
      <alignment vertical="center"/>
    </xf>
    <xf numFmtId="0" fontId="29" fillId="0" borderId="7" xfId="0" applyFont="1" applyBorder="1" applyAlignment="1">
      <alignment horizontal="left" vertical="center"/>
    </xf>
    <xf numFmtId="0" fontId="29" fillId="0" borderId="7" xfId="0" applyFont="1" applyBorder="1" applyAlignment="1">
      <alignment horizontal="center" vertical="center"/>
    </xf>
    <xf numFmtId="0" fontId="29" fillId="0" borderId="7" xfId="0" applyFont="1" applyBorder="1" applyAlignment="1">
      <alignment horizontal="left" vertical="center" wrapText="1"/>
    </xf>
    <xf numFmtId="43" fontId="24" fillId="0" borderId="7" xfId="60" applyFont="1" applyBorder="1" applyAlignment="1">
      <alignment vertical="center"/>
    </xf>
    <xf numFmtId="0" fontId="23" fillId="0" borderId="7" xfId="0" applyFont="1" applyBorder="1" applyAlignment="1">
      <alignment horizontal="right" vertical="center"/>
    </xf>
    <xf numFmtId="14" fontId="24" fillId="0" borderId="7" xfId="0" applyNumberFormat="1" applyFont="1" applyBorder="1" applyAlignment="1">
      <alignment horizontal="left" vertical="center"/>
    </xf>
    <xf numFmtId="0" fontId="29" fillId="0" borderId="7" xfId="0" applyFont="1" applyBorder="1"/>
    <xf numFmtId="0" fontId="31" fillId="0" borderId="7" xfId="0" applyFont="1" applyBorder="1" applyAlignment="1">
      <alignment horizontal="left" vertical="center"/>
    </xf>
    <xf numFmtId="10" fontId="24" fillId="0" borderId="7" xfId="61" applyNumberFormat="1" applyFont="1" applyBorder="1" applyAlignment="1">
      <alignment horizontal="left" vertical="center"/>
    </xf>
    <xf numFmtId="0" fontId="23" fillId="0" borderId="7" xfId="0" applyFont="1" applyBorder="1" applyAlignment="1">
      <alignment vertical="center"/>
    </xf>
    <xf numFmtId="0" fontId="24" fillId="0" borderId="7" xfId="0" applyFont="1" applyBorder="1" applyAlignment="1">
      <alignment horizontal="left" vertical="center"/>
    </xf>
    <xf numFmtId="4" fontId="24" fillId="0" borderId="7" xfId="0" applyNumberFormat="1" applyFont="1" applyBorder="1" applyAlignment="1">
      <alignment horizontal="left" vertical="center"/>
    </xf>
    <xf numFmtId="0" fontId="32" fillId="0" borderId="7" xfId="0" applyFont="1" applyBorder="1" applyAlignment="1">
      <alignment vertical="center"/>
    </xf>
    <xf numFmtId="0" fontId="3" fillId="0" borderId="7" xfId="0" applyFont="1" applyBorder="1" applyAlignment="1">
      <alignment horizontal="left" vertical="center"/>
    </xf>
    <xf numFmtId="0" fontId="29" fillId="0" borderId="7" xfId="0" applyFont="1" applyBorder="1" applyAlignment="1">
      <alignment vertical="center"/>
    </xf>
    <xf numFmtId="0" fontId="24" fillId="0" borderId="7" xfId="0" applyFont="1" applyBorder="1"/>
    <xf numFmtId="0" fontId="24" fillId="0" borderId="0" xfId="3" applyFont="1" applyFill="1" applyBorder="1"/>
    <xf numFmtId="14" fontId="24" fillId="0" borderId="7" xfId="0" applyNumberFormat="1" applyFont="1" applyBorder="1" applyAlignment="1">
      <alignment vertical="center"/>
    </xf>
    <xf numFmtId="43" fontId="24" fillId="0" borderId="7" xfId="60" applyFont="1" applyBorder="1" applyAlignment="1">
      <alignment horizontal="left" vertical="center"/>
    </xf>
    <xf numFmtId="0" fontId="24" fillId="0" borderId="22" xfId="0" applyFont="1" applyFill="1" applyBorder="1" applyAlignment="1">
      <alignment vertical="center"/>
    </xf>
    <xf numFmtId="43" fontId="24" fillId="0" borderId="22" xfId="0" applyNumberFormat="1" applyFont="1" applyFill="1" applyBorder="1" applyAlignment="1">
      <alignment vertical="center"/>
    </xf>
    <xf numFmtId="43" fontId="24" fillId="0" borderId="7" xfId="0" applyNumberFormat="1" applyFont="1" applyBorder="1" applyAlignment="1">
      <alignment vertical="center"/>
    </xf>
    <xf numFmtId="180" fontId="24" fillId="0" borderId="1" xfId="0" applyNumberFormat="1" applyFont="1" applyBorder="1" applyAlignment="1">
      <alignment horizontal="center" vertical="center"/>
    </xf>
    <xf numFmtId="4" fontId="0" fillId="0" borderId="0" xfId="0" applyNumberFormat="1"/>
    <xf numFmtId="10" fontId="0" fillId="0" borderId="0" xfId="61" applyNumberFormat="1" applyFont="1"/>
    <xf numFmtId="0" fontId="0" fillId="0" borderId="1" xfId="0" applyBorder="1" applyAlignment="1">
      <alignment horizontal="center" vertical="center"/>
    </xf>
    <xf numFmtId="0" fontId="29" fillId="0" borderId="8" xfId="0" applyFont="1" applyBorder="1"/>
    <xf numFmtId="0" fontId="29" fillId="0" borderId="0" xfId="0" applyFont="1" applyFill="1" applyBorder="1"/>
    <xf numFmtId="0" fontId="24" fillId="0" borderId="6" xfId="0" applyFont="1" applyBorder="1" applyAlignment="1">
      <alignment horizontal="left" vertical="center"/>
    </xf>
    <xf numFmtId="0" fontId="29" fillId="0" borderId="7" xfId="0" applyFont="1" applyFill="1" applyBorder="1"/>
    <xf numFmtId="2" fontId="0" fillId="0" borderId="1" xfId="0" applyNumberFormat="1" applyBorder="1" applyAlignment="1"/>
    <xf numFmtId="0" fontId="0" fillId="30" borderId="1" xfId="0" applyFill="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2" fontId="0" fillId="0" borderId="1" xfId="0" applyNumberFormat="1" applyFill="1" applyBorder="1" applyAlignment="1">
      <alignment horizontal="center" vertical="center"/>
    </xf>
    <xf numFmtId="0" fontId="0" fillId="0" borderId="1" xfId="0" applyFill="1" applyBorder="1" applyAlignment="1">
      <alignment horizontal="center" vertical="center"/>
    </xf>
    <xf numFmtId="2" fontId="0" fillId="0" borderId="0" xfId="0" applyNumberFormat="1"/>
    <xf numFmtId="2" fontId="0" fillId="0" borderId="7" xfId="0" applyNumberFormat="1" applyBorder="1" applyAlignment="1">
      <alignment vertical="center"/>
    </xf>
    <xf numFmtId="2" fontId="0" fillId="0" borderId="8" xfId="0" applyNumberFormat="1" applyBorder="1" applyAlignment="1">
      <alignment vertical="center"/>
    </xf>
    <xf numFmtId="2" fontId="0" fillId="0" borderId="1" xfId="0" applyNumberFormat="1" applyBorder="1" applyAlignment="1">
      <alignment horizontal="center" vertical="center" wrapText="1"/>
    </xf>
    <xf numFmtId="2" fontId="0" fillId="0" borderId="1" xfId="0" applyNumberFormat="1" applyBorder="1" applyAlignment="1">
      <alignment vertical="center"/>
    </xf>
    <xf numFmtId="0" fontId="0" fillId="30" borderId="1" xfId="0" applyFill="1" applyBorder="1" applyAlignment="1">
      <alignment horizontal="center" vertical="center"/>
    </xf>
    <xf numFmtId="0" fontId="0" fillId="30" borderId="1" xfId="0" applyFill="1" applyBorder="1" applyAlignment="1">
      <alignment horizontal="center" vertical="center"/>
    </xf>
    <xf numFmtId="0" fontId="5" fillId="32" borderId="6" xfId="0" applyFont="1" applyFill="1" applyBorder="1" applyAlignment="1">
      <alignment horizontal="right" vertical="center"/>
    </xf>
    <xf numFmtId="2" fontId="5" fillId="32" borderId="1" xfId="0" applyNumberFormat="1" applyFont="1" applyFill="1" applyBorder="1" applyAlignment="1">
      <alignment horizontal="center" vertical="center"/>
    </xf>
    <xf numFmtId="2" fontId="0" fillId="32" borderId="1" xfId="0" applyNumberFormat="1" applyFill="1" applyBorder="1" applyAlignment="1">
      <alignment vertical="center"/>
    </xf>
    <xf numFmtId="2" fontId="5" fillId="0" borderId="1" xfId="0" applyNumberFormat="1" applyFont="1" applyBorder="1" applyAlignment="1">
      <alignment horizontal="center" vertical="center"/>
    </xf>
    <xf numFmtId="2" fontId="5" fillId="0" borderId="1" xfId="0" applyNumberFormat="1" applyFont="1" applyFill="1" applyBorder="1" applyAlignment="1">
      <alignment horizontal="center" vertical="center"/>
    </xf>
    <xf numFmtId="0" fontId="5" fillId="0" borderId="6" xfId="0" applyFont="1" applyFill="1" applyBorder="1" applyAlignment="1">
      <alignment horizontal="right" vertical="center"/>
    </xf>
    <xf numFmtId="0" fontId="0" fillId="30" borderId="1" xfId="0" applyFill="1" applyBorder="1" applyAlignment="1">
      <alignment horizontal="center" vertical="center" wrapText="1"/>
    </xf>
    <xf numFmtId="0" fontId="5" fillId="32" borderId="6" xfId="0" applyFont="1" applyFill="1" applyBorder="1" applyAlignment="1">
      <alignment horizontal="right" vertical="center"/>
    </xf>
    <xf numFmtId="0" fontId="0" fillId="30" borderId="1" xfId="0" applyFill="1" applyBorder="1" applyAlignment="1">
      <alignment horizontal="center" vertical="center"/>
    </xf>
    <xf numFmtId="0" fontId="0" fillId="30" borderId="1" xfId="0" applyFill="1" applyBorder="1" applyAlignment="1">
      <alignment horizontal="center" vertical="center"/>
    </xf>
    <xf numFmtId="2" fontId="0" fillId="0" borderId="8" xfId="0" applyNumberFormat="1" applyBorder="1" applyAlignment="1">
      <alignment horizontal="center" vertical="center"/>
    </xf>
    <xf numFmtId="0" fontId="5" fillId="0" borderId="0" xfId="0" applyFont="1" applyFill="1" applyBorder="1" applyAlignment="1"/>
    <xf numFmtId="0" fontId="0" fillId="0" borderId="0" xfId="0" applyFill="1" applyBorder="1"/>
    <xf numFmtId="2" fontId="0" fillId="0" borderId="7" xfId="0" applyNumberFormat="1" applyBorder="1" applyAlignment="1">
      <alignment horizontal="center" vertical="center"/>
    </xf>
    <xf numFmtId="179" fontId="59" fillId="65" borderId="1" xfId="0" applyNumberFormat="1" applyFont="1" applyFill="1" applyBorder="1" applyAlignment="1">
      <alignment horizontal="center" vertical="center"/>
    </xf>
    <xf numFmtId="180" fontId="24" fillId="0" borderId="37" xfId="0" applyNumberFormat="1" applyFont="1" applyBorder="1" applyAlignment="1">
      <alignment horizontal="center" vertical="center"/>
    </xf>
    <xf numFmtId="4" fontId="24" fillId="0" borderId="37" xfId="0" applyNumberFormat="1" applyFont="1" applyBorder="1" applyAlignment="1">
      <alignment horizontal="center" vertical="center"/>
    </xf>
    <xf numFmtId="10" fontId="24" fillId="30" borderId="37" xfId="0" applyNumberFormat="1" applyFont="1" applyFill="1" applyBorder="1" applyAlignment="1">
      <alignment horizontal="center" vertical="center"/>
    </xf>
    <xf numFmtId="10" fontId="24" fillId="0" borderId="37" xfId="0" applyNumberFormat="1" applyFont="1" applyBorder="1" applyAlignment="1">
      <alignment horizontal="center" vertical="center"/>
    </xf>
    <xf numFmtId="4" fontId="29" fillId="0" borderId="0" xfId="0" applyNumberFormat="1" applyFont="1" applyAlignment="1"/>
    <xf numFmtId="10" fontId="29" fillId="0" borderId="0" xfId="61" applyNumberFormat="1" applyFont="1" applyAlignment="1"/>
    <xf numFmtId="0" fontId="0" fillId="30" borderId="1" xfId="0" applyFill="1" applyBorder="1" applyAlignment="1">
      <alignment horizontal="center" vertical="center"/>
    </xf>
    <xf numFmtId="0" fontId="5" fillId="32" borderId="6" xfId="0" applyFont="1" applyFill="1" applyBorder="1" applyAlignment="1">
      <alignment horizontal="right" vertical="center"/>
    </xf>
    <xf numFmtId="0" fontId="5" fillId="0" borderId="6" xfId="0" applyFont="1" applyFill="1" applyBorder="1" applyAlignment="1">
      <alignment horizontal="right" vertical="center"/>
    </xf>
    <xf numFmtId="0" fontId="0" fillId="30" borderId="1" xfId="0" applyFill="1" applyBorder="1" applyAlignment="1">
      <alignment horizontal="center" vertical="center"/>
    </xf>
    <xf numFmtId="0" fontId="5" fillId="32" borderId="6" xfId="0" applyFont="1" applyFill="1" applyBorder="1" applyAlignment="1">
      <alignment horizontal="right" vertical="center"/>
    </xf>
    <xf numFmtId="0" fontId="0" fillId="30" borderId="1" xfId="0" applyFill="1" applyBorder="1" applyAlignment="1">
      <alignment horizontal="center" vertical="center"/>
    </xf>
    <xf numFmtId="2" fontId="0" fillId="0" borderId="7" xfId="0" applyNumberFormat="1" applyFill="1" applyBorder="1" applyAlignment="1">
      <alignment horizontal="center" vertical="center"/>
    </xf>
    <xf numFmtId="2" fontId="0" fillId="0" borderId="8" xfId="0" applyNumberFormat="1" applyFill="1" applyBorder="1" applyAlignment="1">
      <alignment horizontal="center" vertical="center"/>
    </xf>
    <xf numFmtId="2" fontId="0" fillId="0" borderId="7" xfId="0" applyNumberFormat="1" applyFill="1" applyBorder="1" applyAlignment="1">
      <alignment vertical="center"/>
    </xf>
    <xf numFmtId="2" fontId="0" fillId="0" borderId="8" xfId="0" applyNumberFormat="1" applyFill="1" applyBorder="1" applyAlignment="1">
      <alignment vertical="center"/>
    </xf>
    <xf numFmtId="2" fontId="0" fillId="0" borderId="1" xfId="0" applyNumberFormat="1" applyFill="1" applyBorder="1" applyAlignment="1">
      <alignment vertical="center"/>
    </xf>
    <xf numFmtId="10" fontId="29" fillId="0" borderId="0" xfId="0" applyNumberFormat="1" applyFont="1" applyAlignment="1"/>
    <xf numFmtId="0" fontId="0" fillId="0" borderId="0" xfId="0"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Alignment="1">
      <alignment horizontal="center"/>
    </xf>
    <xf numFmtId="0" fontId="0" fillId="0" borderId="0" xfId="0" applyAlignment="1">
      <alignment horizontal="center"/>
    </xf>
    <xf numFmtId="181" fontId="0" fillId="0" borderId="0" xfId="0" applyNumberFormat="1" applyAlignment="1">
      <alignment horizontal="center"/>
    </xf>
    <xf numFmtId="0" fontId="0" fillId="0" borderId="0" xfId="0" applyAlignment="1">
      <alignment horizontal="right"/>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Border="1"/>
    <xf numFmtId="2" fontId="0" fillId="0" borderId="1" xfId="0" applyNumberFormat="1" applyBorder="1"/>
    <xf numFmtId="182" fontId="0" fillId="0" borderId="1" xfId="0" applyNumberFormat="1" applyBorder="1"/>
    <xf numFmtId="0" fontId="5" fillId="0" borderId="1" xfId="0" applyFont="1" applyBorder="1" applyAlignment="1">
      <alignment horizontal="right"/>
    </xf>
    <xf numFmtId="2" fontId="5" fillId="0" borderId="1" xfId="0" applyNumberFormat="1" applyFont="1" applyBorder="1"/>
    <xf numFmtId="0" fontId="29" fillId="0" borderId="8" xfId="0" applyFont="1" applyFill="1" applyBorder="1"/>
    <xf numFmtId="2" fontId="24" fillId="0" borderId="41" xfId="0" applyNumberFormat="1" applyFont="1" applyBorder="1" applyAlignment="1">
      <alignment horizontal="center" vertical="center"/>
    </xf>
    <xf numFmtId="10" fontId="24" fillId="0" borderId="42" xfId="0" applyNumberFormat="1" applyFont="1" applyBorder="1" applyAlignment="1">
      <alignment horizontal="center" vertical="center"/>
    </xf>
    <xf numFmtId="2" fontId="24" fillId="0" borderId="39" xfId="0" applyNumberFormat="1" applyFont="1" applyBorder="1" applyAlignment="1">
      <alignment horizontal="center" vertical="center"/>
    </xf>
    <xf numFmtId="10" fontId="24" fillId="0" borderId="40" xfId="0" applyNumberFormat="1" applyFont="1" applyBorder="1" applyAlignment="1">
      <alignment horizontal="center" vertical="center"/>
    </xf>
    <xf numFmtId="10" fontId="23" fillId="5" borderId="40" xfId="0" applyNumberFormat="1" applyFont="1" applyFill="1" applyBorder="1" applyAlignment="1">
      <alignment horizontal="center" vertical="center"/>
    </xf>
    <xf numFmtId="10" fontId="23" fillId="5" borderId="46" xfId="0" applyNumberFormat="1" applyFont="1" applyFill="1" applyBorder="1" applyAlignment="1">
      <alignment horizontal="center" vertical="center"/>
    </xf>
    <xf numFmtId="10" fontId="23" fillId="5" borderId="47" xfId="0" applyNumberFormat="1" applyFont="1" applyFill="1" applyBorder="1" applyAlignment="1">
      <alignment horizontal="center" vertical="center"/>
    </xf>
    <xf numFmtId="0" fontId="23" fillId="0" borderId="7" xfId="0" applyFont="1" applyBorder="1" applyAlignment="1">
      <alignment horizontal="right" vertical="center"/>
    </xf>
    <xf numFmtId="0" fontId="24" fillId="0" borderId="7" xfId="0" applyFont="1" applyBorder="1" applyAlignment="1">
      <alignment horizontal="center" vertical="center" wrapText="1"/>
    </xf>
    <xf numFmtId="0" fontId="65" fillId="66" borderId="1" xfId="0" applyFont="1" applyFill="1" applyBorder="1" applyAlignment="1">
      <alignment vertical="center" wrapText="1"/>
    </xf>
    <xf numFmtId="4" fontId="65" fillId="31" borderId="1" xfId="0" applyNumberFormat="1" applyFont="1" applyFill="1" applyBorder="1" applyAlignment="1">
      <alignment horizontal="center" vertical="center" wrapText="1"/>
    </xf>
    <xf numFmtId="0" fontId="66" fillId="0" borderId="1" xfId="0" applyFont="1" applyBorder="1" applyAlignment="1">
      <alignment horizontal="left" vertical="center" wrapText="1"/>
    </xf>
    <xf numFmtId="4" fontId="66" fillId="0" borderId="1" xfId="0" applyNumberFormat="1" applyFont="1" applyBorder="1" applyAlignment="1">
      <alignment horizontal="center" vertical="center" wrapText="1"/>
    </xf>
    <xf numFmtId="170" fontId="66" fillId="0" borderId="1" xfId="0" applyNumberFormat="1" applyFont="1" applyBorder="1" applyAlignment="1">
      <alignment horizontal="right" vertical="center" wrapText="1"/>
    </xf>
    <xf numFmtId="4" fontId="66" fillId="0" borderId="1" xfId="0" applyNumberFormat="1" applyFont="1" applyBorder="1" applyAlignment="1">
      <alignment horizontal="right" vertical="center" wrapText="1"/>
    </xf>
    <xf numFmtId="4" fontId="65" fillId="0" borderId="1" xfId="0" applyNumberFormat="1" applyFont="1" applyBorder="1" applyAlignment="1">
      <alignment horizontal="right" vertical="center" wrapText="1"/>
    </xf>
    <xf numFmtId="4" fontId="66" fillId="0" borderId="1" xfId="0" applyNumberFormat="1" applyFont="1" applyFill="1" applyBorder="1" applyAlignment="1">
      <alignment horizontal="right" vertical="center" wrapText="1"/>
    </xf>
    <xf numFmtId="4" fontId="65" fillId="66" borderId="1" xfId="0" applyNumberFormat="1" applyFont="1" applyFill="1" applyBorder="1" applyAlignment="1">
      <alignment horizontal="right" vertical="center" wrapText="1"/>
    </xf>
    <xf numFmtId="0" fontId="65" fillId="66" borderId="1" xfId="0" applyFont="1" applyFill="1" applyBorder="1" applyAlignment="1">
      <alignment horizontal="right" vertical="center" wrapText="1"/>
    </xf>
    <xf numFmtId="170" fontId="66" fillId="66" borderId="1" xfId="0" applyNumberFormat="1" applyFont="1" applyFill="1" applyBorder="1" applyAlignment="1">
      <alignment horizontal="center" vertical="center" wrapText="1"/>
    </xf>
    <xf numFmtId="0" fontId="65" fillId="31" borderId="1" xfId="0" applyFont="1" applyFill="1" applyBorder="1" applyAlignment="1">
      <alignment vertical="center"/>
    </xf>
    <xf numFmtId="44" fontId="66" fillId="0" borderId="1" xfId="188" applyFont="1" applyBorder="1" applyAlignment="1">
      <alignment horizontal="right" vertical="center" wrapText="1"/>
    </xf>
    <xf numFmtId="0" fontId="71" fillId="29" borderId="1" xfId="0" quotePrefix="1" applyFont="1" applyFill="1" applyBorder="1" applyAlignment="1">
      <alignment horizontal="left" vertical="center"/>
    </xf>
    <xf numFmtId="49" fontId="71" fillId="29" borderId="1" xfId="0" applyNumberFormat="1" applyFont="1" applyFill="1" applyBorder="1" applyProtection="1">
      <protection locked="0"/>
    </xf>
    <xf numFmtId="49" fontId="71" fillId="29" borderId="1" xfId="0" applyNumberFormat="1" applyFont="1" applyFill="1" applyBorder="1" applyAlignment="1" applyProtection="1">
      <alignment horizontal="center" vertical="center"/>
      <protection locked="0"/>
    </xf>
    <xf numFmtId="49" fontId="71" fillId="29" borderId="1" xfId="0" applyNumberFormat="1" applyFont="1" applyFill="1" applyBorder="1" applyAlignment="1" applyProtection="1">
      <alignment horizontal="center" vertical="center" wrapText="1"/>
      <protection locked="0"/>
    </xf>
    <xf numFmtId="183" fontId="71" fillId="29" borderId="1" xfId="55" applyNumberFormat="1" applyFont="1" applyFill="1" applyBorder="1" applyAlignment="1" applyProtection="1">
      <alignment horizontal="center" vertical="center" wrapText="1"/>
      <protection locked="0"/>
    </xf>
    <xf numFmtId="0" fontId="71" fillId="29" borderId="52" xfId="0" quotePrefix="1" applyFont="1" applyFill="1" applyBorder="1" applyAlignment="1">
      <alignment horizontal="left" vertical="center"/>
    </xf>
    <xf numFmtId="49" fontId="71" fillId="29" borderId="52" xfId="0" applyNumberFormat="1" applyFont="1" applyFill="1" applyBorder="1" applyProtection="1">
      <protection locked="0"/>
    </xf>
    <xf numFmtId="49" fontId="71" fillId="29" borderId="52" xfId="0" applyNumberFormat="1" applyFont="1" applyFill="1" applyBorder="1" applyAlignment="1" applyProtection="1">
      <alignment horizontal="center" vertical="center"/>
      <protection locked="0"/>
    </xf>
    <xf numFmtId="49" fontId="71" fillId="29" borderId="52" xfId="0" applyNumberFormat="1" applyFont="1" applyFill="1" applyBorder="1" applyAlignment="1" applyProtection="1">
      <alignment horizontal="center" vertical="center" wrapText="1"/>
      <protection locked="0"/>
    </xf>
    <xf numFmtId="183" fontId="71" fillId="29" borderId="52" xfId="55" applyNumberFormat="1" applyFont="1" applyFill="1" applyBorder="1" applyAlignment="1" applyProtection="1">
      <alignment horizontal="center" vertical="center" wrapText="1"/>
      <protection locked="0"/>
    </xf>
    <xf numFmtId="0" fontId="71" fillId="29" borderId="46" xfId="0" quotePrefix="1" applyFont="1" applyFill="1" applyBorder="1" applyAlignment="1">
      <alignment horizontal="left" vertical="center"/>
    </xf>
    <xf numFmtId="49" fontId="71" fillId="29" borderId="46" xfId="0" applyNumberFormat="1" applyFont="1" applyFill="1" applyBorder="1" applyProtection="1">
      <protection locked="0"/>
    </xf>
    <xf numFmtId="49" fontId="71" fillId="29" borderId="46" xfId="0" applyNumberFormat="1" applyFont="1" applyFill="1" applyBorder="1" applyAlignment="1" applyProtection="1">
      <alignment horizontal="center" vertical="center"/>
      <protection locked="0"/>
    </xf>
    <xf numFmtId="49" fontId="71" fillId="29" borderId="46" xfId="0" applyNumberFormat="1" applyFont="1" applyFill="1" applyBorder="1" applyAlignment="1" applyProtection="1">
      <alignment horizontal="center" vertical="center" wrapText="1"/>
      <protection locked="0"/>
    </xf>
    <xf numFmtId="183" fontId="71" fillId="29" borderId="46" xfId="55" applyNumberFormat="1" applyFont="1" applyFill="1" applyBorder="1" applyAlignment="1" applyProtection="1">
      <alignment horizontal="center" vertical="center" wrapText="1"/>
      <protection locked="0"/>
    </xf>
    <xf numFmtId="0" fontId="60" fillId="0" borderId="23" xfId="197" applyNumberFormat="1" applyFont="1" applyBorder="1" applyAlignment="1">
      <alignment horizontal="center" vertical="center" wrapText="1"/>
    </xf>
    <xf numFmtId="0" fontId="60" fillId="0" borderId="0" xfId="197" applyNumberFormat="1" applyFont="1" applyBorder="1" applyAlignment="1">
      <alignment horizontal="center" vertical="center" wrapText="1"/>
    </xf>
    <xf numFmtId="0" fontId="60" fillId="0" borderId="25" xfId="197" applyNumberFormat="1" applyFont="1" applyBorder="1" applyAlignment="1">
      <alignment horizontal="center" vertical="center" wrapText="1"/>
    </xf>
    <xf numFmtId="0" fontId="70" fillId="29" borderId="55" xfId="197" applyNumberFormat="1" applyFont="1" applyFill="1" applyBorder="1" applyAlignment="1">
      <alignment horizontal="center" vertical="center" wrapText="1"/>
    </xf>
    <xf numFmtId="0" fontId="70" fillId="29" borderId="56" xfId="197" applyNumberFormat="1" applyFont="1" applyFill="1" applyBorder="1" applyAlignment="1">
      <alignment horizontal="left" vertical="center" wrapText="1"/>
    </xf>
    <xf numFmtId="0" fontId="70" fillId="29" borderId="56" xfId="197" applyNumberFormat="1" applyFont="1" applyFill="1" applyBorder="1" applyAlignment="1">
      <alignment horizontal="center" vertical="center"/>
    </xf>
    <xf numFmtId="0" fontId="70" fillId="29" borderId="56" xfId="197" applyNumberFormat="1" applyFont="1" applyFill="1" applyBorder="1" applyAlignment="1">
      <alignment horizontal="center" vertical="center" wrapText="1"/>
    </xf>
    <xf numFmtId="14" fontId="70" fillId="29" borderId="56" xfId="197" applyNumberFormat="1" applyFont="1" applyFill="1" applyBorder="1" applyAlignment="1">
      <alignment horizontal="center" vertical="center" wrapText="1"/>
    </xf>
    <xf numFmtId="167" fontId="70" fillId="29" borderId="56" xfId="42" applyFont="1" applyFill="1" applyBorder="1" applyAlignment="1">
      <alignment horizontal="center" vertical="center" wrapText="1"/>
    </xf>
    <xf numFmtId="167" fontId="70" fillId="29" borderId="57" xfId="42" applyFont="1" applyFill="1" applyBorder="1" applyAlignment="1">
      <alignment horizontal="center" vertical="center" wrapText="1"/>
    </xf>
    <xf numFmtId="0" fontId="31" fillId="0" borderId="22" xfId="0" applyFont="1" applyBorder="1" applyAlignment="1">
      <alignment horizontal="left" vertical="center"/>
    </xf>
    <xf numFmtId="4" fontId="29" fillId="0" borderId="22" xfId="0" applyNumberFormat="1" applyFont="1" applyBorder="1" applyAlignment="1">
      <alignment horizontal="right" vertical="center"/>
    </xf>
    <xf numFmtId="4" fontId="29" fillId="0" borderId="22" xfId="0" applyNumberFormat="1" applyFont="1" applyBorder="1" applyAlignment="1">
      <alignment horizontal="left" vertical="center"/>
    </xf>
    <xf numFmtId="14" fontId="29" fillId="0" borderId="22" xfId="0" applyNumberFormat="1" applyFont="1" applyBorder="1" applyAlignment="1">
      <alignment horizontal="right" vertical="center"/>
    </xf>
    <xf numFmtId="0" fontId="31" fillId="0" borderId="7" xfId="0" applyFont="1" applyBorder="1" applyAlignment="1">
      <alignment vertical="center"/>
    </xf>
    <xf numFmtId="4" fontId="31" fillId="0" borderId="7" xfId="0" applyNumberFormat="1" applyFont="1" applyBorder="1" applyAlignment="1">
      <alignment horizontal="right" vertical="center"/>
    </xf>
    <xf numFmtId="4" fontId="29" fillId="0" borderId="7" xfId="0" applyNumberFormat="1" applyFont="1" applyBorder="1" applyAlignment="1">
      <alignment horizontal="left" vertical="center"/>
    </xf>
    <xf numFmtId="0" fontId="31" fillId="0" borderId="7" xfId="0" applyFont="1" applyBorder="1" applyAlignment="1">
      <alignment horizontal="right" vertical="center"/>
    </xf>
    <xf numFmtId="10" fontId="29" fillId="0" borderId="7" xfId="0" applyNumberFormat="1" applyFont="1" applyBorder="1" applyAlignment="1">
      <alignment horizontal="right" vertical="center"/>
    </xf>
    <xf numFmtId="0" fontId="64" fillId="0" borderId="7" xfId="0" applyFont="1" applyBorder="1" applyAlignment="1">
      <alignment horizontal="left" vertical="center"/>
    </xf>
    <xf numFmtId="172" fontId="64" fillId="0" borderId="7" xfId="0" applyNumberFormat="1" applyFont="1" applyBorder="1" applyAlignment="1">
      <alignment horizontal="left" vertical="center"/>
    </xf>
    <xf numFmtId="0" fontId="64" fillId="0" borderId="7" xfId="0" applyFont="1" applyBorder="1" applyAlignment="1">
      <alignment horizontal="center" vertical="center"/>
    </xf>
    <xf numFmtId="0" fontId="64" fillId="0" borderId="7" xfId="0" applyFont="1" applyBorder="1" applyAlignment="1">
      <alignment horizontal="left" vertical="center" wrapText="1"/>
    </xf>
    <xf numFmtId="4" fontId="29" fillId="0" borderId="0" xfId="0" applyNumberFormat="1" applyFont="1" applyBorder="1" applyAlignment="1">
      <alignment horizontal="left" vertical="center"/>
    </xf>
    <xf numFmtId="4" fontId="31" fillId="3" borderId="1" xfId="0" applyNumberFormat="1" applyFont="1" applyFill="1" applyBorder="1" applyAlignment="1">
      <alignment horizontal="center" vertical="center"/>
    </xf>
    <xf numFmtId="4" fontId="31" fillId="3" borderId="1" xfId="0" applyNumberFormat="1" applyFont="1" applyFill="1" applyBorder="1" applyAlignment="1">
      <alignment horizontal="center" vertical="center" wrapText="1"/>
    </xf>
    <xf numFmtId="0" fontId="31" fillId="3" borderId="1" xfId="0" applyFont="1" applyFill="1" applyBorder="1" applyAlignment="1">
      <alignment horizontal="center" vertical="center" wrapText="1"/>
    </xf>
    <xf numFmtId="0" fontId="29" fillId="5" borderId="1" xfId="0" applyFont="1" applyFill="1" applyBorder="1" applyAlignment="1">
      <alignment horizontal="left" vertical="center"/>
    </xf>
    <xf numFmtId="165" fontId="31" fillId="5" borderId="1" xfId="0" applyNumberFormat="1" applyFont="1" applyFill="1" applyBorder="1" applyAlignment="1">
      <alignment horizontal="center" vertical="center"/>
    </xf>
    <xf numFmtId="0" fontId="29" fillId="0" borderId="1" xfId="0" applyFont="1" applyBorder="1" applyAlignment="1">
      <alignment horizontal="center" vertical="center"/>
    </xf>
    <xf numFmtId="165" fontId="29" fillId="0" borderId="1" xfId="0" applyNumberFormat="1" applyFont="1" applyBorder="1" applyAlignment="1">
      <alignment horizontal="center" vertical="center"/>
    </xf>
    <xf numFmtId="0" fontId="30" fillId="0" borderId="1" xfId="0" applyFont="1" applyBorder="1" applyAlignment="1">
      <alignment horizontal="left" vertical="center" wrapText="1"/>
    </xf>
    <xf numFmtId="4" fontId="30" fillId="32" borderId="1" xfId="0" applyNumberFormat="1" applyFont="1" applyFill="1" applyBorder="1" applyAlignment="1">
      <alignment horizontal="center" vertical="center"/>
    </xf>
    <xf numFmtId="10" fontId="29" fillId="0" borderId="1" xfId="61" applyNumberFormat="1" applyFont="1" applyBorder="1" applyAlignment="1">
      <alignment horizontal="center" vertical="center"/>
    </xf>
    <xf numFmtId="4" fontId="29" fillId="0" borderId="1" xfId="0" applyNumberFormat="1" applyFont="1" applyBorder="1" applyAlignment="1">
      <alignment horizontal="center" vertical="center"/>
    </xf>
    <xf numFmtId="166" fontId="30" fillId="0" borderId="1" xfId="0" applyNumberFormat="1" applyFont="1" applyFill="1" applyBorder="1" applyAlignment="1">
      <alignment horizontal="center" vertical="center"/>
    </xf>
    <xf numFmtId="44" fontId="30" fillId="0" borderId="1" xfId="188" applyFont="1" applyFill="1" applyBorder="1" applyAlignment="1">
      <alignment horizontal="center" vertical="center"/>
    </xf>
    <xf numFmtId="0" fontId="29" fillId="0" borderId="1" xfId="0" applyFont="1" applyBorder="1"/>
    <xf numFmtId="0" fontId="31" fillId="0" borderId="1" xfId="0" applyNumberFormat="1" applyFont="1" applyBorder="1" applyAlignment="1">
      <alignment horizontal="center" vertical="center"/>
    </xf>
    <xf numFmtId="0" fontId="31" fillId="0" borderId="1" xfId="0" applyFont="1" applyBorder="1" applyAlignment="1">
      <alignment horizontal="left" vertical="center" wrapText="1"/>
    </xf>
    <xf numFmtId="4" fontId="29" fillId="0" borderId="1" xfId="0" applyNumberFormat="1" applyFont="1" applyBorder="1"/>
    <xf numFmtId="44" fontId="31" fillId="2" borderId="1" xfId="188" applyFont="1" applyFill="1" applyBorder="1" applyAlignment="1">
      <alignment horizontal="center" vertical="center"/>
    </xf>
    <xf numFmtId="0" fontId="30" fillId="0" borderId="1" xfId="0" applyFont="1" applyBorder="1" applyAlignment="1">
      <alignment horizontal="center" vertical="center"/>
    </xf>
    <xf numFmtId="4" fontId="30" fillId="0" borderId="1" xfId="0" applyNumberFormat="1" applyFont="1" applyBorder="1" applyAlignment="1">
      <alignment horizontal="center" vertical="center"/>
    </xf>
    <xf numFmtId="0" fontId="74" fillId="0" borderId="1" xfId="0" applyFont="1" applyFill="1" applyBorder="1" applyAlignment="1">
      <alignment horizontal="left" vertical="center" wrapText="1"/>
    </xf>
    <xf numFmtId="0" fontId="29" fillId="4" borderId="1" xfId="0" applyFont="1" applyFill="1" applyBorder="1"/>
    <xf numFmtId="4" fontId="29" fillId="4" borderId="1" xfId="0" applyNumberFormat="1" applyFont="1" applyFill="1" applyBorder="1"/>
    <xf numFmtId="166" fontId="29" fillId="4" borderId="1" xfId="0" applyNumberFormat="1" applyFont="1" applyFill="1" applyBorder="1"/>
    <xf numFmtId="0" fontId="30" fillId="0" borderId="1" xfId="1" applyFont="1" applyFill="1" applyBorder="1" applyAlignment="1">
      <alignment horizontal="left" vertical="center" wrapText="1"/>
    </xf>
    <xf numFmtId="0" fontId="30" fillId="0" borderId="1" xfId="0" applyFont="1" applyFill="1" applyBorder="1" applyAlignment="1">
      <alignment horizontal="center" vertical="center"/>
    </xf>
    <xf numFmtId="3" fontId="75" fillId="0" borderId="1" xfId="1" applyNumberFormat="1" applyFont="1" applyBorder="1" applyAlignment="1">
      <alignment horizontal="center" vertical="center" wrapText="1"/>
    </xf>
    <xf numFmtId="0" fontId="29" fillId="0" borderId="1" xfId="0" applyFont="1" applyBorder="1" applyAlignment="1">
      <alignment wrapText="1"/>
    </xf>
    <xf numFmtId="0" fontId="31" fillId="4" borderId="1" xfId="0" applyFont="1" applyFill="1" applyBorder="1" applyAlignment="1">
      <alignment horizontal="left" vertical="center" wrapText="1"/>
    </xf>
    <xf numFmtId="4" fontId="29" fillId="0" borderId="1" xfId="0" applyNumberFormat="1" applyFont="1" applyFill="1" applyBorder="1"/>
    <xf numFmtId="0" fontId="29" fillId="0" borderId="1" xfId="0" applyFont="1" applyFill="1" applyBorder="1" applyAlignment="1">
      <alignment horizontal="left" vertical="center" wrapText="1"/>
    </xf>
    <xf numFmtId="0" fontId="29" fillId="0" borderId="1" xfId="0" applyFont="1" applyFill="1" applyBorder="1" applyAlignment="1">
      <alignment horizontal="center" vertical="center"/>
    </xf>
    <xf numFmtId="0" fontId="30" fillId="0" borderId="1" xfId="0" quotePrefix="1" applyFont="1" applyBorder="1" applyAlignment="1">
      <alignment horizontal="center" vertical="center"/>
    </xf>
    <xf numFmtId="165" fontId="30" fillId="0" borderId="1" xfId="0" applyNumberFormat="1" applyFont="1" applyBorder="1" applyAlignment="1">
      <alignment horizontal="center" vertical="center"/>
    </xf>
    <xf numFmtId="1" fontId="30" fillId="0" borderId="1" xfId="0" quotePrefix="1" applyNumberFormat="1" applyFont="1" applyBorder="1" applyAlignment="1">
      <alignment horizontal="center" vertical="center"/>
    </xf>
    <xf numFmtId="4" fontId="30" fillId="0" borderId="1" xfId="0" applyNumberFormat="1" applyFont="1" applyBorder="1" applyAlignment="1">
      <alignment horizontal="left" vertical="center" wrapText="1"/>
    </xf>
    <xf numFmtId="49" fontId="30" fillId="0" borderId="1" xfId="0" applyNumberFormat="1" applyFont="1" applyFill="1" applyBorder="1" applyAlignment="1">
      <alignment horizontal="center" vertical="center"/>
    </xf>
    <xf numFmtId="0" fontId="24" fillId="0" borderId="7" xfId="0" applyFont="1" applyFill="1" applyBorder="1"/>
    <xf numFmtId="0" fontId="23" fillId="0" borderId="7" xfId="0" applyFont="1" applyBorder="1" applyAlignment="1">
      <alignment horizontal="left" vertical="center"/>
    </xf>
    <xf numFmtId="0" fontId="23" fillId="0" borderId="6" xfId="0" applyFont="1" applyBorder="1" applyAlignment="1">
      <alignment vertical="center"/>
    </xf>
    <xf numFmtId="4" fontId="23" fillId="0" borderId="7" xfId="0" applyNumberFormat="1" applyFont="1" applyBorder="1" applyAlignment="1">
      <alignment horizontal="right" vertical="center"/>
    </xf>
    <xf numFmtId="0" fontId="23" fillId="0" borderId="26" xfId="0" applyFont="1" applyBorder="1" applyAlignment="1">
      <alignment vertical="center"/>
    </xf>
    <xf numFmtId="0" fontId="24" fillId="0" borderId="22" xfId="0" applyFont="1" applyBorder="1" applyAlignment="1">
      <alignment horizontal="left" vertical="center"/>
    </xf>
    <xf numFmtId="43" fontId="24" fillId="0" borderId="22" xfId="60" applyFont="1" applyBorder="1" applyAlignment="1">
      <alignment vertical="center"/>
    </xf>
    <xf numFmtId="0" fontId="23" fillId="0" borderId="22" xfId="0" applyFont="1" applyBorder="1" applyAlignment="1">
      <alignment horizontal="right" vertical="center"/>
    </xf>
    <xf numFmtId="14" fontId="24" fillId="0" borderId="22" xfId="0" applyNumberFormat="1" applyFont="1" applyBorder="1" applyAlignment="1">
      <alignment horizontal="left" vertical="center"/>
    </xf>
    <xf numFmtId="0" fontId="24" fillId="0" borderId="22" xfId="0" applyFont="1" applyFill="1" applyBorder="1"/>
    <xf numFmtId="0" fontId="29" fillId="0" borderId="22" xfId="0" applyFont="1" applyFill="1" applyBorder="1"/>
    <xf numFmtId="0" fontId="29" fillId="0" borderId="24" xfId="0" applyFont="1" applyFill="1" applyBorder="1"/>
    <xf numFmtId="0" fontId="79" fillId="0" borderId="6" xfId="0" applyFont="1" applyBorder="1" applyAlignment="1">
      <alignment horizontal="left" vertical="center"/>
    </xf>
    <xf numFmtId="0" fontId="23" fillId="6" borderId="1" xfId="0" applyFont="1" applyFill="1" applyBorder="1" applyAlignment="1">
      <alignment horizontal="center" vertical="center"/>
    </xf>
    <xf numFmtId="0" fontId="79" fillId="0" borderId="7" xfId="0" applyFont="1" applyBorder="1" applyAlignment="1">
      <alignment horizontal="left" vertical="center"/>
    </xf>
    <xf numFmtId="0" fontId="23" fillId="0" borderId="22" xfId="0" applyFont="1" applyFill="1" applyBorder="1" applyAlignment="1">
      <alignment vertical="center"/>
    </xf>
    <xf numFmtId="0" fontId="23" fillId="0" borderId="22" xfId="0" applyFont="1" applyFill="1" applyBorder="1" applyAlignment="1">
      <alignment horizontal="right" vertical="center"/>
    </xf>
    <xf numFmtId="43" fontId="23" fillId="0" borderId="7" xfId="60" applyFont="1" applyBorder="1" applyAlignment="1">
      <alignment horizontal="right" vertical="center"/>
    </xf>
    <xf numFmtId="10" fontId="24" fillId="0" borderId="7" xfId="0" applyNumberFormat="1" applyFont="1" applyBorder="1" applyAlignment="1">
      <alignment horizontal="center" vertical="center"/>
    </xf>
    <xf numFmtId="0" fontId="27" fillId="29" borderId="0" xfId="0" applyFont="1" applyFill="1" applyBorder="1" applyAlignment="1">
      <alignment horizontal="center" vertical="center" wrapText="1"/>
    </xf>
    <xf numFmtId="0" fontId="24" fillId="0" borderId="0" xfId="0" applyFont="1" applyBorder="1" applyAlignment="1">
      <alignment vertical="center" wrapText="1"/>
    </xf>
    <xf numFmtId="2" fontId="29" fillId="0" borderId="6" xfId="0" applyNumberFormat="1" applyFont="1" applyBorder="1" applyAlignment="1">
      <alignment horizontal="left" vertical="center"/>
    </xf>
    <xf numFmtId="2" fontId="29" fillId="0" borderId="8" xfId="0" applyNumberFormat="1" applyFont="1" applyBorder="1" applyAlignment="1">
      <alignment horizontal="left" vertical="center"/>
    </xf>
    <xf numFmtId="4" fontId="29" fillId="32" borderId="1" xfId="0" applyNumberFormat="1" applyFont="1" applyFill="1" applyBorder="1" applyAlignment="1">
      <alignment horizontal="center" vertical="center"/>
    </xf>
    <xf numFmtId="10" fontId="59" fillId="65" borderId="6" xfId="0" applyNumberFormat="1" applyFont="1" applyFill="1" applyBorder="1" applyAlignment="1">
      <alignment horizontal="right" vertical="center"/>
    </xf>
    <xf numFmtId="10" fontId="59" fillId="65" borderId="7" xfId="0" applyNumberFormat="1" applyFont="1" applyFill="1" applyBorder="1" applyAlignment="1">
      <alignment horizontal="right" vertical="center"/>
    </xf>
    <xf numFmtId="10" fontId="59" fillId="65" borderId="8" xfId="0" applyNumberFormat="1" applyFont="1" applyFill="1" applyBorder="1" applyAlignment="1">
      <alignment horizontal="right" vertical="center"/>
    </xf>
    <xf numFmtId="4" fontId="59" fillId="65" borderId="6" xfId="0" applyNumberFormat="1" applyFont="1" applyFill="1" applyBorder="1" applyAlignment="1">
      <alignment horizontal="center" vertical="center"/>
    </xf>
    <xf numFmtId="4" fontId="59" fillId="65" borderId="8" xfId="0" applyNumberFormat="1" applyFont="1" applyFill="1" applyBorder="1" applyAlignment="1">
      <alignment horizontal="center" vertical="center"/>
    </xf>
    <xf numFmtId="0" fontId="23" fillId="68" borderId="1" xfId="0" applyFont="1" applyFill="1" applyBorder="1" applyAlignment="1">
      <alignment horizontal="center" vertical="center"/>
    </xf>
    <xf numFmtId="0" fontId="31" fillId="3" borderId="1" xfId="0" applyFont="1" applyFill="1" applyBorder="1" applyAlignment="1">
      <alignment horizontal="center" vertical="center"/>
    </xf>
    <xf numFmtId="0" fontId="24" fillId="0" borderId="7" xfId="0" applyFont="1" applyBorder="1" applyAlignment="1">
      <alignment horizontal="left" vertical="center" wrapText="1"/>
    </xf>
    <xf numFmtId="0" fontId="58" fillId="0" borderId="5" xfId="0" applyFont="1" applyBorder="1" applyAlignment="1">
      <alignment horizontal="center" vertical="center" wrapText="1"/>
    </xf>
    <xf numFmtId="0" fontId="58" fillId="0" borderId="37" xfId="0" applyFont="1" applyBorder="1" applyAlignment="1">
      <alignment horizontal="center" vertical="center" wrapText="1"/>
    </xf>
    <xf numFmtId="0" fontId="23" fillId="0" borderId="5" xfId="0" applyFont="1" applyBorder="1" applyAlignment="1">
      <alignment horizontal="center" vertical="center"/>
    </xf>
    <xf numFmtId="0" fontId="23" fillId="0" borderId="37" xfId="0" applyFont="1" applyBorder="1" applyAlignment="1">
      <alignment horizontal="center" vertical="center"/>
    </xf>
    <xf numFmtId="44" fontId="76" fillId="29" borderId="6" xfId="188" applyFont="1" applyFill="1" applyBorder="1" applyAlignment="1">
      <alignment horizontal="center" vertical="center"/>
    </xf>
    <xf numFmtId="44" fontId="76" fillId="29" borderId="8" xfId="188" applyFont="1" applyFill="1" applyBorder="1" applyAlignment="1">
      <alignment horizontal="center" vertical="center"/>
    </xf>
    <xf numFmtId="10" fontId="76" fillId="29" borderId="23" xfId="0" applyNumberFormat="1" applyFont="1" applyFill="1" applyBorder="1" applyAlignment="1">
      <alignment horizontal="right" vertical="center"/>
    </xf>
    <xf numFmtId="10" fontId="76" fillId="29" borderId="0" xfId="0" applyNumberFormat="1" applyFont="1" applyFill="1" applyBorder="1" applyAlignment="1">
      <alignment horizontal="right" vertical="center"/>
    </xf>
    <xf numFmtId="10" fontId="76" fillId="29" borderId="25" xfId="0" applyNumberFormat="1" applyFont="1" applyFill="1" applyBorder="1" applyAlignment="1">
      <alignment horizontal="right" vertical="center"/>
    </xf>
    <xf numFmtId="0" fontId="29" fillId="0" borderId="7" xfId="0" applyFont="1" applyBorder="1" applyAlignment="1">
      <alignment horizontal="left" vertical="center"/>
    </xf>
    <xf numFmtId="0" fontId="29" fillId="0" borderId="7" xfId="0" applyFont="1" applyBorder="1" applyAlignment="1">
      <alignment vertical="center"/>
    </xf>
    <xf numFmtId="172" fontId="29" fillId="0" borderId="7" xfId="0" applyNumberFormat="1" applyFont="1" applyBorder="1" applyAlignment="1">
      <alignment horizontal="left" vertical="center"/>
    </xf>
    <xf numFmtId="4" fontId="31" fillId="0" borderId="7" xfId="0" applyNumberFormat="1" applyFont="1" applyBorder="1" applyAlignment="1">
      <alignment horizontal="right" vertical="center"/>
    </xf>
    <xf numFmtId="0" fontId="31" fillId="0" borderId="7" xfId="0" applyFont="1" applyBorder="1" applyAlignment="1">
      <alignment horizontal="right" vertical="center"/>
    </xf>
    <xf numFmtId="0" fontId="29" fillId="0" borderId="7" xfId="0" applyFont="1" applyFill="1" applyBorder="1" applyAlignment="1">
      <alignment horizontal="center" vertical="center" wrapText="1"/>
    </xf>
    <xf numFmtId="166" fontId="31" fillId="2" borderId="1" xfId="0" applyNumberFormat="1" applyFont="1" applyFill="1" applyBorder="1" applyAlignment="1">
      <alignment horizontal="center" vertical="center"/>
    </xf>
    <xf numFmtId="0" fontId="31" fillId="5" borderId="6" xfId="0" applyFont="1" applyFill="1" applyBorder="1" applyAlignment="1">
      <alignment horizontal="left" vertical="center" wrapText="1"/>
    </xf>
    <xf numFmtId="0" fontId="31" fillId="5" borderId="7" xfId="0" applyFont="1" applyFill="1" applyBorder="1" applyAlignment="1">
      <alignment horizontal="left" vertical="center" wrapText="1"/>
    </xf>
    <xf numFmtId="0" fontId="31" fillId="5" borderId="8" xfId="0" applyFont="1" applyFill="1" applyBorder="1" applyAlignment="1">
      <alignment horizontal="left" vertical="center" wrapText="1"/>
    </xf>
    <xf numFmtId="0" fontId="77" fillId="68" borderId="1" xfId="0" applyFont="1" applyFill="1" applyBorder="1" applyAlignment="1">
      <alignment horizontal="center" vertical="center"/>
    </xf>
    <xf numFmtId="0" fontId="31" fillId="3" borderId="1" xfId="0" applyFont="1" applyFill="1" applyBorder="1" applyAlignment="1">
      <alignment horizontal="center" vertical="center" wrapText="1"/>
    </xf>
    <xf numFmtId="4" fontId="31" fillId="3" borderId="1" xfId="0" applyNumberFormat="1" applyFont="1" applyFill="1" applyBorder="1" applyAlignment="1">
      <alignment horizontal="center" vertical="center"/>
    </xf>
    <xf numFmtId="0" fontId="23" fillId="6" borderId="1" xfId="0" applyFont="1" applyFill="1" applyBorder="1" applyAlignment="1">
      <alignment horizontal="center" vertical="center"/>
    </xf>
    <xf numFmtId="4" fontId="23" fillId="5" borderId="1" xfId="0" applyNumberFormat="1" applyFont="1" applyFill="1" applyBorder="1" applyAlignment="1">
      <alignment horizontal="center" vertical="center"/>
    </xf>
    <xf numFmtId="4" fontId="23" fillId="5" borderId="46" xfId="0" applyNumberFormat="1" applyFont="1" applyFill="1" applyBorder="1" applyAlignment="1">
      <alignment horizontal="center" vertical="center"/>
    </xf>
    <xf numFmtId="2" fontId="24" fillId="0" borderId="1" xfId="0" applyNumberFormat="1" applyFont="1" applyBorder="1" applyAlignment="1">
      <alignment horizontal="left" vertical="center"/>
    </xf>
    <xf numFmtId="4" fontId="24" fillId="32" borderId="37" xfId="0" applyNumberFormat="1" applyFont="1" applyFill="1" applyBorder="1" applyAlignment="1">
      <alignment horizontal="center" vertical="center"/>
    </xf>
    <xf numFmtId="0" fontId="78" fillId="68" borderId="48" xfId="0" applyFont="1" applyFill="1" applyBorder="1" applyAlignment="1">
      <alignment horizontal="center" vertical="center"/>
    </xf>
    <xf numFmtId="0" fontId="78" fillId="68" borderId="49" xfId="0" applyFont="1" applyFill="1" applyBorder="1" applyAlignment="1">
      <alignment horizontal="center" vertical="center"/>
    </xf>
    <xf numFmtId="0" fontId="78" fillId="68" borderId="50" xfId="0" applyFont="1" applyFill="1" applyBorder="1" applyAlignment="1">
      <alignment horizontal="center" vertical="center"/>
    </xf>
    <xf numFmtId="10" fontId="23" fillId="5" borderId="43" xfId="0" applyNumberFormat="1" applyFont="1" applyFill="1" applyBorder="1" applyAlignment="1">
      <alignment horizontal="right" vertical="center"/>
    </xf>
    <xf numFmtId="10" fontId="23" fillId="5" borderId="44" xfId="0" applyNumberFormat="1" applyFont="1" applyFill="1" applyBorder="1" applyAlignment="1">
      <alignment horizontal="right" vertical="center"/>
    </xf>
    <xf numFmtId="10" fontId="23" fillId="5" borderId="45" xfId="0" applyNumberFormat="1" applyFont="1" applyFill="1" applyBorder="1" applyAlignment="1">
      <alignment horizontal="right" vertical="center"/>
    </xf>
    <xf numFmtId="10" fontId="23" fillId="5" borderId="38" xfId="0" applyNumberFormat="1" applyFont="1" applyFill="1" applyBorder="1" applyAlignment="1">
      <alignment horizontal="right" vertical="center"/>
    </xf>
    <xf numFmtId="10" fontId="23" fillId="5" borderId="7" xfId="0" applyNumberFormat="1" applyFont="1" applyFill="1" applyBorder="1" applyAlignment="1">
      <alignment horizontal="right" vertical="center"/>
    </xf>
    <xf numFmtId="10" fontId="23" fillId="5" borderId="8" xfId="0" applyNumberFormat="1" applyFont="1" applyFill="1" applyBorder="1" applyAlignment="1">
      <alignment horizontal="right" vertical="center"/>
    </xf>
    <xf numFmtId="0" fontId="23" fillId="0" borderId="22" xfId="0" applyFont="1" applyBorder="1" applyAlignment="1">
      <alignment horizontal="right" vertical="center"/>
    </xf>
    <xf numFmtId="2" fontId="24" fillId="0" borderId="37" xfId="0" applyNumberFormat="1" applyFont="1" applyBorder="1" applyAlignment="1">
      <alignment horizontal="left" vertical="center"/>
    </xf>
    <xf numFmtId="0" fontId="23" fillId="3" borderId="1" xfId="0" applyFont="1" applyFill="1" applyBorder="1" applyAlignment="1">
      <alignment horizontal="center" vertical="center"/>
    </xf>
    <xf numFmtId="0" fontId="24" fillId="0" borderId="7" xfId="0" applyFont="1" applyBorder="1" applyAlignment="1">
      <alignment vertical="center"/>
    </xf>
    <xf numFmtId="0" fontId="23" fillId="0" borderId="7" xfId="0" applyFont="1" applyBorder="1" applyAlignment="1">
      <alignment horizontal="right" vertical="center"/>
    </xf>
    <xf numFmtId="0" fontId="28" fillId="0" borderId="6" xfId="2" applyFont="1" applyBorder="1" applyAlignment="1">
      <alignment horizontal="left" vertical="center"/>
    </xf>
    <xf numFmtId="0" fontId="28" fillId="0" borderId="7" xfId="2" applyFont="1" applyBorder="1" applyAlignment="1">
      <alignment horizontal="left" vertical="center"/>
    </xf>
    <xf numFmtId="0" fontId="28" fillId="0" borderId="8" xfId="2" applyFont="1" applyBorder="1" applyAlignment="1">
      <alignment horizontal="left" vertical="center"/>
    </xf>
    <xf numFmtId="10" fontId="28" fillId="0" borderId="6" xfId="2" applyNumberFormat="1" applyFont="1" applyBorder="1" applyAlignment="1">
      <alignment horizontal="center" vertical="center"/>
    </xf>
    <xf numFmtId="10" fontId="28" fillId="0" borderId="8" xfId="2" applyNumberFormat="1" applyFont="1" applyBorder="1" applyAlignment="1">
      <alignment horizontal="center" vertical="center"/>
    </xf>
    <xf numFmtId="0" fontId="24" fillId="0" borderId="7" xfId="0" applyFont="1" applyBorder="1" applyAlignment="1">
      <alignment horizontal="center" vertical="center" wrapText="1"/>
    </xf>
    <xf numFmtId="0" fontId="28" fillId="0" borderId="6" xfId="2" applyFont="1" applyBorder="1" applyAlignment="1">
      <alignment horizontal="center" vertical="center"/>
    </xf>
    <xf numFmtId="0" fontId="28" fillId="0" borderId="7" xfId="2" applyFont="1" applyBorder="1" applyAlignment="1">
      <alignment horizontal="center" vertical="center"/>
    </xf>
    <xf numFmtId="0" fontId="28" fillId="0" borderId="8" xfId="2" applyFont="1" applyBorder="1" applyAlignment="1">
      <alignment horizontal="center" vertical="center"/>
    </xf>
    <xf numFmtId="0" fontId="31" fillId="4" borderId="1" xfId="0" applyFont="1" applyFill="1" applyBorder="1" applyAlignment="1">
      <alignment horizontal="center" vertical="center"/>
    </xf>
    <xf numFmtId="0" fontId="28" fillId="0" borderId="1" xfId="2" applyFont="1" applyBorder="1" applyAlignment="1">
      <alignment horizontal="left" vertical="center"/>
    </xf>
    <xf numFmtId="0" fontId="33" fillId="3" borderId="6" xfId="2" applyFont="1" applyFill="1" applyBorder="1" applyAlignment="1">
      <alignment horizontal="left" vertical="center"/>
    </xf>
    <xf numFmtId="0" fontId="33" fillId="3" borderId="7" xfId="2" applyFont="1" applyFill="1" applyBorder="1" applyAlignment="1">
      <alignment horizontal="left" vertical="center"/>
    </xf>
    <xf numFmtId="0" fontId="33" fillId="3" borderId="8" xfId="2" applyFont="1" applyFill="1" applyBorder="1" applyAlignment="1">
      <alignment horizontal="left" vertical="center"/>
    </xf>
    <xf numFmtId="0" fontId="28" fillId="0" borderId="1" xfId="2" applyFont="1" applyBorder="1" applyAlignment="1">
      <alignment horizontal="center" vertical="center"/>
    </xf>
    <xf numFmtId="10" fontId="28" fillId="0" borderId="1" xfId="2" applyNumberFormat="1" applyFont="1" applyBorder="1" applyAlignment="1">
      <alignment horizontal="center" vertical="center"/>
    </xf>
    <xf numFmtId="10" fontId="33" fillId="3" borderId="1" xfId="2" applyNumberFormat="1" applyFont="1" applyFill="1" applyBorder="1" applyAlignment="1">
      <alignment horizontal="center" vertical="center"/>
    </xf>
    <xf numFmtId="0" fontId="25" fillId="0" borderId="0" xfId="3" applyFont="1" applyBorder="1" applyAlignment="1">
      <alignment horizontal="left" vertical="center" wrapText="1"/>
    </xf>
    <xf numFmtId="0" fontId="26" fillId="5" borderId="1" xfId="2" applyFont="1" applyFill="1" applyBorder="1" applyAlignment="1">
      <alignment horizontal="center" vertical="center"/>
    </xf>
    <xf numFmtId="0" fontId="28" fillId="0" borderId="9" xfId="2" applyFont="1" applyBorder="1" applyAlignment="1">
      <alignment horizontal="center" vertical="center"/>
    </xf>
    <xf numFmtId="0" fontId="28" fillId="0" borderId="2" xfId="2" applyFont="1" applyBorder="1" applyAlignment="1">
      <alignment horizontal="center" vertical="center"/>
    </xf>
    <xf numFmtId="0" fontId="28" fillId="0" borderId="13" xfId="2" applyFont="1" applyBorder="1" applyAlignment="1">
      <alignment horizontal="center" vertical="center"/>
    </xf>
    <xf numFmtId="10" fontId="26" fillId="5" borderId="1" xfId="2" applyNumberFormat="1" applyFont="1" applyFill="1" applyBorder="1" applyAlignment="1">
      <alignment horizontal="center" vertical="center"/>
    </xf>
    <xf numFmtId="10" fontId="33" fillId="3" borderId="6" xfId="2" applyNumberFormat="1" applyFont="1" applyFill="1" applyBorder="1" applyAlignment="1">
      <alignment horizontal="center" vertical="center"/>
    </xf>
    <xf numFmtId="10" fontId="33" fillId="3" borderId="8" xfId="2" applyNumberFormat="1" applyFont="1" applyFill="1" applyBorder="1" applyAlignment="1">
      <alignment horizontal="center" vertical="center"/>
    </xf>
    <xf numFmtId="4" fontId="23" fillId="68" borderId="1" xfId="0" applyNumberFormat="1" applyFont="1" applyFill="1" applyBorder="1" applyAlignment="1">
      <alignment horizontal="center" vertical="center"/>
    </xf>
    <xf numFmtId="0" fontId="33" fillId="3" borderId="1" xfId="2" applyFont="1" applyFill="1" applyBorder="1" applyAlignment="1">
      <alignment horizontal="left" vertical="center"/>
    </xf>
    <xf numFmtId="0" fontId="23" fillId="0" borderId="7" xfId="0" applyFont="1" applyFill="1" applyBorder="1" applyAlignment="1">
      <alignment vertical="center"/>
    </xf>
    <xf numFmtId="10" fontId="26" fillId="5" borderId="1" xfId="61" quotePrefix="1" applyNumberFormat="1" applyFont="1" applyFill="1" applyBorder="1" applyAlignment="1">
      <alignment horizontal="center" vertical="center"/>
    </xf>
    <xf numFmtId="10" fontId="26" fillId="5" borderId="1" xfId="61" applyNumberFormat="1" applyFont="1" applyFill="1" applyBorder="1" applyAlignment="1">
      <alignment horizontal="center" vertical="center"/>
    </xf>
    <xf numFmtId="0" fontId="66" fillId="0" borderId="1" xfId="0" applyFont="1" applyBorder="1" applyAlignment="1">
      <alignment horizontal="left" vertical="center" wrapText="1"/>
    </xf>
    <xf numFmtId="170" fontId="66" fillId="0" borderId="1" xfId="0" applyNumberFormat="1" applyFont="1" applyBorder="1" applyAlignment="1">
      <alignment horizontal="left" vertical="center" wrapText="1"/>
    </xf>
    <xf numFmtId="0" fontId="65" fillId="66" borderId="1" xfId="0" applyFont="1" applyFill="1" applyBorder="1" applyAlignment="1">
      <alignment horizontal="left" vertical="center" wrapText="1"/>
    </xf>
    <xf numFmtId="170" fontId="65" fillId="66" borderId="1" xfId="0" applyNumberFormat="1" applyFont="1" applyFill="1" applyBorder="1" applyAlignment="1">
      <alignment horizontal="left" vertical="center" wrapText="1"/>
    </xf>
    <xf numFmtId="0" fontId="66" fillId="66" borderId="6" xfId="0" applyFont="1" applyFill="1" applyBorder="1" applyAlignment="1">
      <alignment vertical="center" wrapText="1"/>
    </xf>
    <xf numFmtId="0" fontId="66" fillId="66" borderId="7" xfId="0" applyFont="1" applyFill="1" applyBorder="1" applyAlignment="1">
      <alignment vertical="center" wrapText="1"/>
    </xf>
    <xf numFmtId="0" fontId="66" fillId="66" borderId="8" xfId="0" applyFont="1" applyFill="1" applyBorder="1" applyAlignment="1">
      <alignment vertical="center" wrapText="1"/>
    </xf>
    <xf numFmtId="0" fontId="65" fillId="31" borderId="6" xfId="0" applyFont="1" applyFill="1" applyBorder="1" applyAlignment="1">
      <alignment vertical="center" wrapText="1"/>
    </xf>
    <xf numFmtId="0" fontId="65" fillId="31" borderId="7" xfId="0" applyFont="1" applyFill="1" applyBorder="1" applyAlignment="1">
      <alignment vertical="center" wrapText="1"/>
    </xf>
    <xf numFmtId="0" fontId="65" fillId="31" borderId="8" xfId="0" applyFont="1" applyFill="1" applyBorder="1" applyAlignment="1">
      <alignment vertical="center" wrapText="1"/>
    </xf>
    <xf numFmtId="0" fontId="65" fillId="31" borderId="6" xfId="0" applyFont="1" applyFill="1" applyBorder="1" applyAlignment="1">
      <alignment vertical="center"/>
    </xf>
    <xf numFmtId="0" fontId="65" fillId="31" borderId="7" xfId="0" applyFont="1" applyFill="1" applyBorder="1" applyAlignment="1">
      <alignment vertical="center"/>
    </xf>
    <xf numFmtId="0" fontId="65" fillId="31" borderId="8" xfId="0" applyFont="1" applyFill="1" applyBorder="1" applyAlignment="1">
      <alignment vertical="center"/>
    </xf>
    <xf numFmtId="0" fontId="66" fillId="0" borderId="6" xfId="0" applyFont="1" applyBorder="1" applyAlignment="1">
      <alignment horizontal="left" vertical="center" wrapText="1"/>
    </xf>
    <xf numFmtId="0" fontId="66" fillId="0" borderId="7" xfId="0" applyFont="1" applyBorder="1" applyAlignment="1">
      <alignment horizontal="left" vertical="center" wrapText="1"/>
    </xf>
    <xf numFmtId="0" fontId="66" fillId="0" borderId="8" xfId="0" applyFont="1" applyBorder="1" applyAlignment="1">
      <alignment horizontal="left" vertical="center" wrapText="1"/>
    </xf>
    <xf numFmtId="0" fontId="65" fillId="0" borderId="1" xfId="0" applyFont="1" applyBorder="1" applyAlignment="1">
      <alignment horizontal="right" vertical="center" wrapText="1"/>
    </xf>
    <xf numFmtId="170" fontId="65" fillId="0" borderId="1" xfId="0" applyNumberFormat="1" applyFont="1" applyBorder="1" applyAlignment="1">
      <alignment horizontal="right" vertical="center" wrapText="1"/>
    </xf>
    <xf numFmtId="0" fontId="66" fillId="66" borderId="1" xfId="0" applyFont="1" applyFill="1" applyBorder="1" applyAlignment="1">
      <alignment horizontal="right" vertical="center" wrapText="1"/>
    </xf>
    <xf numFmtId="0" fontId="67" fillId="0" borderId="7" xfId="0" applyFont="1" applyBorder="1" applyAlignment="1">
      <alignment horizontal="left" wrapText="1"/>
    </xf>
    <xf numFmtId="0" fontId="67" fillId="0" borderId="8" xfId="0" applyFont="1" applyBorder="1" applyAlignment="1">
      <alignment horizontal="left"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4" fontId="23" fillId="66" borderId="1" xfId="0" applyNumberFormat="1" applyFont="1" applyFill="1" applyBorder="1" applyAlignment="1">
      <alignment horizontal="center" vertical="center"/>
    </xf>
    <xf numFmtId="0" fontId="72" fillId="67" borderId="48" xfId="197" applyNumberFormat="1" applyFont="1" applyFill="1" applyBorder="1" applyAlignment="1">
      <alignment horizontal="center" vertical="center" wrapText="1"/>
    </xf>
    <xf numFmtId="0" fontId="72" fillId="67" borderId="49" xfId="197" applyNumberFormat="1" applyFont="1" applyFill="1" applyBorder="1" applyAlignment="1">
      <alignment horizontal="center" vertical="center" wrapText="1"/>
    </xf>
    <xf numFmtId="0" fontId="72" fillId="67" borderId="50" xfId="197" applyNumberFormat="1" applyFont="1" applyFill="1" applyBorder="1" applyAlignment="1">
      <alignment horizontal="center" vertical="center" wrapText="1"/>
    </xf>
    <xf numFmtId="1" fontId="71" fillId="66" borderId="51" xfId="197" applyNumberFormat="1" applyFont="1" applyFill="1" applyBorder="1" applyAlignment="1">
      <alignment horizontal="center" vertical="center" wrapText="1"/>
    </xf>
    <xf numFmtId="1" fontId="71" fillId="66" borderId="39" xfId="197" applyNumberFormat="1" applyFont="1" applyFill="1" applyBorder="1" applyAlignment="1">
      <alignment horizontal="center" vertical="center" wrapText="1"/>
    </xf>
    <xf numFmtId="1" fontId="71" fillId="66" borderId="54" xfId="197" applyNumberFormat="1" applyFont="1" applyFill="1" applyBorder="1" applyAlignment="1">
      <alignment horizontal="center" vertical="center" wrapText="1"/>
    </xf>
    <xf numFmtId="4" fontId="71" fillId="66" borderId="52" xfId="197" applyNumberFormat="1" applyFont="1" applyFill="1" applyBorder="1" applyAlignment="1">
      <alignment horizontal="left" vertical="center" wrapText="1"/>
    </xf>
    <xf numFmtId="4" fontId="71" fillId="66" borderId="1" xfId="197" applyNumberFormat="1" applyFont="1" applyFill="1" applyBorder="1" applyAlignment="1">
      <alignment horizontal="left" vertical="center" wrapText="1"/>
    </xf>
    <xf numFmtId="4" fontId="71" fillId="66" borderId="46" xfId="197" applyNumberFormat="1" applyFont="1" applyFill="1" applyBorder="1" applyAlignment="1">
      <alignment horizontal="left" vertical="center" wrapText="1"/>
    </xf>
    <xf numFmtId="183" fontId="71" fillId="29" borderId="53" xfId="55" applyNumberFormat="1" applyFont="1" applyFill="1" applyBorder="1" applyAlignment="1" applyProtection="1">
      <alignment horizontal="center" vertical="center" wrapText="1"/>
      <protection locked="0"/>
    </xf>
    <xf numFmtId="183" fontId="71" fillId="29" borderId="40" xfId="55" applyNumberFormat="1" applyFont="1" applyFill="1" applyBorder="1" applyAlignment="1" applyProtection="1">
      <alignment horizontal="center" vertical="center" wrapText="1"/>
      <protection locked="0"/>
    </xf>
    <xf numFmtId="183" fontId="71" fillId="29" borderId="47" xfId="55" applyNumberFormat="1" applyFont="1" applyFill="1" applyBorder="1" applyAlignment="1" applyProtection="1">
      <alignment horizontal="center" vertical="center" wrapText="1"/>
      <protection locked="0"/>
    </xf>
    <xf numFmtId="0" fontId="5" fillId="0" borderId="1" xfId="0" applyFont="1" applyBorder="1" applyAlignment="1">
      <alignment horizontal="center"/>
    </xf>
    <xf numFmtId="0" fontId="5" fillId="32" borderId="6" xfId="0" applyFont="1" applyFill="1" applyBorder="1" applyAlignment="1">
      <alignment horizontal="right" vertical="center"/>
    </xf>
    <xf numFmtId="0" fontId="5" fillId="32" borderId="7" xfId="0" applyFont="1" applyFill="1" applyBorder="1" applyAlignment="1">
      <alignment horizontal="right" vertical="center"/>
    </xf>
    <xf numFmtId="0" fontId="5" fillId="32" borderId="8" xfId="0" applyFont="1" applyFill="1" applyBorder="1" applyAlignment="1">
      <alignment horizontal="right" vertical="center"/>
    </xf>
    <xf numFmtId="0" fontId="5" fillId="0" borderId="6"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64" borderId="1" xfId="0" applyFont="1" applyFill="1" applyBorder="1" applyAlignment="1">
      <alignment horizontal="center"/>
    </xf>
    <xf numFmtId="0" fontId="5" fillId="0" borderId="0" xfId="0" applyFont="1" applyAlignment="1">
      <alignment horizontal="center"/>
    </xf>
    <xf numFmtId="0" fontId="0" fillId="30" borderId="1" xfId="0" applyFill="1" applyBorder="1" applyAlignment="1">
      <alignment horizontal="center" vertical="center"/>
    </xf>
    <xf numFmtId="2" fontId="0" fillId="0" borderId="6" xfId="0" applyNumberFormat="1" applyBorder="1" applyAlignment="1">
      <alignment horizontal="center" vertical="center"/>
    </xf>
    <xf numFmtId="2" fontId="0" fillId="0" borderId="8" xfId="0" applyNumberFormat="1" applyBorder="1" applyAlignment="1">
      <alignment horizontal="center" vertical="center"/>
    </xf>
    <xf numFmtId="0" fontId="5" fillId="64" borderId="6" xfId="0" applyFont="1" applyFill="1" applyBorder="1" applyAlignment="1">
      <alignment horizontal="center"/>
    </xf>
    <xf numFmtId="0" fontId="5" fillId="64" borderId="7" xfId="0" applyFont="1" applyFill="1" applyBorder="1" applyAlignment="1">
      <alignment horizontal="center"/>
    </xf>
    <xf numFmtId="0" fontId="5" fillId="64" borderId="8" xfId="0" applyFont="1" applyFill="1" applyBorder="1" applyAlignment="1">
      <alignment horizontal="center"/>
    </xf>
    <xf numFmtId="0" fontId="0" fillId="30" borderId="6" xfId="0" applyFill="1" applyBorder="1" applyAlignment="1">
      <alignment horizontal="center" vertical="center"/>
    </xf>
    <xf numFmtId="0" fontId="0" fillId="30" borderId="8" xfId="0" applyFill="1" applyBorder="1" applyAlignment="1">
      <alignment horizontal="center" vertical="center"/>
    </xf>
    <xf numFmtId="0" fontId="61" fillId="4" borderId="6" xfId="0" applyFont="1" applyFill="1" applyBorder="1" applyAlignment="1">
      <alignment horizontal="center"/>
    </xf>
    <xf numFmtId="0" fontId="61" fillId="4" borderId="7" xfId="0" applyFont="1" applyFill="1" applyBorder="1" applyAlignment="1">
      <alignment horizontal="center"/>
    </xf>
    <xf numFmtId="0" fontId="61" fillId="4" borderId="8" xfId="0" applyFont="1" applyFill="1" applyBorder="1" applyAlignment="1">
      <alignment horizontal="center"/>
    </xf>
    <xf numFmtId="0" fontId="0" fillId="0" borderId="6" xfId="0" applyBorder="1" applyAlignment="1">
      <alignment horizontal="left"/>
    </xf>
    <xf numFmtId="0" fontId="0" fillId="0" borderId="7" xfId="0" applyBorder="1" applyAlignment="1">
      <alignment horizontal="left"/>
    </xf>
  </cellXfs>
  <cellStyles count="200">
    <cellStyle name="20% - Accent1" xfId="5"/>
    <cellStyle name="20% - Accent2" xfId="6"/>
    <cellStyle name="20% - Accent3" xfId="7"/>
    <cellStyle name="20% - Accent4" xfId="8"/>
    <cellStyle name="20% - Accent5" xfId="9"/>
    <cellStyle name="20% - Accent6" xfId="10"/>
    <cellStyle name="20% - Ênfase1" xfId="79" builtinId="30" customBuiltin="1"/>
    <cellStyle name="20% - Ênfase1 2" xfId="103"/>
    <cellStyle name="20% - Ênfase2" xfId="83" builtinId="34" customBuiltin="1"/>
    <cellStyle name="20% - Ênfase2 2" xfId="104"/>
    <cellStyle name="20% - Ênfase3" xfId="87" builtinId="38" customBuiltin="1"/>
    <cellStyle name="20% - Ênfase3 2" xfId="105"/>
    <cellStyle name="20% - Ênfase4" xfId="91" builtinId="42" customBuiltin="1"/>
    <cellStyle name="20% - Ênfase4 2" xfId="106"/>
    <cellStyle name="20% - Ênfase5" xfId="95" builtinId="46" customBuiltin="1"/>
    <cellStyle name="20% - Ênfase5 2" xfId="107"/>
    <cellStyle name="20% - Ênfase6" xfId="99" builtinId="50" customBuiltin="1"/>
    <cellStyle name="20% - Ênfase6 2" xfId="108"/>
    <cellStyle name="40% - Accent1" xfId="11"/>
    <cellStyle name="40% - Accent2" xfId="12"/>
    <cellStyle name="40% - Accent3" xfId="13"/>
    <cellStyle name="40% - Accent4" xfId="14"/>
    <cellStyle name="40% - Accent5" xfId="15"/>
    <cellStyle name="40% - Accent6" xfId="16"/>
    <cellStyle name="40% - Ênfase1" xfId="80" builtinId="31" customBuiltin="1"/>
    <cellStyle name="40% - Ênfase1 2" xfId="109"/>
    <cellStyle name="40% - Ênfase2" xfId="84" builtinId="35" customBuiltin="1"/>
    <cellStyle name="40% - Ênfase2 2" xfId="110"/>
    <cellStyle name="40% - Ênfase3" xfId="88" builtinId="39" customBuiltin="1"/>
    <cellStyle name="40% - Ênfase3 2" xfId="111"/>
    <cellStyle name="40% - Ênfase4" xfId="92" builtinId="43" customBuiltin="1"/>
    <cellStyle name="40% - Ênfase4 2" xfId="112"/>
    <cellStyle name="40% - Ênfase5" xfId="96" builtinId="47" customBuiltin="1"/>
    <cellStyle name="40% - Ênfase5 2" xfId="113"/>
    <cellStyle name="40% - Ênfase6" xfId="100" builtinId="51" customBuiltin="1"/>
    <cellStyle name="40% - Ênfase6 2" xfId="114"/>
    <cellStyle name="60% - Accent1" xfId="17"/>
    <cellStyle name="60% - Accent2" xfId="18"/>
    <cellStyle name="60% - Accent3" xfId="19"/>
    <cellStyle name="60% - Accent4" xfId="20"/>
    <cellStyle name="60% - Accent5" xfId="21"/>
    <cellStyle name="60% - Accent6" xfId="22"/>
    <cellStyle name="60% - Ênfase1" xfId="81" builtinId="32" customBuiltin="1"/>
    <cellStyle name="60% - Ênfase1 2" xfId="115"/>
    <cellStyle name="60% - Ênfase2" xfId="85" builtinId="36" customBuiltin="1"/>
    <cellStyle name="60% - Ênfase2 2" xfId="116"/>
    <cellStyle name="60% - Ênfase3" xfId="89" builtinId="40" customBuiltin="1"/>
    <cellStyle name="60% - Ênfase3 2" xfId="117"/>
    <cellStyle name="60% - Ênfase4" xfId="93" builtinId="44" customBuiltin="1"/>
    <cellStyle name="60% - Ênfase4 2" xfId="118"/>
    <cellStyle name="60% - Ênfase5" xfId="97" builtinId="48" customBuiltin="1"/>
    <cellStyle name="60% - Ênfase5 2" xfId="119"/>
    <cellStyle name="60% - Ênfase6" xfId="101" builtinId="52" customBuiltin="1"/>
    <cellStyle name="60% - Ênfase6 2" xfId="120"/>
    <cellStyle name="Accent1" xfId="23"/>
    <cellStyle name="Accent2" xfId="24"/>
    <cellStyle name="Accent3" xfId="25"/>
    <cellStyle name="Accent4" xfId="26"/>
    <cellStyle name="Accent5" xfId="27"/>
    <cellStyle name="Accent6" xfId="28"/>
    <cellStyle name="Bad" xfId="29"/>
    <cellStyle name="Bom" xfId="66" builtinId="26" customBuiltin="1"/>
    <cellStyle name="Bom 2" xfId="121"/>
    <cellStyle name="Calculation" xfId="30"/>
    <cellStyle name="Cálculo" xfId="71" builtinId="22" customBuiltin="1"/>
    <cellStyle name="Cálculo 2" xfId="122"/>
    <cellStyle name="Célula de Verificação" xfId="73" builtinId="23" customBuiltin="1"/>
    <cellStyle name="Célula de Verificação 2" xfId="123"/>
    <cellStyle name="Célula Vinculada" xfId="72" builtinId="24" customBuiltin="1"/>
    <cellStyle name="Célula Vinculada 2" xfId="124"/>
    <cellStyle name="Check Cell" xfId="31"/>
    <cellStyle name="Comma0 - Modelo1" xfId="125"/>
    <cellStyle name="Comma0 - Style1" xfId="126"/>
    <cellStyle name="Comma1 - Modelo2" xfId="127"/>
    <cellStyle name="Comma1 - Style2" xfId="128"/>
    <cellStyle name="Currency [0]_1995" xfId="129"/>
    <cellStyle name="Currency_1995" xfId="130"/>
    <cellStyle name="Dia" xfId="131"/>
    <cellStyle name="Encabez1" xfId="132"/>
    <cellStyle name="Encabez2" xfId="133"/>
    <cellStyle name="Ênfase1" xfId="78" builtinId="29" customBuiltin="1"/>
    <cellStyle name="Ênfase1 2" xfId="134"/>
    <cellStyle name="Ênfase2" xfId="82" builtinId="33" customBuiltin="1"/>
    <cellStyle name="Ênfase2 2" xfId="135"/>
    <cellStyle name="Ênfase3" xfId="86" builtinId="37" customBuiltin="1"/>
    <cellStyle name="Ênfase3 2" xfId="136"/>
    <cellStyle name="Ênfase4" xfId="90" builtinId="41" customBuiltin="1"/>
    <cellStyle name="Ênfase4 2" xfId="137"/>
    <cellStyle name="Ênfase5" xfId="94" builtinId="45" customBuiltin="1"/>
    <cellStyle name="Ênfase5 2" xfId="138"/>
    <cellStyle name="Ênfase6" xfId="98" builtinId="49" customBuiltin="1"/>
    <cellStyle name="Ênfase6 2" xfId="139"/>
    <cellStyle name="Entrada" xfId="69" builtinId="20" customBuiltin="1"/>
    <cellStyle name="Entrada 2" xfId="140"/>
    <cellStyle name="Estilo 1" xfId="141"/>
    <cellStyle name="Euro" xfId="32"/>
    <cellStyle name="Excel Built-in Normal" xfId="1"/>
    <cellStyle name="Explanatory Text" xfId="33"/>
    <cellStyle name="F2" xfId="142"/>
    <cellStyle name="F3" xfId="143"/>
    <cellStyle name="F4" xfId="144"/>
    <cellStyle name="F5" xfId="145"/>
    <cellStyle name="F6" xfId="146"/>
    <cellStyle name="F7" xfId="147"/>
    <cellStyle name="F8" xfId="148"/>
    <cellStyle name="Fijo" xfId="149"/>
    <cellStyle name="Financiero" xfId="150"/>
    <cellStyle name="Good" xfId="34"/>
    <cellStyle name="Heading 1" xfId="35"/>
    <cellStyle name="Heading 2" xfId="36"/>
    <cellStyle name="Heading 3" xfId="37"/>
    <cellStyle name="Heading 4" xfId="38"/>
    <cellStyle name="Incorreto" xfId="67" builtinId="27" customBuiltin="1"/>
    <cellStyle name="Incorreto 2" xfId="151"/>
    <cellStyle name="Input" xfId="39"/>
    <cellStyle name="Linked Cell" xfId="40"/>
    <cellStyle name="Millares [0]_10 AVERIAS MASIVAS + ANT" xfId="152"/>
    <cellStyle name="Millares_10 AVERIAS MASIVAS + ANT" xfId="153"/>
    <cellStyle name="Moeda" xfId="188" builtinId="4"/>
    <cellStyle name="Moeda 2" xfId="42"/>
    <cellStyle name="Moeda 3" xfId="43"/>
    <cellStyle name="Moeda 3 2" xfId="183"/>
    <cellStyle name="Moeda 4" xfId="41"/>
    <cellStyle name="Moeda 5" xfId="173"/>
    <cellStyle name="Moneda [0]_10 AVERIAS MASIVAS + ANT" xfId="154"/>
    <cellStyle name="Moneda_10 AVERIAS MASIVAS + ANT" xfId="155"/>
    <cellStyle name="Monetario" xfId="156"/>
    <cellStyle name="Neutra" xfId="68" builtinId="28" customBuiltin="1"/>
    <cellStyle name="Neutra 2" xfId="157"/>
    <cellStyle name="Neutral" xfId="44"/>
    <cellStyle name="no dec" xfId="158"/>
    <cellStyle name="Normal" xfId="0" builtinId="0"/>
    <cellStyle name="Normal 2" xfId="3"/>
    <cellStyle name="Normal 2 2" xfId="58"/>
    <cellStyle name="Normal 3" xfId="2"/>
    <cellStyle name="Normal 3 3" xfId="197"/>
    <cellStyle name="Normal 35" xfId="198"/>
    <cellStyle name="Normal 4" xfId="4"/>
    <cellStyle name="Normal 4 2" xfId="174"/>
    <cellStyle name="Normal 4 2 2" xfId="194"/>
    <cellStyle name="Normal 4 2 3" xfId="190"/>
    <cellStyle name="Normal 5" xfId="102"/>
    <cellStyle name="Normal 5 2" xfId="193"/>
    <cellStyle name="Normal 5 3" xfId="189"/>
    <cellStyle name="Normal 6" xfId="172"/>
    <cellStyle name="Normal 7" xfId="199"/>
    <cellStyle name="Nota" xfId="75" builtinId="10" customBuiltin="1"/>
    <cellStyle name="Nota 2" xfId="159"/>
    <cellStyle name="Note" xfId="45"/>
    <cellStyle name="Output" xfId="46"/>
    <cellStyle name="Porcentagem" xfId="61" builtinId="5"/>
    <cellStyle name="Porcentagem 2" xfId="48"/>
    <cellStyle name="Porcentagem 2 2" xfId="175"/>
    <cellStyle name="Porcentagem 3" xfId="47"/>
    <cellStyle name="Porcentagem 3 2" xfId="176"/>
    <cellStyle name="Porcentagem 3 2 2" xfId="195"/>
    <cellStyle name="Porcentagem 3 2 3" xfId="191"/>
    <cellStyle name="Porcentaje" xfId="160"/>
    <cellStyle name="RM" xfId="161"/>
    <cellStyle name="Saída" xfId="70" builtinId="21" customBuiltin="1"/>
    <cellStyle name="Saída 2" xfId="162"/>
    <cellStyle name="Separador de milhares 2" xfId="49"/>
    <cellStyle name="Separador de milhares 2 2" xfId="50"/>
    <cellStyle name="Separador de milhares 2 3" xfId="177"/>
    <cellStyle name="Separador de milhares 3" xfId="51"/>
    <cellStyle name="Texto de Aviso" xfId="74" builtinId="11" customBuiltin="1"/>
    <cellStyle name="Texto de Aviso 2" xfId="163"/>
    <cellStyle name="Texto Explicativo" xfId="76" builtinId="53" customBuiltin="1"/>
    <cellStyle name="Texto Explicativo 2" xfId="164"/>
    <cellStyle name="Title" xfId="52"/>
    <cellStyle name="Título 1" xfId="62" builtinId="16" customBuiltin="1"/>
    <cellStyle name="Título 1 1" xfId="53"/>
    <cellStyle name="Título 1 2" xfId="165"/>
    <cellStyle name="Título 2" xfId="63" builtinId="17" customBuiltin="1"/>
    <cellStyle name="Título 2 2" xfId="166"/>
    <cellStyle name="Título 3" xfId="64" builtinId="18" customBuiltin="1"/>
    <cellStyle name="Título 3 2" xfId="167"/>
    <cellStyle name="Título 4" xfId="65" builtinId="19" customBuiltin="1"/>
    <cellStyle name="Título 4 2" xfId="168"/>
    <cellStyle name="Título 5" xfId="169"/>
    <cellStyle name="Título 6" xfId="178"/>
    <cellStyle name="Total" xfId="77" builtinId="25" customBuiltin="1"/>
    <cellStyle name="Total 2" xfId="170"/>
    <cellStyle name="Vírgula" xfId="60" builtinId="3"/>
    <cellStyle name="Vírgula 2" xfId="55"/>
    <cellStyle name="Vírgula 2 2" xfId="59"/>
    <cellStyle name="Vírgula 2 2 2" xfId="186"/>
    <cellStyle name="Vírgula 2 3" xfId="180"/>
    <cellStyle name="Vírgula 2 4" xfId="182"/>
    <cellStyle name="Vírgula 3" xfId="56"/>
    <cellStyle name="Vírgula 3 2" xfId="181"/>
    <cellStyle name="Vírgula 3 2 2" xfId="196"/>
    <cellStyle name="Vírgula 3 2 3" xfId="192"/>
    <cellStyle name="Vírgula 3 3" xfId="185"/>
    <cellStyle name="Vírgula 4" xfId="54"/>
    <cellStyle name="Vírgula 4 2" xfId="184"/>
    <cellStyle name="Vírgula 5" xfId="171"/>
    <cellStyle name="Vírgula 6" xfId="179"/>
    <cellStyle name="Vírgula 7" xfId="187"/>
    <cellStyle name="Warning Text" xfId="5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EBA86"/>
      <color rgb="FF4FA76A"/>
      <color rgb="FFFFFFCC"/>
      <color rgb="FFFFFF99"/>
      <color rgb="FF0EA632"/>
      <color rgb="FF8DCC7E"/>
      <color rgb="FF9FF7B4"/>
      <color rgb="FFFFCC66"/>
      <color rgb="FF98F6AE"/>
      <color rgb="FF6DF3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1264784</xdr:colOff>
      <xdr:row>7</xdr:row>
      <xdr:rowOff>1</xdr:rowOff>
    </xdr:from>
    <xdr:to>
      <xdr:col>2</xdr:col>
      <xdr:colOff>1026386</xdr:colOff>
      <xdr:row>16</xdr:row>
      <xdr:rowOff>47626</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0109" y="1333501"/>
          <a:ext cx="1847577" cy="1771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1028701</xdr:colOff>
      <xdr:row>27</xdr:row>
      <xdr:rowOff>28575</xdr:rowOff>
    </xdr:from>
    <xdr:to>
      <xdr:col>7</xdr:col>
      <xdr:colOff>47626</xdr:colOff>
      <xdr:row>30</xdr:row>
      <xdr:rowOff>63905</xdr:rowOff>
    </xdr:to>
    <xdr:pic>
      <xdr:nvPicPr>
        <xdr:cNvPr id="3" name="Imagem 2"/>
        <xdr:cNvPicPr>
          <a:picLocks noChangeAspect="1"/>
        </xdr:cNvPicPr>
      </xdr:nvPicPr>
      <xdr:blipFill>
        <a:blip xmlns:r="http://schemas.openxmlformats.org/officeDocument/2006/relationships" r:embed="rId1" cstate="print"/>
        <a:stretch>
          <a:fillRect/>
        </a:stretch>
      </xdr:blipFill>
      <xdr:spPr>
        <a:xfrm>
          <a:off x="1638301" y="6448425"/>
          <a:ext cx="3505200" cy="635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27</xdr:row>
      <xdr:rowOff>76200</xdr:rowOff>
    </xdr:from>
    <xdr:to>
      <xdr:col>8</xdr:col>
      <xdr:colOff>11781</xdr:colOff>
      <xdr:row>29</xdr:row>
      <xdr:rowOff>152400</xdr:rowOff>
    </xdr:to>
    <xdr:pic>
      <xdr:nvPicPr>
        <xdr:cNvPr id="5" name="Imagem 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8700" y="6515100"/>
          <a:ext cx="4717131"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5\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0.5\Meus%20documentos\DEISE\2005\SINFRA\MODELOS\N.MUTUM-STA%20RITA%20DO%20TRIVELATO%20QUANTITATIVO%20(altera&#231;&#245;es%20do%20Fabian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 val="5ª Med"/>
      <sheetName val="INSUMOS_Lab_cienc_"/>
      <sheetName val="INSUMOS_ARQUIBANCADA"/>
      <sheetName val="insumos_Urb_do_páteo_"/>
      <sheetName val="INSUMO_PARA_RAIO"/>
      <sheetName val="INSUMO_MURO"/>
      <sheetName val="Orçamento_(3)"/>
      <sheetName val="Inst__Elet_"/>
      <sheetName val="Rev__"/>
      <sheetName val="Muro_de_fech_"/>
      <sheetName val="Urb_do_páteo"/>
      <sheetName val="Arquib__e_mureta"/>
      <sheetName val="Lab_cienc_"/>
      <sheetName val="Orçamento_(2)"/>
      <sheetName val="RN_CONSTRUÇÕES"/>
      <sheetName val="5ª_Med"/>
      <sheetName val="Solum"/>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9"/>
  <sheetViews>
    <sheetView view="pageBreakPreview" topLeftCell="A4" zoomScaleNormal="100" zoomScaleSheetLayoutView="100" workbookViewId="0">
      <selection activeCell="C43" sqref="C43"/>
    </sheetView>
  </sheetViews>
  <sheetFormatPr defaultRowHeight="15"/>
  <cols>
    <col min="1" max="1" width="10.42578125" customWidth="1"/>
    <col min="2" max="2" width="31.28515625" customWidth="1"/>
    <col min="3" max="3" width="23.140625" customWidth="1"/>
    <col min="4" max="4" width="20.7109375" customWidth="1"/>
  </cols>
  <sheetData>
    <row r="3" spans="1:4">
      <c r="A3" s="4"/>
      <c r="B3" s="4"/>
      <c r="C3" s="4"/>
      <c r="D3" s="4"/>
    </row>
    <row r="4" spans="1:4">
      <c r="A4" s="4"/>
      <c r="B4" s="4"/>
      <c r="C4" s="4"/>
      <c r="D4" s="4"/>
    </row>
    <row r="5" spans="1:4">
      <c r="A5" s="4"/>
      <c r="B5" s="4"/>
      <c r="C5" s="4"/>
      <c r="D5" s="4"/>
    </row>
    <row r="6" spans="1:4">
      <c r="A6" s="4"/>
      <c r="B6" s="4"/>
      <c r="C6" s="4"/>
      <c r="D6" s="4"/>
    </row>
    <row r="7" spans="1:4">
      <c r="A7" s="6"/>
      <c r="B7" s="6"/>
      <c r="C7" s="1"/>
      <c r="D7" s="3"/>
    </row>
    <row r="8" spans="1:4">
      <c r="A8" s="4"/>
      <c r="B8" s="4"/>
      <c r="C8" s="4"/>
      <c r="D8" s="4"/>
    </row>
    <row r="9" spans="1:4">
      <c r="A9" s="4"/>
      <c r="B9" s="4"/>
      <c r="C9" s="4"/>
      <c r="D9" s="4"/>
    </row>
    <row r="10" spans="1:4">
      <c r="A10" s="4"/>
      <c r="B10" s="4"/>
      <c r="C10" s="4"/>
      <c r="D10" s="4"/>
    </row>
    <row r="11" spans="1:4">
      <c r="A11" s="4"/>
      <c r="B11" s="4"/>
      <c r="C11" s="4"/>
      <c r="D11" s="4"/>
    </row>
    <row r="12" spans="1:4" ht="15" customHeight="1"/>
    <row r="13" spans="1:4" ht="15" customHeight="1"/>
    <row r="14" spans="1:4" ht="15" customHeight="1">
      <c r="A14" s="7"/>
      <c r="B14" s="7"/>
      <c r="C14" s="7"/>
      <c r="D14" s="7"/>
    </row>
    <row r="15" spans="1:4" ht="15.75" customHeight="1">
      <c r="A15" s="7"/>
      <c r="B15" s="7"/>
      <c r="C15" s="7"/>
      <c r="D15" s="7"/>
    </row>
    <row r="16" spans="1:4">
      <c r="A16" s="6"/>
      <c r="B16" s="5"/>
      <c r="C16" s="1"/>
      <c r="D16" s="2"/>
    </row>
    <row r="17" spans="1:4">
      <c r="A17" s="4"/>
      <c r="B17" s="4"/>
      <c r="C17" s="4"/>
      <c r="D17" s="4"/>
    </row>
    <row r="18" spans="1:4">
      <c r="A18" s="4"/>
      <c r="B18" s="4"/>
      <c r="C18" s="4"/>
      <c r="D18" s="4"/>
    </row>
    <row r="19" spans="1:4" ht="15" customHeight="1">
      <c r="A19" s="270" t="s">
        <v>427</v>
      </c>
      <c r="B19" s="270"/>
      <c r="C19" s="270"/>
      <c r="D19" s="270"/>
    </row>
    <row r="20" spans="1:4" ht="15" customHeight="1">
      <c r="A20" s="270"/>
      <c r="B20" s="270"/>
      <c r="C20" s="270"/>
      <c r="D20" s="270"/>
    </row>
    <row r="21" spans="1:4">
      <c r="A21" s="270"/>
      <c r="B21" s="270"/>
      <c r="C21" s="270"/>
      <c r="D21" s="270"/>
    </row>
    <row r="22" spans="1:4">
      <c r="A22" s="270"/>
      <c r="B22" s="270"/>
      <c r="C22" s="270"/>
      <c r="D22" s="270"/>
    </row>
    <row r="23" spans="1:4">
      <c r="A23" s="270"/>
      <c r="B23" s="270"/>
      <c r="C23" s="270"/>
      <c r="D23" s="270"/>
    </row>
    <row r="24" spans="1:4">
      <c r="A24" s="270"/>
      <c r="B24" s="270"/>
      <c r="C24" s="270"/>
      <c r="D24" s="270"/>
    </row>
    <row r="25" spans="1:4">
      <c r="A25" s="270"/>
      <c r="B25" s="270"/>
      <c r="C25" s="270"/>
      <c r="D25" s="270"/>
    </row>
    <row r="26" spans="1:4" ht="15.75">
      <c r="A26" s="4"/>
      <c r="B26" s="4"/>
      <c r="D26" s="12"/>
    </row>
    <row r="27" spans="1:4" ht="15.75">
      <c r="A27" s="4"/>
      <c r="B27" s="4"/>
      <c r="D27" s="9"/>
    </row>
    <row r="28" spans="1:4" ht="15.75">
      <c r="A28" s="4"/>
      <c r="B28" s="4"/>
      <c r="D28" s="9"/>
    </row>
    <row r="29" spans="1:4">
      <c r="A29" s="4"/>
      <c r="B29" s="4"/>
      <c r="C29" s="4"/>
      <c r="D29" s="4"/>
    </row>
    <row r="30" spans="1:4">
      <c r="A30" s="4"/>
      <c r="B30" s="4"/>
      <c r="C30" s="4"/>
      <c r="D30" s="4"/>
    </row>
    <row r="46" spans="1:6">
      <c r="E46" s="4"/>
      <c r="F46" s="4"/>
    </row>
    <row r="47" spans="1:6" ht="15.75">
      <c r="A47" s="48" t="s">
        <v>430</v>
      </c>
      <c r="B47" s="48" t="s">
        <v>429</v>
      </c>
      <c r="C47" s="42"/>
      <c r="D47" s="42"/>
      <c r="E47" s="43"/>
      <c r="F47" s="10"/>
    </row>
    <row r="48" spans="1:6" ht="15.75">
      <c r="A48" s="9" t="s">
        <v>428</v>
      </c>
      <c r="B48" s="9" t="s">
        <v>431</v>
      </c>
      <c r="C48" s="9"/>
      <c r="D48" s="9"/>
      <c r="E48" s="9"/>
      <c r="F48" s="9"/>
    </row>
    <row r="49" spans="1:6" ht="27.75" customHeight="1">
      <c r="A49" s="55" t="s">
        <v>432</v>
      </c>
      <c r="B49" s="271" t="s">
        <v>433</v>
      </c>
      <c r="C49" s="271"/>
      <c r="D49" s="271"/>
      <c r="E49" s="4"/>
      <c r="F49" s="4"/>
    </row>
  </sheetData>
  <mergeCells count="2">
    <mergeCell ref="A19:D25"/>
    <mergeCell ref="B49:D49"/>
  </mergeCells>
  <printOptions horizontalCentered="1" verticalCentered="1"/>
  <pageMargins left="0.51181102362204722" right="0.51181102362204722" top="0.78740157480314965" bottom="0.78740157480314965" header="0.31496062992125984" footer="0.31496062992125984"/>
  <pageSetup paperSize="9" scale="9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WhiteSpace="0" view="pageBreakPreview" zoomScale="115" zoomScaleNormal="100" zoomScaleSheetLayoutView="115" zoomScalePageLayoutView="90" workbookViewId="0">
      <selection activeCell="F23" sqref="F23"/>
    </sheetView>
  </sheetViews>
  <sheetFormatPr defaultRowHeight="20.85" customHeight="1"/>
  <cols>
    <col min="1" max="1" width="14.7109375" customWidth="1"/>
    <col min="2" max="2" width="42.85546875" customWidth="1"/>
    <col min="3" max="3" width="34.5703125" customWidth="1"/>
    <col min="4" max="4" width="15.42578125" customWidth="1"/>
    <col min="5" max="5" width="13.7109375" customWidth="1"/>
    <col min="6" max="6" width="19.140625" bestFit="1" customWidth="1"/>
    <col min="8" max="8" width="10.140625" bestFit="1" customWidth="1"/>
    <col min="10" max="10" width="21.42578125" customWidth="1"/>
    <col min="11" max="11" width="14.85546875" customWidth="1"/>
  </cols>
  <sheetData>
    <row r="1" spans="1:11" ht="20.85" customHeight="1">
      <c r="A1" s="280" t="str">
        <f>Orçamento!$A$1</f>
        <v>Reforma da Unidade de atenção Especializada em Saúde</v>
      </c>
      <c r="B1" s="280"/>
      <c r="C1" s="280"/>
      <c r="D1" s="280"/>
      <c r="E1" s="280"/>
      <c r="F1" s="280"/>
    </row>
    <row r="2" spans="1:11" ht="21" customHeight="1">
      <c r="A2" s="72" t="str">
        <f>Orçamento!$A$2</f>
        <v>Proprietário:</v>
      </c>
      <c r="B2" s="62" t="str">
        <f>Orçamento!$B$2</f>
        <v>Municipio de Sorriso</v>
      </c>
      <c r="C2" s="160" t="s">
        <v>7</v>
      </c>
      <c r="D2" s="66">
        <f>D22</f>
        <v>0</v>
      </c>
      <c r="E2" s="67" t="s">
        <v>9</v>
      </c>
      <c r="F2" s="68" t="str">
        <f>Orçamento!J2</f>
        <v>18//11/2020</v>
      </c>
    </row>
    <row r="3" spans="1:11" ht="21" customHeight="1">
      <c r="A3" s="72" t="str">
        <f>Orçamento!$A$3</f>
        <v xml:space="preserve">Obra: </v>
      </c>
      <c r="B3" s="62" t="str">
        <f>Orçamento!$B$3</f>
        <v>Reforma da Unidade de atenção Especializada em Saúde</v>
      </c>
      <c r="C3" s="67" t="s">
        <v>8</v>
      </c>
      <c r="D3" s="66">
        <f>D2/B5</f>
        <v>0</v>
      </c>
      <c r="E3" s="67" t="s">
        <v>10</v>
      </c>
      <c r="F3" s="71">
        <f>Orçamento!$J$3</f>
        <v>0.26369999999999999</v>
      </c>
    </row>
    <row r="4" spans="1:11" ht="21" customHeight="1">
      <c r="A4" s="72" t="str">
        <f>Orçamento!$A$4</f>
        <v xml:space="preserve">Local: </v>
      </c>
      <c r="B4" s="282" t="str">
        <f>Orçamento!B4</f>
        <v>Av. Porto Alegre, nº3203. Equipamento Comunitário - Lote Destinado a Estabelecimento Educacional, Esporte e Lazer.</v>
      </c>
      <c r="C4" s="282"/>
      <c r="D4" s="282"/>
      <c r="E4" s="285" t="s">
        <v>11</v>
      </c>
      <c r="F4" s="283" t="str">
        <f>Orçamento!$I$5</f>
        <v>SINAPI - NOVEMBRO 2020 - DESONERADO</v>
      </c>
    </row>
    <row r="5" spans="1:11" ht="21" customHeight="1">
      <c r="A5" s="72" t="str">
        <f>Orçamento!$A$5</f>
        <v xml:space="preserve">Área: </v>
      </c>
      <c r="B5" s="74">
        <f>Orçamento!$B$5</f>
        <v>610.08000000000004</v>
      </c>
      <c r="C5" s="76"/>
      <c r="D5" s="76"/>
      <c r="E5" s="286"/>
      <c r="F5" s="284"/>
    </row>
    <row r="6" spans="1:11" ht="21" customHeight="1">
      <c r="A6" s="265" t="str">
        <f>Orçamento!$A$6</f>
        <v>Responsável Técnico: Luciano Clebert Scaburi - CREA RN 1700729764</v>
      </c>
      <c r="B6" s="76"/>
      <c r="C6" s="76"/>
      <c r="D6" s="76"/>
      <c r="E6" s="76"/>
      <c r="F6" s="62"/>
    </row>
    <row r="7" spans="1:11" ht="21" customHeight="1">
      <c r="A7" s="45"/>
      <c r="B7" s="45"/>
      <c r="C7" s="45"/>
      <c r="D7" s="45"/>
      <c r="E7" s="45"/>
      <c r="F7" s="45"/>
    </row>
    <row r="8" spans="1:11" ht="20.85" customHeight="1">
      <c r="A8" s="56" t="s">
        <v>17</v>
      </c>
      <c r="B8" s="281" t="s">
        <v>111</v>
      </c>
      <c r="C8" s="281"/>
      <c r="D8" s="281" t="s">
        <v>18</v>
      </c>
      <c r="E8" s="281"/>
      <c r="F8" s="56" t="s">
        <v>19</v>
      </c>
    </row>
    <row r="9" spans="1:11" ht="20.85" customHeight="1">
      <c r="A9" s="53" t="str">
        <f>Orçamento!$C$10</f>
        <v>1.0</v>
      </c>
      <c r="B9" s="272" t="str">
        <f>Orçamento!$D$10</f>
        <v>SERVIÇOS PRELIMINARES</v>
      </c>
      <c r="C9" s="273">
        <f>Orçamento!H17</f>
        <v>0</v>
      </c>
      <c r="D9" s="274">
        <f>Orçamento!$J$12</f>
        <v>0</v>
      </c>
      <c r="E9" s="274"/>
      <c r="F9" s="54" t="e">
        <f t="shared" ref="F9:F14" si="0">D9/$D$22</f>
        <v>#DIV/0!</v>
      </c>
      <c r="J9" s="86"/>
      <c r="K9" s="87"/>
    </row>
    <row r="10" spans="1:11" ht="20.85" customHeight="1">
      <c r="A10" s="53" t="str">
        <f>Orçamento!$C$13</f>
        <v>2.0</v>
      </c>
      <c r="B10" s="272" t="str">
        <f>Orçamento!$D$13</f>
        <v xml:space="preserve">DEMOLIÇÃO EDIFICAÇÃO EXISTENTE </v>
      </c>
      <c r="C10" s="273">
        <f>Orçamento!H20</f>
        <v>0</v>
      </c>
      <c r="D10" s="274">
        <f>Orçamento!$J$16</f>
        <v>0</v>
      </c>
      <c r="E10" s="274"/>
      <c r="F10" s="54" t="e">
        <f t="shared" si="0"/>
        <v>#DIV/0!</v>
      </c>
      <c r="J10" s="86"/>
      <c r="K10" s="87"/>
    </row>
    <row r="11" spans="1:11" ht="20.85" customHeight="1">
      <c r="A11" s="53" t="str">
        <f>Orçamento!$C$17</f>
        <v>3.0</v>
      </c>
      <c r="B11" s="272" t="str">
        <f>Orçamento!$D$17</f>
        <v xml:space="preserve">COBERTURA - TELHAMENTO </v>
      </c>
      <c r="C11" s="273">
        <f>Orçamento!H48</f>
        <v>0</v>
      </c>
      <c r="D11" s="274">
        <f>Orçamento!$J$19</f>
        <v>0</v>
      </c>
      <c r="E11" s="274"/>
      <c r="F11" s="54" t="e">
        <f t="shared" si="0"/>
        <v>#DIV/0!</v>
      </c>
      <c r="J11" s="86"/>
      <c r="K11" s="87"/>
    </row>
    <row r="12" spans="1:11" ht="20.85" customHeight="1">
      <c r="A12" s="53" t="str">
        <f>Orçamento!$C$20</f>
        <v>4.0</v>
      </c>
      <c r="B12" s="272" t="str">
        <f>Orçamento!$D$20</f>
        <v>COBERTURA - MONTAGEM</v>
      </c>
      <c r="C12" s="273" t="e">
        <f>Orçamento!#REF!</f>
        <v>#REF!</v>
      </c>
      <c r="D12" s="274">
        <f>Orçamento!$J$26</f>
        <v>0</v>
      </c>
      <c r="E12" s="274"/>
      <c r="F12" s="54" t="e">
        <f t="shared" si="0"/>
        <v>#DIV/0!</v>
      </c>
      <c r="J12" s="86"/>
      <c r="K12" s="87"/>
    </row>
    <row r="13" spans="1:11" ht="20.85" customHeight="1">
      <c r="A13" s="53" t="str">
        <f>Orçamento!$C$27</f>
        <v>5.0</v>
      </c>
      <c r="B13" s="272" t="str">
        <f>Orçamento!$D$27</f>
        <v>ACABAMENTO COBERTURA</v>
      </c>
      <c r="C13" s="273" t="e">
        <f>Orçamento!#REF!</f>
        <v>#REF!</v>
      </c>
      <c r="D13" s="274">
        <f>Orçamento!$J$30</f>
        <v>0</v>
      </c>
      <c r="E13" s="274"/>
      <c r="F13" s="54" t="e">
        <f t="shared" si="0"/>
        <v>#DIV/0!</v>
      </c>
      <c r="J13" s="86"/>
      <c r="K13" s="87"/>
    </row>
    <row r="14" spans="1:11" ht="20.85" customHeight="1">
      <c r="A14" s="53" t="str">
        <f>Orçamento!$C$31</f>
        <v>6.0</v>
      </c>
      <c r="B14" s="272" t="str">
        <f>Orçamento!$D$31</f>
        <v>FORRO</v>
      </c>
      <c r="C14" s="273" t="e">
        <f>Orçamento!#REF!</f>
        <v>#REF!</v>
      </c>
      <c r="D14" s="274">
        <f>Orçamento!$J$33</f>
        <v>0</v>
      </c>
      <c r="E14" s="274"/>
      <c r="F14" s="54" t="e">
        <f t="shared" si="0"/>
        <v>#DIV/0!</v>
      </c>
      <c r="J14" s="86"/>
      <c r="K14" s="87"/>
    </row>
    <row r="15" spans="1:11" ht="20.85" customHeight="1">
      <c r="A15" s="53" t="str">
        <f>Orçamento!$C$34</f>
        <v>7.0</v>
      </c>
      <c r="B15" s="272" t="str">
        <f>Orçamento!$D$34</f>
        <v>ESQUADRIAS</v>
      </c>
      <c r="C15" s="273" t="e">
        <f>Orçamento!#REF!</f>
        <v>#REF!</v>
      </c>
      <c r="D15" s="274">
        <f>Orçamento!$J$37</f>
        <v>0</v>
      </c>
      <c r="E15" s="274"/>
      <c r="F15" s="54" t="e">
        <f t="shared" ref="F15:F18" si="1">D15/$D$22</f>
        <v>#DIV/0!</v>
      </c>
      <c r="J15" s="86"/>
      <c r="K15" s="87"/>
    </row>
    <row r="16" spans="1:11" ht="20.85" customHeight="1">
      <c r="A16" s="53" t="str">
        <f>Orçamento!$C$38</f>
        <v>8.0</v>
      </c>
      <c r="B16" s="272" t="str">
        <f>Orçamento!$D$38</f>
        <v>PISOS E RODAPÉS</v>
      </c>
      <c r="C16" s="273" t="e">
        <f>Orçamento!#REF!</f>
        <v>#REF!</v>
      </c>
      <c r="D16" s="274">
        <f>Orçamento!$J$40</f>
        <v>0</v>
      </c>
      <c r="E16" s="274"/>
      <c r="F16" s="54" t="e">
        <f t="shared" si="1"/>
        <v>#DIV/0!</v>
      </c>
      <c r="J16" s="86"/>
      <c r="K16" s="87"/>
    </row>
    <row r="17" spans="1:11" ht="20.85" customHeight="1">
      <c r="A17" s="53" t="str">
        <f>Orçamento!$C$41</f>
        <v>9.0</v>
      </c>
      <c r="B17" s="272" t="str">
        <f>Orçamento!$D$41</f>
        <v>PINTURA INTERNA</v>
      </c>
      <c r="C17" s="273" t="e">
        <f>Orçamento!#REF!</f>
        <v>#REF!</v>
      </c>
      <c r="D17" s="274">
        <f>Orçamento!$J$44</f>
        <v>0</v>
      </c>
      <c r="E17" s="274"/>
      <c r="F17" s="54" t="e">
        <f t="shared" si="1"/>
        <v>#DIV/0!</v>
      </c>
      <c r="J17" s="86"/>
      <c r="K17" s="87"/>
    </row>
    <row r="18" spans="1:11" ht="20.85" customHeight="1">
      <c r="A18" s="53" t="str">
        <f>Orçamento!$C$45</f>
        <v>10.0</v>
      </c>
      <c r="B18" s="272" t="str">
        <f>Orçamento!$D$45</f>
        <v>PINTURA EXTERNA</v>
      </c>
      <c r="C18" s="273" t="e">
        <f>Orçamento!#REF!</f>
        <v>#REF!</v>
      </c>
      <c r="D18" s="274">
        <f>Orçamento!$J$47</f>
        <v>0</v>
      </c>
      <c r="E18" s="274"/>
      <c r="F18" s="54" t="e">
        <f t="shared" si="1"/>
        <v>#DIV/0!</v>
      </c>
      <c r="J18" s="86"/>
      <c r="K18" s="87"/>
    </row>
    <row r="19" spans="1:11" ht="20.85" customHeight="1">
      <c r="A19" s="53" t="str">
        <f>Orçamento!$C$48</f>
        <v>11.0</v>
      </c>
      <c r="B19" s="272" t="str">
        <f>Orçamento!$D$48</f>
        <v xml:space="preserve">ACESSIBILIDADE </v>
      </c>
      <c r="C19" s="273" t="e">
        <f>Orçamento!#REF!</f>
        <v>#REF!</v>
      </c>
      <c r="D19" s="274">
        <f>Orçamento!$J$50</f>
        <v>0</v>
      </c>
      <c r="E19" s="274"/>
      <c r="F19" s="54" t="e">
        <f t="shared" ref="F19:F21" si="2">D19/$D$22</f>
        <v>#DIV/0!</v>
      </c>
      <c r="J19" s="86"/>
      <c r="K19" s="87"/>
    </row>
    <row r="20" spans="1:11" ht="20.85" customHeight="1">
      <c r="A20" s="53" t="str">
        <f>Orçamento!$C$51</f>
        <v>12.0</v>
      </c>
      <c r="B20" s="272" t="str">
        <f>Orçamento!$D$51</f>
        <v>SERVIÇOS COMPLEMENTARES</v>
      </c>
      <c r="C20" s="273" t="e">
        <f>Orçamento!#REF!</f>
        <v>#REF!</v>
      </c>
      <c r="D20" s="274">
        <f>Orçamento!$J$54</f>
        <v>0</v>
      </c>
      <c r="E20" s="274"/>
      <c r="F20" s="54" t="e">
        <f t="shared" si="2"/>
        <v>#DIV/0!</v>
      </c>
      <c r="J20" s="86"/>
      <c r="K20" s="87"/>
    </row>
    <row r="21" spans="1:11" ht="20.85" customHeight="1">
      <c r="A21" s="53" t="str">
        <f>Orçamento!$C$55</f>
        <v>13.0</v>
      </c>
      <c r="B21" s="272" t="str">
        <f>Orçamento!$D$55</f>
        <v xml:space="preserve">LIMPEZA </v>
      </c>
      <c r="C21" s="273" t="e">
        <f>Orçamento!#REF!</f>
        <v>#REF!</v>
      </c>
      <c r="D21" s="274">
        <f>Orçamento!$J$57</f>
        <v>0</v>
      </c>
      <c r="E21" s="274"/>
      <c r="F21" s="54" t="e">
        <f t="shared" si="2"/>
        <v>#DIV/0!</v>
      </c>
      <c r="J21" s="86"/>
      <c r="K21" s="87"/>
    </row>
    <row r="22" spans="1:11" ht="33" customHeight="1">
      <c r="A22" s="275" t="s">
        <v>101</v>
      </c>
      <c r="B22" s="276"/>
      <c r="C22" s="277"/>
      <c r="D22" s="278">
        <f>SUM(D9:E21)</f>
        <v>0</v>
      </c>
      <c r="E22" s="279"/>
      <c r="F22" s="120" t="e">
        <f>SUM(F9:F21)</f>
        <v>#DIV/0!</v>
      </c>
      <c r="J22" s="86"/>
    </row>
    <row r="23" spans="1:11" ht="20.85" customHeight="1">
      <c r="A23" s="4"/>
      <c r="B23" s="4"/>
      <c r="C23" s="4"/>
      <c r="D23" s="4"/>
      <c r="E23" s="4"/>
      <c r="F23" s="4"/>
    </row>
    <row r="24" spans="1:11" ht="20.85" customHeight="1">
      <c r="A24" s="4"/>
      <c r="B24" s="4"/>
      <c r="C24" s="4"/>
      <c r="D24" s="4"/>
      <c r="E24" s="4"/>
      <c r="F24" s="4"/>
    </row>
    <row r="25" spans="1:11" ht="20.85" customHeight="1">
      <c r="A25" s="4"/>
      <c r="B25" s="4"/>
      <c r="C25" s="4"/>
      <c r="D25" s="4"/>
      <c r="E25" s="4"/>
      <c r="F25" s="4"/>
    </row>
  </sheetData>
  <mergeCells count="34">
    <mergeCell ref="A22:C22"/>
    <mergeCell ref="D22:E22"/>
    <mergeCell ref="A1:F1"/>
    <mergeCell ref="B8:C8"/>
    <mergeCell ref="D8:E8"/>
    <mergeCell ref="B4:D4"/>
    <mergeCell ref="F4:F5"/>
    <mergeCell ref="E4:E5"/>
    <mergeCell ref="B9:C9"/>
    <mergeCell ref="D9:E9"/>
    <mergeCell ref="B14:C14"/>
    <mergeCell ref="D14:E14"/>
    <mergeCell ref="B11:C11"/>
    <mergeCell ref="D11:E11"/>
    <mergeCell ref="B12:C12"/>
    <mergeCell ref="D12:E12"/>
    <mergeCell ref="B13:C13"/>
    <mergeCell ref="D13:E13"/>
    <mergeCell ref="D10:E10"/>
    <mergeCell ref="B10:C10"/>
    <mergeCell ref="B15:C15"/>
    <mergeCell ref="D15:E15"/>
    <mergeCell ref="B16:C16"/>
    <mergeCell ref="D16:E16"/>
    <mergeCell ref="B17:C17"/>
    <mergeCell ref="D17:E17"/>
    <mergeCell ref="B21:C21"/>
    <mergeCell ref="D21:E21"/>
    <mergeCell ref="B18:C18"/>
    <mergeCell ref="D18:E18"/>
    <mergeCell ref="B19:C19"/>
    <mergeCell ref="D19:E19"/>
    <mergeCell ref="B20:C20"/>
    <mergeCell ref="D20:E20"/>
  </mergeCells>
  <printOptions horizontalCentered="1"/>
  <pageMargins left="0.23622047244094491" right="0.23622047244094491" top="0.74803149606299213" bottom="0.74803149606299213" header="0.31496062992125984" footer="0.31496062992125984"/>
  <pageSetup paperSize="9" scale="85" orientation="landscape" horizontalDpi="300" verticalDpi="300" r:id="rId1"/>
  <headerFooter>
    <oddFooter>&amp;L&amp;G&amp;C&amp;"-,Negrito"&amp;9Luciano Scaburi
 &amp;"-,Regular"Engenheiro Civil 
CREA 170072976-4&amp;R&amp;P de &amp;N</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62"/>
  <sheetViews>
    <sheetView showZeros="0" view="pageBreakPreview" zoomScaleNormal="100" zoomScaleSheetLayoutView="100" zoomScalePageLayoutView="70" workbookViewId="0">
      <selection activeCell="F56" sqref="F56"/>
    </sheetView>
  </sheetViews>
  <sheetFormatPr defaultRowHeight="17.25"/>
  <cols>
    <col min="1" max="1" width="13.140625" style="13" customWidth="1"/>
    <col min="2" max="2" width="15.140625" style="13" customWidth="1"/>
    <col min="3" max="3" width="7.140625" style="19" customWidth="1"/>
    <col min="4" max="4" width="100.7109375" style="17" customWidth="1"/>
    <col min="5" max="5" width="9" style="13" customWidth="1"/>
    <col min="6" max="6" width="12.140625" style="18" customWidth="1"/>
    <col min="7" max="7" width="12.7109375" style="18" customWidth="1"/>
    <col min="8" max="8" width="13.7109375" style="18" customWidth="1"/>
    <col min="9" max="9" width="12.7109375" style="13" customWidth="1"/>
    <col min="10" max="10" width="24.5703125" style="18" customWidth="1"/>
    <col min="11" max="12" width="11" style="49" bestFit="1" customWidth="1"/>
    <col min="13" max="13" width="15.5703125" style="49" bestFit="1" customWidth="1"/>
    <col min="14" max="14" width="57.85546875" style="49" customWidth="1"/>
    <col min="15" max="67" width="9.140625" style="49"/>
    <col min="68" max="111" width="9.140625" style="13"/>
    <col min="112" max="16384" width="9.140625" style="14"/>
  </cols>
  <sheetData>
    <row r="1" spans="1:111" ht="24.75" customHeight="1">
      <c r="A1" s="302" t="s">
        <v>431</v>
      </c>
      <c r="B1" s="302"/>
      <c r="C1" s="302"/>
      <c r="D1" s="302"/>
      <c r="E1" s="302"/>
      <c r="F1" s="302"/>
      <c r="G1" s="302"/>
      <c r="H1" s="302"/>
      <c r="I1" s="302"/>
      <c r="J1" s="302"/>
    </row>
    <row r="2" spans="1:111" s="52" customFormat="1" ht="21" customHeight="1">
      <c r="A2" s="200" t="str">
        <f>Capa!$A$47</f>
        <v>Proprietário:</v>
      </c>
      <c r="B2" s="292" t="str">
        <f>Capa!$B$47</f>
        <v>Municipio de Sorriso</v>
      </c>
      <c r="C2" s="292"/>
      <c r="D2" s="292"/>
      <c r="E2" s="200" t="s">
        <v>7</v>
      </c>
      <c r="F2" s="201"/>
      <c r="G2" s="202">
        <f>I58</f>
        <v>0</v>
      </c>
      <c r="H2" s="296" t="s">
        <v>9</v>
      </c>
      <c r="I2" s="296"/>
      <c r="J2" s="203" t="s">
        <v>434</v>
      </c>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row>
    <row r="3" spans="1:111" s="52" customFormat="1" ht="21" customHeight="1">
      <c r="A3" s="204" t="str">
        <f>Capa!$A$48</f>
        <v xml:space="preserve">Obra: </v>
      </c>
      <c r="B3" s="293" t="str">
        <f>Capa!$B$48</f>
        <v>Reforma da Unidade de atenção Especializada em Saúde</v>
      </c>
      <c r="C3" s="293"/>
      <c r="D3" s="293"/>
      <c r="E3" s="295" t="s">
        <v>8</v>
      </c>
      <c r="F3" s="295"/>
      <c r="G3" s="206">
        <f>G2/B5</f>
        <v>0</v>
      </c>
      <c r="H3" s="206"/>
      <c r="I3" s="207" t="s">
        <v>107</v>
      </c>
      <c r="J3" s="208">
        <v>0.26369999999999999</v>
      </c>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row>
    <row r="4" spans="1:111" s="52" customFormat="1" ht="21" customHeight="1">
      <c r="A4" s="204" t="str">
        <f>Capa!$A$49</f>
        <v xml:space="preserve">Local: </v>
      </c>
      <c r="B4" s="293" t="str">
        <f>Capa!$B$49</f>
        <v>Av. Porto Alegre, nº3203. Equipamento Comunitário - Lote Destinado a Estabelecimento Educacional, Esporte e Lazer.</v>
      </c>
      <c r="C4" s="293"/>
      <c r="D4" s="293"/>
      <c r="E4" s="77"/>
      <c r="F4" s="206"/>
      <c r="G4" s="206"/>
      <c r="H4" s="206"/>
      <c r="I4" s="207" t="s">
        <v>108</v>
      </c>
      <c r="J4" s="208">
        <f>'BDI-Equipamentos'!I24</f>
        <v>0.1278</v>
      </c>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row>
    <row r="5" spans="1:111" s="52" customFormat="1" ht="27" customHeight="1">
      <c r="A5" s="70" t="s">
        <v>46</v>
      </c>
      <c r="B5" s="294">
        <v>610.08000000000004</v>
      </c>
      <c r="C5" s="294"/>
      <c r="D5" s="294"/>
      <c r="E5" s="294"/>
      <c r="F5" s="294"/>
      <c r="G5" s="294"/>
      <c r="H5" s="205" t="s">
        <v>102</v>
      </c>
      <c r="I5" s="297" t="s">
        <v>435</v>
      </c>
      <c r="J5" s="297"/>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row>
    <row r="6" spans="1:111" s="52" customFormat="1" ht="21" customHeight="1">
      <c r="A6" s="209" t="s">
        <v>337</v>
      </c>
      <c r="B6" s="210"/>
      <c r="C6" s="211"/>
      <c r="D6" s="212"/>
      <c r="E6" s="63" t="s">
        <v>426</v>
      </c>
      <c r="F6" s="206"/>
      <c r="G6" s="206"/>
      <c r="H6" s="206"/>
      <c r="I6" s="77"/>
      <c r="J6" s="77"/>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row>
    <row r="7" spans="1:111" ht="12" customHeight="1">
      <c r="A7" s="58"/>
      <c r="B7" s="58"/>
      <c r="C7" s="59"/>
      <c r="D7" s="60"/>
      <c r="E7" s="47"/>
      <c r="F7" s="213"/>
      <c r="G7" s="213"/>
      <c r="H7" s="16"/>
      <c r="I7" s="58"/>
      <c r="J7" s="213"/>
    </row>
    <row r="8" spans="1:111" ht="12.75" customHeight="1">
      <c r="A8" s="281" t="s">
        <v>6</v>
      </c>
      <c r="B8" s="303" t="s">
        <v>95</v>
      </c>
      <c r="C8" s="281" t="s">
        <v>0</v>
      </c>
      <c r="D8" s="303" t="s">
        <v>1</v>
      </c>
      <c r="E8" s="303" t="s">
        <v>16</v>
      </c>
      <c r="F8" s="304" t="s">
        <v>97</v>
      </c>
      <c r="G8" s="214"/>
      <c r="H8" s="281" t="s">
        <v>2</v>
      </c>
      <c r="I8" s="281"/>
      <c r="J8" s="281"/>
    </row>
    <row r="9" spans="1:111" ht="48" customHeight="1">
      <c r="A9" s="281"/>
      <c r="B9" s="303"/>
      <c r="C9" s="281"/>
      <c r="D9" s="303"/>
      <c r="E9" s="303"/>
      <c r="F9" s="304"/>
      <c r="G9" s="215" t="s">
        <v>94</v>
      </c>
      <c r="H9" s="215" t="s">
        <v>3</v>
      </c>
      <c r="I9" s="216" t="s">
        <v>4</v>
      </c>
      <c r="J9" s="215" t="s">
        <v>5</v>
      </c>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row>
    <row r="10" spans="1:111" s="15" customFormat="1" ht="19.5" customHeight="1">
      <c r="A10" s="217"/>
      <c r="B10" s="217"/>
      <c r="C10" s="218" t="s">
        <v>20</v>
      </c>
      <c r="D10" s="299" t="s">
        <v>12</v>
      </c>
      <c r="E10" s="300"/>
      <c r="F10" s="300"/>
      <c r="G10" s="300"/>
      <c r="H10" s="300"/>
      <c r="I10" s="300"/>
      <c r="J10" s="301"/>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row>
    <row r="11" spans="1:111" s="15" customFormat="1" ht="19.5" customHeight="1">
      <c r="A11" s="219" t="str">
        <f>Composição!$B$50</f>
        <v xml:space="preserve"> PS - 004</v>
      </c>
      <c r="B11" s="219" t="s">
        <v>338</v>
      </c>
      <c r="C11" s="220" t="s">
        <v>22</v>
      </c>
      <c r="D11" s="221" t="str">
        <f>Composição!$A$51</f>
        <v>PLACA DE OBRA EM CHAPA DE ACO GALVANIZADO (REF. SINAPI 74209/1 - 01/2020)</v>
      </c>
      <c r="E11" s="219" t="str">
        <f>Composição!$F$50</f>
        <v>M2</v>
      </c>
      <c r="F11" s="222">
        <f>5*2.5</f>
        <v>12.5</v>
      </c>
      <c r="G11" s="223">
        <f>$J$3</f>
        <v>0.26369999999999999</v>
      </c>
      <c r="H11" s="224"/>
      <c r="I11" s="225">
        <f>H11*(1+G11)</f>
        <v>0</v>
      </c>
      <c r="J11" s="226">
        <f>(I11*F11)</f>
        <v>0</v>
      </c>
      <c r="K11" s="49"/>
      <c r="L11" s="49"/>
      <c r="M11" s="125"/>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row>
    <row r="12" spans="1:111" ht="22.5" customHeight="1">
      <c r="A12" s="227"/>
      <c r="B12" s="227"/>
      <c r="C12" s="228"/>
      <c r="D12" s="229"/>
      <c r="E12" s="227"/>
      <c r="F12" s="230"/>
      <c r="G12" s="230"/>
      <c r="H12" s="298" t="s">
        <v>14</v>
      </c>
      <c r="I12" s="298"/>
      <c r="J12" s="231">
        <f>SUM(J11)</f>
        <v>0</v>
      </c>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row>
    <row r="13" spans="1:111" s="15" customFormat="1" ht="19.5" customHeight="1">
      <c r="A13" s="217"/>
      <c r="B13" s="217"/>
      <c r="C13" s="218" t="s">
        <v>34</v>
      </c>
      <c r="D13" s="299" t="s">
        <v>350</v>
      </c>
      <c r="E13" s="300"/>
      <c r="F13" s="300"/>
      <c r="G13" s="300"/>
      <c r="H13" s="300"/>
      <c r="I13" s="300"/>
      <c r="J13" s="301"/>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row>
    <row r="14" spans="1:111" s="15" customFormat="1" ht="30.75" customHeight="1">
      <c r="A14" s="232">
        <v>97650</v>
      </c>
      <c r="B14" s="232" t="s">
        <v>13</v>
      </c>
      <c r="C14" s="220" t="s">
        <v>36</v>
      </c>
      <c r="D14" s="221" t="s">
        <v>351</v>
      </c>
      <c r="E14" s="232" t="s">
        <v>73</v>
      </c>
      <c r="F14" s="222">
        <v>836.82</v>
      </c>
      <c r="G14" s="223">
        <f>$J$3</f>
        <v>0.26369999999999999</v>
      </c>
      <c r="H14" s="233"/>
      <c r="I14" s="225">
        <f>H14*(1+G14)</f>
        <v>0</v>
      </c>
      <c r="J14" s="226">
        <f>(I14*F14)</f>
        <v>0</v>
      </c>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row>
    <row r="15" spans="1:111" customFormat="1" ht="32.25" customHeight="1">
      <c r="A15" s="219">
        <v>97647</v>
      </c>
      <c r="B15" s="232" t="s">
        <v>13</v>
      </c>
      <c r="C15" s="220" t="s">
        <v>38</v>
      </c>
      <c r="D15" s="234" t="s">
        <v>352</v>
      </c>
      <c r="E15" s="219" t="s">
        <v>73</v>
      </c>
      <c r="F15" s="222">
        <f>F14</f>
        <v>836.82</v>
      </c>
      <c r="G15" s="223">
        <f>$J$3</f>
        <v>0.26369999999999999</v>
      </c>
      <c r="H15" s="224"/>
      <c r="I15" s="225">
        <f>H15*(1+G15)</f>
        <v>0</v>
      </c>
      <c r="J15" s="226">
        <f>(I15*F15)</f>
        <v>0</v>
      </c>
    </row>
    <row r="16" spans="1:111" ht="22.5" customHeight="1">
      <c r="A16" s="227"/>
      <c r="B16" s="227"/>
      <c r="C16" s="228"/>
      <c r="D16" s="229"/>
      <c r="E16" s="227"/>
      <c r="F16" s="230"/>
      <c r="G16" s="230"/>
      <c r="H16" s="298" t="s">
        <v>14</v>
      </c>
      <c r="I16" s="298"/>
      <c r="J16" s="231">
        <f>SUM(J14:J15)</f>
        <v>0</v>
      </c>
    </row>
    <row r="17" spans="1:111" ht="23.25" customHeight="1">
      <c r="A17" s="217"/>
      <c r="B17" s="217"/>
      <c r="C17" s="218" t="s">
        <v>42</v>
      </c>
      <c r="D17" s="299" t="s">
        <v>353</v>
      </c>
      <c r="E17" s="300"/>
      <c r="F17" s="300"/>
      <c r="G17" s="300"/>
      <c r="H17" s="300"/>
      <c r="I17" s="300"/>
      <c r="J17" s="301"/>
      <c r="N17" s="138"/>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row>
    <row r="18" spans="1:111" ht="34.5">
      <c r="A18" s="232">
        <v>94449</v>
      </c>
      <c r="B18" s="232" t="s">
        <v>13</v>
      </c>
      <c r="C18" s="220" t="s">
        <v>44</v>
      </c>
      <c r="D18" s="238" t="s">
        <v>354</v>
      </c>
      <c r="E18" s="239" t="s">
        <v>73</v>
      </c>
      <c r="F18" s="222">
        <f>F14</f>
        <v>836.82</v>
      </c>
      <c r="G18" s="223">
        <f>$J$3</f>
        <v>0.26369999999999999</v>
      </c>
      <c r="H18" s="224"/>
      <c r="I18" s="225">
        <f>H18*(1+G18)</f>
        <v>0</v>
      </c>
      <c r="J18" s="226">
        <f>(I18*F18)</f>
        <v>0</v>
      </c>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row>
    <row r="19" spans="1:111" ht="24" customHeight="1">
      <c r="A19" s="240"/>
      <c r="B19" s="219"/>
      <c r="C19" s="220"/>
      <c r="D19" s="241"/>
      <c r="E19" s="227"/>
      <c r="F19" s="230"/>
      <c r="G19" s="230"/>
      <c r="H19" s="298" t="s">
        <v>14</v>
      </c>
      <c r="I19" s="298"/>
      <c r="J19" s="231">
        <f>SUM(J18)</f>
        <v>0</v>
      </c>
      <c r="L19" s="126"/>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row>
    <row r="20" spans="1:111">
      <c r="A20" s="217"/>
      <c r="B20" s="217"/>
      <c r="C20" s="218" t="s">
        <v>49</v>
      </c>
      <c r="D20" s="299" t="s">
        <v>355</v>
      </c>
      <c r="E20" s="300"/>
      <c r="F20" s="300"/>
      <c r="G20" s="300"/>
      <c r="H20" s="300"/>
      <c r="I20" s="300"/>
      <c r="J20" s="301"/>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row>
    <row r="21" spans="1:111" ht="51.75">
      <c r="A21" s="232">
        <v>92564</v>
      </c>
      <c r="B21" s="232" t="s">
        <v>13</v>
      </c>
      <c r="C21" s="220" t="s">
        <v>98</v>
      </c>
      <c r="D21" s="238" t="s">
        <v>358</v>
      </c>
      <c r="E21" s="232" t="s">
        <v>359</v>
      </c>
      <c r="F21" s="222">
        <v>10</v>
      </c>
      <c r="G21" s="223">
        <f>$J$3</f>
        <v>0.26369999999999999</v>
      </c>
      <c r="H21" s="233"/>
      <c r="I21" s="225">
        <f>H21*(1+G21)</f>
        <v>0</v>
      </c>
      <c r="J21" s="226">
        <f>(I21*F21)</f>
        <v>0</v>
      </c>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row>
    <row r="22" spans="1:111" ht="51.75">
      <c r="A22" s="232">
        <v>92543</v>
      </c>
      <c r="B22" s="232" t="s">
        <v>13</v>
      </c>
      <c r="C22" s="220" t="s">
        <v>99</v>
      </c>
      <c r="D22" s="221" t="s">
        <v>360</v>
      </c>
      <c r="E22" s="232" t="s">
        <v>73</v>
      </c>
      <c r="F22" s="222">
        <f>F18</f>
        <v>836.82</v>
      </c>
      <c r="G22" s="223">
        <f>$J$3</f>
        <v>0.26369999999999999</v>
      </c>
      <c r="H22" s="224"/>
      <c r="I22" s="225">
        <f t="shared" ref="I22:I25" si="0">H22*(1+G22)</f>
        <v>0</v>
      </c>
      <c r="J22" s="226">
        <f t="shared" ref="J22:J25" si="1">(I22*F22)</f>
        <v>0</v>
      </c>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row>
    <row r="23" spans="1:111" ht="51.75">
      <c r="A23" s="232">
        <v>92560</v>
      </c>
      <c r="B23" s="232" t="s">
        <v>13</v>
      </c>
      <c r="C23" s="220" t="s">
        <v>105</v>
      </c>
      <c r="D23" s="221" t="s">
        <v>361</v>
      </c>
      <c r="E23" s="232" t="s">
        <v>359</v>
      </c>
      <c r="F23" s="222">
        <v>18</v>
      </c>
      <c r="G23" s="223">
        <f>$J$3</f>
        <v>0.26369999999999999</v>
      </c>
      <c r="H23" s="224"/>
      <c r="I23" s="225">
        <f t="shared" si="0"/>
        <v>0</v>
      </c>
      <c r="J23" s="226">
        <f t="shared" si="1"/>
        <v>0</v>
      </c>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row>
    <row r="24" spans="1:111" ht="51.75">
      <c r="A24" s="232">
        <v>100370</v>
      </c>
      <c r="B24" s="232" t="s">
        <v>13</v>
      </c>
      <c r="C24" s="220" t="s">
        <v>356</v>
      </c>
      <c r="D24" s="221" t="s">
        <v>362</v>
      </c>
      <c r="E24" s="232" t="s">
        <v>359</v>
      </c>
      <c r="F24" s="222">
        <v>6</v>
      </c>
      <c r="G24" s="223">
        <f>$J$3</f>
        <v>0.26369999999999999</v>
      </c>
      <c r="H24" s="224"/>
      <c r="I24" s="225">
        <f t="shared" si="0"/>
        <v>0</v>
      </c>
      <c r="J24" s="226">
        <f t="shared" si="1"/>
        <v>0</v>
      </c>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row>
    <row r="25" spans="1:111" ht="51.75">
      <c r="A25" s="232">
        <v>100368</v>
      </c>
      <c r="B25" s="232" t="s">
        <v>13</v>
      </c>
      <c r="C25" s="220" t="s">
        <v>357</v>
      </c>
      <c r="D25" s="221" t="s">
        <v>363</v>
      </c>
      <c r="E25" s="232" t="s">
        <v>359</v>
      </c>
      <c r="F25" s="222">
        <v>8</v>
      </c>
      <c r="G25" s="223">
        <f>$J$3</f>
        <v>0.26369999999999999</v>
      </c>
      <c r="H25" s="224"/>
      <c r="I25" s="225">
        <f t="shared" si="0"/>
        <v>0</v>
      </c>
      <c r="J25" s="226">
        <f t="shared" si="1"/>
        <v>0</v>
      </c>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row>
    <row r="26" spans="1:111">
      <c r="A26" s="240"/>
      <c r="B26" s="219"/>
      <c r="C26" s="220"/>
      <c r="D26" s="241"/>
      <c r="E26" s="227"/>
      <c r="F26" s="243"/>
      <c r="G26" s="230"/>
      <c r="H26" s="298" t="s">
        <v>14</v>
      </c>
      <c r="I26" s="298"/>
      <c r="J26" s="231">
        <f>SUM(J21:J25)</f>
        <v>0</v>
      </c>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row>
    <row r="27" spans="1:111">
      <c r="A27" s="217"/>
      <c r="B27" s="217"/>
      <c r="C27" s="218" t="s">
        <v>50</v>
      </c>
      <c r="D27" s="299" t="s">
        <v>364</v>
      </c>
      <c r="E27" s="300"/>
      <c r="F27" s="300"/>
      <c r="G27" s="300"/>
      <c r="H27" s="300"/>
      <c r="I27" s="300"/>
      <c r="J27" s="301"/>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row>
    <row r="28" spans="1:111" ht="29.25" customHeight="1">
      <c r="A28" s="232">
        <v>94229</v>
      </c>
      <c r="B28" s="232" t="s">
        <v>13</v>
      </c>
      <c r="C28" s="220" t="s">
        <v>51</v>
      </c>
      <c r="D28" s="221" t="s">
        <v>366</v>
      </c>
      <c r="E28" s="239" t="s">
        <v>71</v>
      </c>
      <c r="F28" s="222">
        <v>79.599999999999994</v>
      </c>
      <c r="G28" s="223">
        <f>$J$3</f>
        <v>0.26369999999999999</v>
      </c>
      <c r="H28" s="224"/>
      <c r="I28" s="225">
        <f t="shared" ref="I28:I29" si="2">H28*(1+G28)</f>
        <v>0</v>
      </c>
      <c r="J28" s="226">
        <f>(I28*F28)</f>
        <v>0</v>
      </c>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row>
    <row r="29" spans="1:111" ht="34.5">
      <c r="A29" s="239">
        <v>94231</v>
      </c>
      <c r="B29" s="232" t="s">
        <v>13</v>
      </c>
      <c r="C29" s="220" t="s">
        <v>365</v>
      </c>
      <c r="D29" s="244" t="s">
        <v>367</v>
      </c>
      <c r="E29" s="245" t="s">
        <v>71</v>
      </c>
      <c r="F29" s="222">
        <v>220.58</v>
      </c>
      <c r="G29" s="223">
        <f>$J$3</f>
        <v>0.26369999999999999</v>
      </c>
      <c r="H29" s="224"/>
      <c r="I29" s="225">
        <f t="shared" si="2"/>
        <v>0</v>
      </c>
      <c r="J29" s="226">
        <f>(I29*F29)</f>
        <v>0</v>
      </c>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row>
    <row r="30" spans="1:111" ht="22.5" customHeight="1">
      <c r="A30" s="227"/>
      <c r="B30" s="227"/>
      <c r="C30" s="228"/>
      <c r="D30" s="229"/>
      <c r="E30" s="227"/>
      <c r="F30" s="230"/>
      <c r="G30" s="230"/>
      <c r="H30" s="298" t="s">
        <v>14</v>
      </c>
      <c r="I30" s="298"/>
      <c r="J30" s="231">
        <f>SUM(J28:J29)</f>
        <v>0</v>
      </c>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row>
    <row r="31" spans="1:111">
      <c r="A31" s="217"/>
      <c r="B31" s="217"/>
      <c r="C31" s="218" t="s">
        <v>327</v>
      </c>
      <c r="D31" s="299" t="s">
        <v>368</v>
      </c>
      <c r="E31" s="300"/>
      <c r="F31" s="300"/>
      <c r="G31" s="300"/>
      <c r="H31" s="300"/>
      <c r="I31" s="300"/>
      <c r="J31" s="301"/>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row>
    <row r="32" spans="1:111" ht="34.5">
      <c r="A32" s="232">
        <v>96486</v>
      </c>
      <c r="B32" s="232" t="s">
        <v>13</v>
      </c>
      <c r="C32" s="220" t="s">
        <v>328</v>
      </c>
      <c r="D32" s="221" t="s">
        <v>369</v>
      </c>
      <c r="E32" s="232" t="s">
        <v>73</v>
      </c>
      <c r="F32" s="222">
        <v>35</v>
      </c>
      <c r="G32" s="223">
        <f>$J$3</f>
        <v>0.26369999999999999</v>
      </c>
      <c r="H32" s="224"/>
      <c r="I32" s="225">
        <f t="shared" ref="I32" si="3">H32*(1+G32)</f>
        <v>0</v>
      </c>
      <c r="J32" s="226">
        <f>(I32*F32)</f>
        <v>0</v>
      </c>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row>
    <row r="33" spans="1:111" ht="24" customHeight="1">
      <c r="A33" s="240"/>
      <c r="B33" s="219"/>
      <c r="C33" s="220"/>
      <c r="D33" s="241"/>
      <c r="E33" s="227"/>
      <c r="F33" s="230"/>
      <c r="G33" s="230"/>
      <c r="H33" s="298" t="s">
        <v>14</v>
      </c>
      <c r="I33" s="298"/>
      <c r="J33" s="231">
        <f>SUM(J32)</f>
        <v>0</v>
      </c>
      <c r="L33" s="126"/>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row>
    <row r="34" spans="1:111">
      <c r="A34" s="217"/>
      <c r="B34" s="217"/>
      <c r="C34" s="218" t="s">
        <v>329</v>
      </c>
      <c r="D34" s="299" t="s">
        <v>15</v>
      </c>
      <c r="E34" s="300"/>
      <c r="F34" s="300"/>
      <c r="G34" s="300"/>
      <c r="H34" s="300"/>
      <c r="I34" s="300"/>
      <c r="J34" s="301"/>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row>
    <row r="35" spans="1:111" ht="45.75" customHeight="1">
      <c r="A35" s="246" t="str">
        <f>Composição!$B$4</f>
        <v xml:space="preserve"> PS - 001</v>
      </c>
      <c r="B35" s="219" t="s">
        <v>338</v>
      </c>
      <c r="C35" s="247" t="s">
        <v>330</v>
      </c>
      <c r="D35" s="221" t="str">
        <f>Composição!$A$5</f>
        <v>PORTA DUPLA EM MADEIRA, DE 140CM COM, MARCOS E ALIZARES FABRICADOS EM PVC WOOD, COMPOSTO DE MADEIRA COM PVC, RESISTENTE À UMIDADE E ACABAMENTO DA PORTA COM ACABAMENTO BRANCO FEITO EM PINTURA ESMALTADA E TRATAMENTO UV PARA PROTEGER A COR.</v>
      </c>
      <c r="E35" s="232" t="s">
        <v>73</v>
      </c>
      <c r="F35" s="222">
        <v>4</v>
      </c>
      <c r="G35" s="223">
        <f>$J$3</f>
        <v>0.26369999999999999</v>
      </c>
      <c r="H35" s="224"/>
      <c r="I35" s="225">
        <f t="shared" ref="I35:I36" si="4">H35*(1+G35)</f>
        <v>0</v>
      </c>
      <c r="J35" s="226">
        <f>(I35*F35)</f>
        <v>0</v>
      </c>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row>
    <row r="36" spans="1:111" ht="48" customHeight="1">
      <c r="A36" s="246" t="str">
        <f>Composição!$B$16</f>
        <v xml:space="preserve"> PS - 002</v>
      </c>
      <c r="B36" s="219" t="s">
        <v>338</v>
      </c>
      <c r="C36" s="247" t="s">
        <v>331</v>
      </c>
      <c r="D36" s="221" t="str">
        <f>Composição!$A$17</f>
        <v>JANELA DE CORRER 2 FOLHAS - 1,20 X 1,00M, SENDO UMA FOLHA FIXA E UMA DE CORRER, PARA VIDRO TEMPERADO FUMÊ 8MM EM ALUMINIO ANODIZADO, INCLUINDO COMPONENTES PARA INSTALAÇÃO E FECHADURA - FORNECIMENTO E INSTALAÇÃO.</v>
      </c>
      <c r="E36" s="232" t="str">
        <f>Composição!$F$16</f>
        <v>M2</v>
      </c>
      <c r="F36" s="222">
        <v>2</v>
      </c>
      <c r="G36" s="223">
        <f>$J$3</f>
        <v>0.26369999999999999</v>
      </c>
      <c r="H36" s="224"/>
      <c r="I36" s="225">
        <f t="shared" si="4"/>
        <v>0</v>
      </c>
      <c r="J36" s="226">
        <f>(I36*F36)</f>
        <v>0</v>
      </c>
      <c r="N36" s="125"/>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row>
    <row r="37" spans="1:111" ht="22.5" customHeight="1">
      <c r="A37" s="227"/>
      <c r="B37" s="227"/>
      <c r="C37" s="228"/>
      <c r="D37" s="229"/>
      <c r="E37" s="227"/>
      <c r="F37" s="230"/>
      <c r="G37" s="230"/>
      <c r="H37" s="298" t="s">
        <v>14</v>
      </c>
      <c r="I37" s="298"/>
      <c r="J37" s="231">
        <f>SUM(J35:J36)</f>
        <v>0</v>
      </c>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row>
    <row r="38" spans="1:111">
      <c r="A38" s="217"/>
      <c r="B38" s="217"/>
      <c r="C38" s="218" t="s">
        <v>52</v>
      </c>
      <c r="D38" s="299" t="s">
        <v>387</v>
      </c>
      <c r="E38" s="300"/>
      <c r="F38" s="300"/>
      <c r="G38" s="300"/>
      <c r="H38" s="300"/>
      <c r="I38" s="300"/>
      <c r="J38" s="301"/>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row>
    <row r="39" spans="1:111">
      <c r="A39" s="248" t="str">
        <f>'Mapa de cotação'!$A$4</f>
        <v>COT - 001</v>
      </c>
      <c r="B39" s="232" t="s">
        <v>106</v>
      </c>
      <c r="C39" s="247" t="s">
        <v>332</v>
      </c>
      <c r="D39" s="249" t="str">
        <f>'Mapa de cotação'!$B$4</f>
        <v>RECUPERAÇÃO DE PISO GRANILITE</v>
      </c>
      <c r="E39" s="250" t="str">
        <f>'Mapa de cotação'!$H$4</f>
        <v>M2</v>
      </c>
      <c r="F39" s="222">
        <v>818.18</v>
      </c>
      <c r="G39" s="223">
        <f>$J$3</f>
        <v>0.26369999999999999</v>
      </c>
      <c r="H39" s="224"/>
      <c r="I39" s="225">
        <f t="shared" ref="I39" si="5">H39*(1+G39)</f>
        <v>0</v>
      </c>
      <c r="J39" s="226">
        <f>(I39*F39)</f>
        <v>0</v>
      </c>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row>
    <row r="40" spans="1:111" ht="24" customHeight="1">
      <c r="A40" s="240"/>
      <c r="B40" s="219"/>
      <c r="C40" s="220"/>
      <c r="D40" s="241"/>
      <c r="E40" s="227"/>
      <c r="F40" s="230"/>
      <c r="G40" s="230"/>
      <c r="H40" s="298" t="s">
        <v>14</v>
      </c>
      <c r="I40" s="298"/>
      <c r="J40" s="231">
        <f>SUM(J39)</f>
        <v>0</v>
      </c>
      <c r="L40" s="126"/>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row>
    <row r="41" spans="1:111">
      <c r="A41" s="217"/>
      <c r="B41" s="217"/>
      <c r="C41" s="218" t="s">
        <v>333</v>
      </c>
      <c r="D41" s="242" t="s">
        <v>404</v>
      </c>
      <c r="E41" s="235"/>
      <c r="F41" s="236"/>
      <c r="G41" s="236"/>
      <c r="H41" s="236"/>
      <c r="I41" s="237"/>
      <c r="J41" s="236"/>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row>
    <row r="42" spans="1:111">
      <c r="A42" s="232">
        <v>88495</v>
      </c>
      <c r="B42" s="232" t="s">
        <v>13</v>
      </c>
      <c r="C42" s="220" t="s">
        <v>334</v>
      </c>
      <c r="D42" s="221" t="s">
        <v>405</v>
      </c>
      <c r="E42" s="232" t="s">
        <v>73</v>
      </c>
      <c r="F42" s="222">
        <v>3125</v>
      </c>
      <c r="G42" s="223">
        <f>$J$3</f>
        <v>0.26369999999999999</v>
      </c>
      <c r="H42" s="224"/>
      <c r="I42" s="225">
        <f t="shared" ref="I42:I43" si="6">H42*(1+G42)</f>
        <v>0</v>
      </c>
      <c r="J42" s="226">
        <f>(I42*F42)</f>
        <v>0</v>
      </c>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row>
    <row r="43" spans="1:111" ht="34.5">
      <c r="A43" s="239">
        <v>88489</v>
      </c>
      <c r="B43" s="232" t="s">
        <v>13</v>
      </c>
      <c r="C43" s="220" t="s">
        <v>335</v>
      </c>
      <c r="D43" s="221" t="s">
        <v>406</v>
      </c>
      <c r="E43" s="239" t="s">
        <v>73</v>
      </c>
      <c r="F43" s="222">
        <f>F42</f>
        <v>3125</v>
      </c>
      <c r="G43" s="223">
        <f>$J$3</f>
        <v>0.26369999999999999</v>
      </c>
      <c r="H43" s="224"/>
      <c r="I43" s="225">
        <f t="shared" si="6"/>
        <v>0</v>
      </c>
      <c r="J43" s="226">
        <f>(I43*F43)</f>
        <v>0</v>
      </c>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row>
    <row r="44" spans="1:111" ht="22.5" customHeight="1">
      <c r="A44" s="227"/>
      <c r="B44" s="227"/>
      <c r="C44" s="228"/>
      <c r="D44" s="229"/>
      <c r="E44" s="227"/>
      <c r="F44" s="230"/>
      <c r="G44" s="230"/>
      <c r="H44" s="298" t="s">
        <v>14</v>
      </c>
      <c r="I44" s="298"/>
      <c r="J44" s="231">
        <f>SUM(J42:J43)</f>
        <v>0</v>
      </c>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row>
    <row r="45" spans="1:111">
      <c r="A45" s="217"/>
      <c r="B45" s="217"/>
      <c r="C45" s="218" t="s">
        <v>53</v>
      </c>
      <c r="D45" s="299" t="s">
        <v>407</v>
      </c>
      <c r="E45" s="300"/>
      <c r="F45" s="300"/>
      <c r="G45" s="300"/>
      <c r="H45" s="300"/>
      <c r="I45" s="300"/>
      <c r="J45" s="301"/>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row>
    <row r="46" spans="1:111" ht="34.5">
      <c r="A46" s="232">
        <v>88489</v>
      </c>
      <c r="B46" s="232" t="s">
        <v>13</v>
      </c>
      <c r="C46" s="247" t="s">
        <v>408</v>
      </c>
      <c r="D46" s="221" t="s">
        <v>406</v>
      </c>
      <c r="E46" s="232" t="s">
        <v>73</v>
      </c>
      <c r="F46" s="222">
        <v>699.5</v>
      </c>
      <c r="G46" s="223">
        <f>$J$3</f>
        <v>0.26369999999999999</v>
      </c>
      <c r="H46" s="224"/>
      <c r="I46" s="225">
        <f t="shared" ref="I46" si="7">H46*(1+G46)</f>
        <v>0</v>
      </c>
      <c r="J46" s="226">
        <f>(I46*F46)</f>
        <v>0</v>
      </c>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row>
    <row r="47" spans="1:111" ht="24" customHeight="1">
      <c r="A47" s="240"/>
      <c r="B47" s="219"/>
      <c r="C47" s="220"/>
      <c r="D47" s="241"/>
      <c r="E47" s="227"/>
      <c r="F47" s="230"/>
      <c r="G47" s="230"/>
      <c r="H47" s="298" t="s">
        <v>14</v>
      </c>
      <c r="I47" s="298"/>
      <c r="J47" s="231">
        <f>SUM(J46)</f>
        <v>0</v>
      </c>
      <c r="L47" s="126"/>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row>
    <row r="48" spans="1:111">
      <c r="A48" s="217"/>
      <c r="B48" s="217"/>
      <c r="C48" s="218" t="s">
        <v>409</v>
      </c>
      <c r="D48" s="299" t="s">
        <v>410</v>
      </c>
      <c r="E48" s="300"/>
      <c r="F48" s="300"/>
      <c r="G48" s="300"/>
      <c r="H48" s="300"/>
      <c r="I48" s="300"/>
      <c r="J48" s="301"/>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row>
    <row r="49" spans="1:111">
      <c r="A49" s="232">
        <v>101094</v>
      </c>
      <c r="B49" s="232" t="s">
        <v>13</v>
      </c>
      <c r="C49" s="247" t="s">
        <v>411</v>
      </c>
      <c r="D49" s="221" t="s">
        <v>412</v>
      </c>
      <c r="E49" s="232" t="s">
        <v>71</v>
      </c>
      <c r="F49" s="222">
        <v>16.75</v>
      </c>
      <c r="G49" s="223">
        <f>$J$3</f>
        <v>0.26369999999999999</v>
      </c>
      <c r="H49" s="224"/>
      <c r="I49" s="225">
        <f t="shared" ref="I49" si="8">H49*(1+G49)</f>
        <v>0</v>
      </c>
      <c r="J49" s="226">
        <f>(I49*F49)</f>
        <v>0</v>
      </c>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row>
    <row r="50" spans="1:111" ht="24" customHeight="1">
      <c r="A50" s="240"/>
      <c r="B50" s="219"/>
      <c r="C50" s="220"/>
      <c r="D50" s="241"/>
      <c r="E50" s="227"/>
      <c r="F50" s="230"/>
      <c r="G50" s="230"/>
      <c r="H50" s="298" t="s">
        <v>14</v>
      </c>
      <c r="I50" s="298"/>
      <c r="J50" s="231">
        <f>SUM(J49)</f>
        <v>0</v>
      </c>
      <c r="L50" s="126"/>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row>
    <row r="51" spans="1:111">
      <c r="A51" s="217"/>
      <c r="B51" s="217"/>
      <c r="C51" s="218" t="s">
        <v>413</v>
      </c>
      <c r="D51" s="299" t="s">
        <v>414</v>
      </c>
      <c r="E51" s="300"/>
      <c r="F51" s="300"/>
      <c r="G51" s="300"/>
      <c r="H51" s="300"/>
      <c r="I51" s="300"/>
      <c r="J51" s="301"/>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row>
    <row r="52" spans="1:111">
      <c r="A52" s="232">
        <v>100575</v>
      </c>
      <c r="B52" s="232" t="s">
        <v>13</v>
      </c>
      <c r="C52" s="247" t="s">
        <v>416</v>
      </c>
      <c r="D52" s="221" t="s">
        <v>415</v>
      </c>
      <c r="E52" s="232" t="s">
        <v>73</v>
      </c>
      <c r="F52" s="222">
        <v>485.62</v>
      </c>
      <c r="G52" s="223">
        <f>$J$3</f>
        <v>0.26369999999999999</v>
      </c>
      <c r="H52" s="224"/>
      <c r="I52" s="225">
        <f t="shared" ref="I52:I53" si="9">H52*(1+G52)</f>
        <v>0</v>
      </c>
      <c r="J52" s="226">
        <f>(I52*F52)</f>
        <v>0</v>
      </c>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row>
    <row r="53" spans="1:111" ht="34.5">
      <c r="A53" s="232">
        <v>92406</v>
      </c>
      <c r="B53" s="232" t="s">
        <v>13</v>
      </c>
      <c r="C53" s="247" t="s">
        <v>418</v>
      </c>
      <c r="D53" s="221" t="s">
        <v>417</v>
      </c>
      <c r="E53" s="232" t="s">
        <v>73</v>
      </c>
      <c r="F53" s="222">
        <f>F52</f>
        <v>485.62</v>
      </c>
      <c r="G53" s="223">
        <f>$J$3</f>
        <v>0.26369999999999999</v>
      </c>
      <c r="H53" s="224"/>
      <c r="I53" s="225">
        <f t="shared" si="9"/>
        <v>0</v>
      </c>
      <c r="J53" s="226">
        <f>(I53*F53)</f>
        <v>0</v>
      </c>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row>
    <row r="54" spans="1:111" ht="22.5" customHeight="1">
      <c r="A54" s="227"/>
      <c r="B54" s="227"/>
      <c r="C54" s="228"/>
      <c r="D54" s="229"/>
      <c r="E54" s="227"/>
      <c r="F54" s="230"/>
      <c r="G54" s="230"/>
      <c r="H54" s="298" t="s">
        <v>14</v>
      </c>
      <c r="I54" s="298"/>
      <c r="J54" s="231">
        <f>SUM(J52:J53)</f>
        <v>0</v>
      </c>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row>
    <row r="55" spans="1:111">
      <c r="A55" s="217"/>
      <c r="B55" s="217"/>
      <c r="C55" s="218" t="s">
        <v>419</v>
      </c>
      <c r="D55" s="299" t="s">
        <v>420</v>
      </c>
      <c r="E55" s="300"/>
      <c r="F55" s="300"/>
      <c r="G55" s="300"/>
      <c r="H55" s="300"/>
      <c r="I55" s="300"/>
      <c r="J55" s="301"/>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row>
    <row r="56" spans="1:111">
      <c r="A56" s="239" t="str">
        <f>Composição!$B$36</f>
        <v xml:space="preserve"> PS - 003</v>
      </c>
      <c r="B56" s="232" t="s">
        <v>338</v>
      </c>
      <c r="C56" s="247" t="s">
        <v>421</v>
      </c>
      <c r="D56" s="221" t="str">
        <f>Composição!$A$37</f>
        <v>LIMPEZA FINAL DE OBRA</v>
      </c>
      <c r="E56" s="245" t="str">
        <f>Composição!$F$36</f>
        <v>M2</v>
      </c>
      <c r="F56" s="222">
        <v>818.18</v>
      </c>
      <c r="G56" s="223">
        <f>$J$3</f>
        <v>0.26369999999999999</v>
      </c>
      <c r="H56" s="224"/>
      <c r="I56" s="225">
        <f t="shared" ref="I56" si="10">H56*(1+G56)</f>
        <v>0</v>
      </c>
      <c r="J56" s="226">
        <f>(I56*F56)</f>
        <v>0</v>
      </c>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row>
    <row r="57" spans="1:111" ht="24" customHeight="1">
      <c r="A57" s="240"/>
      <c r="B57" s="219"/>
      <c r="C57" s="220"/>
      <c r="D57" s="241"/>
      <c r="E57" s="227"/>
      <c r="F57" s="230"/>
      <c r="G57" s="230"/>
      <c r="H57" s="298" t="s">
        <v>14</v>
      </c>
      <c r="I57" s="298"/>
      <c r="J57" s="231">
        <f>SUM(J56)</f>
        <v>0</v>
      </c>
      <c r="L57" s="126"/>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row>
    <row r="58" spans="1:111" ht="21.75">
      <c r="A58" s="289" t="s">
        <v>101</v>
      </c>
      <c r="B58" s="290"/>
      <c r="C58" s="290"/>
      <c r="D58" s="290"/>
      <c r="E58" s="290"/>
      <c r="F58" s="290"/>
      <c r="G58" s="290"/>
      <c r="H58" s="291"/>
      <c r="I58" s="287">
        <f>SUM(J11:J57)/2</f>
        <v>0</v>
      </c>
      <c r="J58" s="288"/>
    </row>
    <row r="62" spans="1:111">
      <c r="A62" s="47"/>
      <c r="B62" s="47"/>
      <c r="E62" s="47"/>
      <c r="I62" s="14"/>
      <c r="J62" s="14"/>
    </row>
  </sheetData>
  <autoFilter ref="A1:A62"/>
  <mergeCells count="42">
    <mergeCell ref="H19:I19"/>
    <mergeCell ref="H16:I16"/>
    <mergeCell ref="D10:J10"/>
    <mergeCell ref="D27:J27"/>
    <mergeCell ref="D31:J31"/>
    <mergeCell ref="D51:J51"/>
    <mergeCell ref="D55:J55"/>
    <mergeCell ref="H37:I37"/>
    <mergeCell ref="H40:I40"/>
    <mergeCell ref="H44:I44"/>
    <mergeCell ref="H47:I47"/>
    <mergeCell ref="H50:I50"/>
    <mergeCell ref="D34:J34"/>
    <mergeCell ref="D38:J38"/>
    <mergeCell ref="H12:I12"/>
    <mergeCell ref="H26:I26"/>
    <mergeCell ref="H30:I30"/>
    <mergeCell ref="H33:I33"/>
    <mergeCell ref="A1:J1"/>
    <mergeCell ref="A8:A9"/>
    <mergeCell ref="B8:B9"/>
    <mergeCell ref="C8:C9"/>
    <mergeCell ref="D8:D9"/>
    <mergeCell ref="E8:E9"/>
    <mergeCell ref="F8:F9"/>
    <mergeCell ref="H8:J8"/>
    <mergeCell ref="I58:J58"/>
    <mergeCell ref="A58:H58"/>
    <mergeCell ref="B2:D2"/>
    <mergeCell ref="B3:D3"/>
    <mergeCell ref="B4:D4"/>
    <mergeCell ref="B5:G5"/>
    <mergeCell ref="E3:F3"/>
    <mergeCell ref="H2:I2"/>
    <mergeCell ref="I5:J5"/>
    <mergeCell ref="H54:I54"/>
    <mergeCell ref="H57:I57"/>
    <mergeCell ref="D13:J13"/>
    <mergeCell ref="D17:J17"/>
    <mergeCell ref="D20:J20"/>
    <mergeCell ref="D45:J45"/>
    <mergeCell ref="D48:J48"/>
  </mergeCells>
  <printOptions horizontalCentered="1"/>
  <pageMargins left="0.59055118110236227" right="0.11811023622047245" top="0.51181102362204722" bottom="0.98425196850393704" header="0.31496062992125984" footer="0.31496062992125984"/>
  <pageSetup paperSize="9" scale="63" orientation="landscape" horizontalDpi="300" verticalDpi="300" r:id="rId1"/>
  <headerFooter>
    <oddFooter>&amp;L&amp;G&amp;C&amp;"-,Negrito"&amp;9Luciano Clebert Scaburi
 &amp;"-,Regular"Engenheiro Civil 
CREA RN 1700729764&amp;R&amp;P de &amp;N</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showZeros="0" view="pageBreakPreview" zoomScale="55" zoomScaleNormal="100" zoomScaleSheetLayoutView="55" zoomScalePageLayoutView="25" workbookViewId="0">
      <selection activeCell="A7" sqref="A7:XFD7"/>
    </sheetView>
  </sheetViews>
  <sheetFormatPr defaultRowHeight="20.85" customHeight="1"/>
  <cols>
    <col min="1" max="1" width="10.140625" style="47" customWidth="1"/>
    <col min="2" max="2" width="28.5703125" style="47" customWidth="1"/>
    <col min="3" max="3" width="16.5703125" style="47" customWidth="1"/>
    <col min="4" max="4" width="14" style="47" customWidth="1"/>
    <col min="5" max="5" width="12" style="47" customWidth="1"/>
    <col min="6" max="6" width="11.5703125" style="47" bestFit="1" customWidth="1"/>
    <col min="7" max="7" width="18.42578125" style="47" customWidth="1"/>
    <col min="8" max="8" width="7.85546875" style="47" bestFit="1" customWidth="1"/>
    <col min="9" max="9" width="6.85546875" style="47" bestFit="1" customWidth="1"/>
    <col min="10" max="10" width="8.7109375" style="47" bestFit="1" customWidth="1"/>
    <col min="11" max="11" width="7.85546875" style="47" bestFit="1" customWidth="1"/>
    <col min="12" max="12" width="6.85546875" style="47" bestFit="1" customWidth="1"/>
    <col min="13" max="13" width="8.7109375" style="47" bestFit="1" customWidth="1"/>
    <col min="14" max="14" width="7.85546875" style="47" bestFit="1" customWidth="1"/>
    <col min="15" max="15" width="6.85546875" style="47" bestFit="1" customWidth="1"/>
    <col min="16" max="16" width="8.7109375" style="47" bestFit="1" customWidth="1"/>
    <col min="17" max="16384" width="9.140625" style="47"/>
  </cols>
  <sheetData>
    <row r="1" spans="1:31" s="61" customFormat="1" ht="20.85" customHeight="1" thickBot="1">
      <c r="A1" s="310" t="str">
        <f>Orçamento!$A$1</f>
        <v>Reforma da Unidade de atenção Especializada em Saúde</v>
      </c>
      <c r="B1" s="311"/>
      <c r="C1" s="311"/>
      <c r="D1" s="311"/>
      <c r="E1" s="311"/>
      <c r="F1" s="311"/>
      <c r="G1" s="311"/>
      <c r="H1" s="311"/>
      <c r="I1" s="311"/>
      <c r="J1" s="311"/>
      <c r="K1" s="311"/>
      <c r="L1" s="311"/>
      <c r="M1" s="311"/>
      <c r="N1" s="311"/>
      <c r="O1" s="311"/>
      <c r="P1" s="311"/>
      <c r="Q1" s="311"/>
      <c r="R1" s="311"/>
      <c r="S1" s="311"/>
      <c r="T1" s="311"/>
      <c r="U1" s="311"/>
      <c r="V1" s="312"/>
      <c r="W1" s="90"/>
      <c r="X1" s="90"/>
      <c r="Y1" s="90"/>
      <c r="Z1" s="90"/>
      <c r="AA1" s="90"/>
      <c r="AB1" s="90"/>
      <c r="AC1" s="90"/>
      <c r="AD1" s="90"/>
      <c r="AE1" s="90"/>
    </row>
    <row r="2" spans="1:31" s="69" customFormat="1" ht="21" customHeight="1">
      <c r="A2" s="255" t="str">
        <f>Orçamento!$A$2</f>
        <v>Proprietário:</v>
      </c>
      <c r="B2" s="256" t="str">
        <f>Orçamento!$B$2</f>
        <v>Municipio de Sorriso</v>
      </c>
      <c r="C2" s="319" t="str">
        <f>Orçamento!$E$2</f>
        <v>Valor estimado final:</v>
      </c>
      <c r="D2" s="319"/>
      <c r="E2" s="257">
        <f>Orçamento!$G$2</f>
        <v>0</v>
      </c>
      <c r="F2" s="258" t="str">
        <f>Orçamento!$H$2</f>
        <v>Data:</v>
      </c>
      <c r="G2" s="259" t="str">
        <f>Orçamento!$J$2</f>
        <v>18//11/2020</v>
      </c>
      <c r="H2" s="22"/>
      <c r="I2" s="22"/>
      <c r="J2" s="22"/>
      <c r="K2" s="22"/>
      <c r="L2" s="22"/>
      <c r="M2" s="22"/>
      <c r="N2" s="260"/>
      <c r="O2" s="260"/>
      <c r="P2" s="261"/>
      <c r="Q2" s="261"/>
      <c r="R2" s="261"/>
      <c r="S2" s="261"/>
      <c r="T2" s="261"/>
      <c r="U2" s="261"/>
      <c r="V2" s="262"/>
      <c r="W2" s="92"/>
      <c r="X2" s="92"/>
      <c r="Y2" s="152"/>
      <c r="Z2" s="92"/>
      <c r="AA2" s="92"/>
      <c r="AB2" s="152"/>
      <c r="AC2" s="92"/>
      <c r="AD2" s="92"/>
      <c r="AE2" s="152"/>
    </row>
    <row r="3" spans="1:31" s="69" customFormat="1" ht="21" customHeight="1">
      <c r="A3" s="253" t="str">
        <f>Orçamento!$A$3</f>
        <v xml:space="preserve">Obra: </v>
      </c>
      <c r="B3" s="62" t="str">
        <f>Orçamento!$B$3</f>
        <v>Reforma da Unidade de atenção Especializada em Saúde</v>
      </c>
      <c r="C3" s="252"/>
      <c r="D3" s="254" t="str">
        <f>Orçamento!$E$3</f>
        <v>Custo/m²:</v>
      </c>
      <c r="E3" s="66">
        <f>E2/B5</f>
        <v>0</v>
      </c>
      <c r="F3" s="160" t="str">
        <f>Orçamento!$I$3</f>
        <v>BDI Serviços:</v>
      </c>
      <c r="G3" s="71">
        <f>Orçamento!$J$3</f>
        <v>0.26369999999999999</v>
      </c>
      <c r="H3" s="78"/>
      <c r="I3" s="78"/>
      <c r="J3" s="78"/>
      <c r="K3" s="78"/>
      <c r="L3" s="78"/>
      <c r="M3" s="78"/>
      <c r="N3" s="251"/>
      <c r="O3" s="251"/>
      <c r="P3" s="92"/>
      <c r="Q3" s="92"/>
      <c r="R3" s="92"/>
      <c r="S3" s="92"/>
      <c r="T3" s="92"/>
      <c r="U3" s="92"/>
      <c r="V3" s="152"/>
      <c r="W3" s="92"/>
      <c r="X3" s="92"/>
      <c r="Y3" s="152"/>
      <c r="Z3" s="92"/>
      <c r="AA3" s="92"/>
      <c r="AB3" s="152"/>
      <c r="AC3" s="92"/>
      <c r="AD3" s="92"/>
      <c r="AE3" s="152"/>
    </row>
    <row r="4" spans="1:31" s="69" customFormat="1" ht="36.75" customHeight="1">
      <c r="A4" s="253" t="str">
        <f>Orçamento!$A$4</f>
        <v xml:space="preserve">Local: </v>
      </c>
      <c r="B4" s="282" t="str">
        <f>Orçamento!$B$4</f>
        <v>Av. Porto Alegre, nº3203. Equipamento Comunitário - Lote Destinado a Estabelecimento Educacional, Esporte e Lazer.</v>
      </c>
      <c r="C4" s="282"/>
      <c r="D4" s="282"/>
      <c r="E4" s="282"/>
      <c r="F4" s="72" t="s">
        <v>11</v>
      </c>
      <c r="G4" s="161" t="str">
        <f>Orçamento!$I$5</f>
        <v>SINAPI - NOVEMBRO 2020 - DESONERADO</v>
      </c>
      <c r="H4" s="78"/>
      <c r="I4" s="78"/>
      <c r="J4" s="78"/>
      <c r="K4" s="78"/>
      <c r="L4" s="78"/>
      <c r="M4" s="78"/>
      <c r="N4" s="78"/>
      <c r="O4" s="78"/>
      <c r="V4" s="89"/>
      <c r="Y4" s="89"/>
      <c r="AB4" s="89"/>
      <c r="AE4" s="89"/>
    </row>
    <row r="5" spans="1:31" s="69" customFormat="1" ht="21" customHeight="1">
      <c r="A5" s="253" t="str">
        <f>Orçamento!$A$5</f>
        <v xml:space="preserve">Área: </v>
      </c>
      <c r="B5" s="74">
        <f>Orçamento!$B$5</f>
        <v>610.08000000000004</v>
      </c>
      <c r="C5" s="73"/>
      <c r="D5" s="62" t="str">
        <f>Orçamento!E6</f>
        <v>Arredondamentos: Opções → Avançado → Fórmulas → "Definir Precisão Conforme Exibido"</v>
      </c>
      <c r="E5" s="73"/>
      <c r="F5" s="73"/>
      <c r="G5" s="62"/>
      <c r="H5" s="78"/>
      <c r="I5" s="78"/>
      <c r="J5" s="78"/>
      <c r="K5" s="78"/>
      <c r="L5" s="78"/>
      <c r="M5" s="78"/>
      <c r="N5" s="78"/>
      <c r="O5" s="78"/>
      <c r="V5" s="89"/>
      <c r="Y5" s="89"/>
      <c r="AB5" s="89"/>
      <c r="AE5" s="89"/>
    </row>
    <row r="6" spans="1:31" s="69" customFormat="1" ht="21" customHeight="1">
      <c r="A6" s="263" t="str">
        <f>Orçamento!$A$6</f>
        <v>Responsável Técnico: Luciano Clebert Scaburi - CREA RN 1700729764</v>
      </c>
      <c r="B6" s="73"/>
      <c r="C6" s="73"/>
      <c r="D6" s="73"/>
      <c r="E6" s="78"/>
      <c r="F6" s="73"/>
      <c r="G6" s="62"/>
      <c r="H6" s="78"/>
      <c r="I6" s="78"/>
      <c r="J6" s="78"/>
      <c r="K6" s="78"/>
      <c r="L6" s="78"/>
      <c r="M6" s="78"/>
      <c r="N6" s="78"/>
      <c r="O6" s="78"/>
      <c r="V6" s="89"/>
      <c r="Y6" s="89"/>
      <c r="AB6" s="89"/>
      <c r="AE6" s="89"/>
    </row>
    <row r="7" spans="1:31" ht="20.85" customHeight="1">
      <c r="A7" s="91"/>
      <c r="B7" s="73"/>
      <c r="C7" s="78"/>
      <c r="D7" s="73"/>
      <c r="E7" s="73"/>
      <c r="F7" s="73"/>
      <c r="G7" s="73"/>
      <c r="H7" s="78"/>
      <c r="I7" s="78"/>
      <c r="J7" s="78"/>
      <c r="K7" s="78"/>
      <c r="L7" s="78"/>
      <c r="M7" s="78"/>
      <c r="N7" s="78"/>
      <c r="O7" s="78"/>
      <c r="P7" s="69"/>
      <c r="Q7" s="69"/>
      <c r="R7" s="69"/>
      <c r="S7" s="69"/>
      <c r="T7" s="69"/>
      <c r="U7" s="69"/>
      <c r="V7" s="89"/>
      <c r="W7" s="69"/>
      <c r="X7" s="69"/>
      <c r="Y7" s="89"/>
      <c r="Z7" s="69"/>
      <c r="AA7" s="69"/>
      <c r="AB7" s="89"/>
      <c r="AC7" s="69"/>
      <c r="AD7" s="69"/>
      <c r="AE7" s="89"/>
    </row>
    <row r="8" spans="1:31" s="21" customFormat="1" ht="20.85" customHeight="1">
      <c r="A8" s="321" t="s">
        <v>17</v>
      </c>
      <c r="B8" s="321" t="s">
        <v>111</v>
      </c>
      <c r="C8" s="321"/>
      <c r="D8" s="321"/>
      <c r="E8" s="321" t="s">
        <v>18</v>
      </c>
      <c r="F8" s="321"/>
      <c r="G8" s="321" t="s">
        <v>19</v>
      </c>
      <c r="H8" s="305">
        <v>30</v>
      </c>
      <c r="I8" s="305"/>
      <c r="J8" s="305"/>
      <c r="K8" s="305">
        <f>H8+30</f>
        <v>60</v>
      </c>
      <c r="L8" s="305"/>
      <c r="M8" s="305"/>
      <c r="N8" s="305">
        <f>K8+30</f>
        <v>90</v>
      </c>
      <c r="O8" s="305"/>
      <c r="P8" s="305"/>
      <c r="Q8" s="305">
        <f>N8+30</f>
        <v>120</v>
      </c>
      <c r="R8" s="305"/>
      <c r="S8" s="305"/>
      <c r="T8" s="305">
        <f>Q8+30</f>
        <v>150</v>
      </c>
      <c r="U8" s="305"/>
      <c r="V8" s="305"/>
      <c r="W8" s="305">
        <f>T8+30</f>
        <v>180</v>
      </c>
      <c r="X8" s="305"/>
      <c r="Y8" s="305"/>
      <c r="Z8" s="305">
        <f>W8+30</f>
        <v>210</v>
      </c>
      <c r="AA8" s="305"/>
      <c r="AB8" s="305"/>
      <c r="AC8" s="305">
        <f>Z8+30</f>
        <v>240</v>
      </c>
      <c r="AD8" s="305"/>
      <c r="AE8" s="305"/>
    </row>
    <row r="9" spans="1:31" s="21" customFormat="1" ht="20.85" customHeight="1">
      <c r="A9" s="321"/>
      <c r="B9" s="321"/>
      <c r="C9" s="321"/>
      <c r="D9" s="321"/>
      <c r="E9" s="321"/>
      <c r="F9" s="321"/>
      <c r="G9" s="321"/>
      <c r="H9" s="264" t="s">
        <v>55</v>
      </c>
      <c r="I9" s="264" t="s">
        <v>54</v>
      </c>
      <c r="J9" s="264" t="s">
        <v>56</v>
      </c>
      <c r="K9" s="264" t="s">
        <v>55</v>
      </c>
      <c r="L9" s="264" t="s">
        <v>54</v>
      </c>
      <c r="M9" s="264" t="s">
        <v>56</v>
      </c>
      <c r="N9" s="264" t="s">
        <v>55</v>
      </c>
      <c r="O9" s="264" t="s">
        <v>54</v>
      </c>
      <c r="P9" s="264" t="s">
        <v>56</v>
      </c>
      <c r="Q9" s="264" t="s">
        <v>55</v>
      </c>
      <c r="R9" s="264" t="s">
        <v>54</v>
      </c>
      <c r="S9" s="264" t="s">
        <v>56</v>
      </c>
      <c r="T9" s="264" t="s">
        <v>55</v>
      </c>
      <c r="U9" s="264" t="s">
        <v>54</v>
      </c>
      <c r="V9" s="264" t="s">
        <v>56</v>
      </c>
      <c r="W9" s="264" t="s">
        <v>55</v>
      </c>
      <c r="X9" s="264" t="s">
        <v>54</v>
      </c>
      <c r="Y9" s="264" t="s">
        <v>56</v>
      </c>
      <c r="Z9" s="264" t="s">
        <v>55</v>
      </c>
      <c r="AA9" s="264" t="s">
        <v>54</v>
      </c>
      <c r="AB9" s="264" t="s">
        <v>56</v>
      </c>
      <c r="AC9" s="264" t="s">
        <v>55</v>
      </c>
      <c r="AD9" s="264" t="s">
        <v>54</v>
      </c>
      <c r="AE9" s="264" t="s">
        <v>56</v>
      </c>
    </row>
    <row r="10" spans="1:31" s="21" customFormat="1" ht="20.85" customHeight="1">
      <c r="A10" s="153" t="str">
        <f>Orçamento!$C$10</f>
        <v>1.0</v>
      </c>
      <c r="B10" s="320" t="str">
        <f>Orçamento!$D$10</f>
        <v>SERVIÇOS PRELIMINARES</v>
      </c>
      <c r="C10" s="320"/>
      <c r="D10" s="320"/>
      <c r="E10" s="309">
        <f>Orçamento!$J$12</f>
        <v>0</v>
      </c>
      <c r="F10" s="309"/>
      <c r="G10" s="121" t="e">
        <f t="shared" ref="G10:G15" si="0">E10/$E$23</f>
        <v>#DIV/0!</v>
      </c>
      <c r="H10" s="122">
        <f>I10*$E10</f>
        <v>0</v>
      </c>
      <c r="I10" s="123">
        <v>1</v>
      </c>
      <c r="J10" s="124">
        <f t="shared" ref="J10" si="1">I10</f>
        <v>1</v>
      </c>
      <c r="K10" s="122">
        <f t="shared" ref="K10:K15" si="2">L10*$E10</f>
        <v>0</v>
      </c>
      <c r="L10" s="123">
        <v>0</v>
      </c>
      <c r="M10" s="124">
        <f t="shared" ref="M10" si="3">J10+L10</f>
        <v>1</v>
      </c>
      <c r="N10" s="122">
        <f t="shared" ref="N10:N15" si="4">O10*$E10</f>
        <v>0</v>
      </c>
      <c r="O10" s="123">
        <v>0</v>
      </c>
      <c r="P10" s="124">
        <f t="shared" ref="P10:P15" si="5">M10+O10</f>
        <v>1</v>
      </c>
      <c r="Q10" s="122">
        <f t="shared" ref="Q10:Q18" si="6">R10*$E10</f>
        <v>0</v>
      </c>
      <c r="R10" s="123">
        <v>0</v>
      </c>
      <c r="S10" s="124">
        <f t="shared" ref="S10:S18" si="7">P10+R10</f>
        <v>1</v>
      </c>
      <c r="T10" s="122">
        <f t="shared" ref="T10:T18" si="8">U10*$E10</f>
        <v>0</v>
      </c>
      <c r="U10" s="123">
        <v>0</v>
      </c>
      <c r="V10" s="154">
        <f t="shared" ref="V10:V18" si="9">S10+U10</f>
        <v>1</v>
      </c>
      <c r="W10" s="122">
        <f t="shared" ref="W10:W22" si="10">X10*$E10</f>
        <v>0</v>
      </c>
      <c r="X10" s="123">
        <v>0</v>
      </c>
      <c r="Y10" s="154">
        <f t="shared" ref="Y10:Y22" si="11">V10+X10</f>
        <v>1</v>
      </c>
      <c r="Z10" s="122">
        <f t="shared" ref="Z10:Z22" si="12">AA10*$E10</f>
        <v>0</v>
      </c>
      <c r="AA10" s="123">
        <v>0</v>
      </c>
      <c r="AB10" s="154">
        <f t="shared" ref="AB10:AB22" si="13">Y10+AA10</f>
        <v>1</v>
      </c>
      <c r="AC10" s="122">
        <f t="shared" ref="AC10:AC22" si="14">AD10*$E10</f>
        <v>0</v>
      </c>
      <c r="AD10" s="123">
        <v>0</v>
      </c>
      <c r="AE10" s="154">
        <f t="shared" ref="AE10:AE22" si="15">AB10+AD10</f>
        <v>1</v>
      </c>
    </row>
    <row r="11" spans="1:31" s="21" customFormat="1" ht="20.85" customHeight="1">
      <c r="A11" s="155" t="str">
        <f>Orçamento!$C$13</f>
        <v>2.0</v>
      </c>
      <c r="B11" s="308" t="str">
        <f>Orçamento!$D$13</f>
        <v xml:space="preserve">DEMOLIÇÃO EDIFICAÇÃO EXISTENTE </v>
      </c>
      <c r="C11" s="308"/>
      <c r="D11" s="308"/>
      <c r="E11" s="309">
        <f>Orçamento!$J$16</f>
        <v>0</v>
      </c>
      <c r="F11" s="309"/>
      <c r="G11" s="85" t="e">
        <f t="shared" si="0"/>
        <v>#DIV/0!</v>
      </c>
      <c r="H11" s="122">
        <f t="shared" ref="H11:H15" si="16">I11*$E11</f>
        <v>0</v>
      </c>
      <c r="I11" s="24">
        <v>1</v>
      </c>
      <c r="J11" s="20">
        <f t="shared" ref="J11:J15" si="17">I11</f>
        <v>1</v>
      </c>
      <c r="K11" s="122">
        <f t="shared" si="2"/>
        <v>0</v>
      </c>
      <c r="L11" s="24"/>
      <c r="M11" s="20">
        <f t="shared" ref="M11:M15" si="18">J11+L11</f>
        <v>1</v>
      </c>
      <c r="N11" s="122">
        <f t="shared" si="4"/>
        <v>0</v>
      </c>
      <c r="O11" s="24"/>
      <c r="P11" s="20">
        <f t="shared" si="5"/>
        <v>1</v>
      </c>
      <c r="Q11" s="122">
        <f t="shared" si="6"/>
        <v>0</v>
      </c>
      <c r="R11" s="24"/>
      <c r="S11" s="20">
        <f t="shared" si="7"/>
        <v>1</v>
      </c>
      <c r="T11" s="122">
        <f t="shared" si="8"/>
        <v>0</v>
      </c>
      <c r="U11" s="24"/>
      <c r="V11" s="156">
        <f t="shared" si="9"/>
        <v>1</v>
      </c>
      <c r="W11" s="122">
        <f t="shared" si="10"/>
        <v>0</v>
      </c>
      <c r="X11" s="24"/>
      <c r="Y11" s="156">
        <f t="shared" si="11"/>
        <v>1</v>
      </c>
      <c r="Z11" s="122">
        <f t="shared" si="12"/>
        <v>0</v>
      </c>
      <c r="AA11" s="24"/>
      <c r="AB11" s="156">
        <f t="shared" si="13"/>
        <v>1</v>
      </c>
      <c r="AC11" s="122">
        <f t="shared" si="14"/>
        <v>0</v>
      </c>
      <c r="AD11" s="24"/>
      <c r="AE11" s="156">
        <f t="shared" si="15"/>
        <v>1</v>
      </c>
    </row>
    <row r="12" spans="1:31" s="21" customFormat="1" ht="20.85" customHeight="1">
      <c r="A12" s="155" t="str">
        <f>Orçamento!$C$17</f>
        <v>3.0</v>
      </c>
      <c r="B12" s="308" t="str">
        <f>Orçamento!$D$17</f>
        <v xml:space="preserve">COBERTURA - TELHAMENTO </v>
      </c>
      <c r="C12" s="308"/>
      <c r="D12" s="308"/>
      <c r="E12" s="309">
        <f>Orçamento!$J$19</f>
        <v>0</v>
      </c>
      <c r="F12" s="309"/>
      <c r="G12" s="85" t="e">
        <f t="shared" si="0"/>
        <v>#DIV/0!</v>
      </c>
      <c r="H12" s="122">
        <f t="shared" si="16"/>
        <v>0</v>
      </c>
      <c r="I12" s="24">
        <v>0</v>
      </c>
      <c r="J12" s="20">
        <f t="shared" si="17"/>
        <v>0</v>
      </c>
      <c r="K12" s="122">
        <f t="shared" si="2"/>
        <v>0</v>
      </c>
      <c r="L12" s="24">
        <v>1</v>
      </c>
      <c r="M12" s="20">
        <f t="shared" si="18"/>
        <v>1</v>
      </c>
      <c r="N12" s="122">
        <f t="shared" si="4"/>
        <v>0</v>
      </c>
      <c r="O12" s="24"/>
      <c r="P12" s="20">
        <f t="shared" si="5"/>
        <v>1</v>
      </c>
      <c r="Q12" s="122">
        <f t="shared" si="6"/>
        <v>0</v>
      </c>
      <c r="R12" s="24"/>
      <c r="S12" s="20">
        <f t="shared" si="7"/>
        <v>1</v>
      </c>
      <c r="T12" s="122">
        <f t="shared" si="8"/>
        <v>0</v>
      </c>
      <c r="U12" s="24"/>
      <c r="V12" s="156">
        <f t="shared" si="9"/>
        <v>1</v>
      </c>
      <c r="W12" s="122">
        <f t="shared" si="10"/>
        <v>0</v>
      </c>
      <c r="X12" s="24"/>
      <c r="Y12" s="156">
        <f t="shared" si="11"/>
        <v>1</v>
      </c>
      <c r="Z12" s="122">
        <f t="shared" si="12"/>
        <v>0</v>
      </c>
      <c r="AA12" s="24"/>
      <c r="AB12" s="156">
        <f t="shared" si="13"/>
        <v>1</v>
      </c>
      <c r="AC12" s="122">
        <f t="shared" si="14"/>
        <v>0</v>
      </c>
      <c r="AD12" s="24"/>
      <c r="AE12" s="156">
        <f t="shared" si="15"/>
        <v>1</v>
      </c>
    </row>
    <row r="13" spans="1:31" s="21" customFormat="1" ht="20.85" customHeight="1">
      <c r="A13" s="155" t="str">
        <f>Orçamento!$C$20</f>
        <v>4.0</v>
      </c>
      <c r="B13" s="308" t="str">
        <f>Orçamento!$D$20</f>
        <v>COBERTURA - MONTAGEM</v>
      </c>
      <c r="C13" s="308"/>
      <c r="D13" s="308"/>
      <c r="E13" s="309">
        <f>Orçamento!$J$26</f>
        <v>0</v>
      </c>
      <c r="F13" s="309"/>
      <c r="G13" s="85" t="e">
        <f t="shared" si="0"/>
        <v>#DIV/0!</v>
      </c>
      <c r="H13" s="122">
        <f t="shared" si="16"/>
        <v>0</v>
      </c>
      <c r="I13" s="24">
        <v>1</v>
      </c>
      <c r="J13" s="20">
        <f t="shared" si="17"/>
        <v>1</v>
      </c>
      <c r="K13" s="122">
        <f t="shared" si="2"/>
        <v>0</v>
      </c>
      <c r="L13" s="24">
        <v>0</v>
      </c>
      <c r="M13" s="20">
        <f t="shared" si="18"/>
        <v>1</v>
      </c>
      <c r="N13" s="122">
        <f t="shared" si="4"/>
        <v>0</v>
      </c>
      <c r="O13" s="24">
        <v>0</v>
      </c>
      <c r="P13" s="20">
        <f t="shared" si="5"/>
        <v>1</v>
      </c>
      <c r="Q13" s="122">
        <f t="shared" si="6"/>
        <v>0</v>
      </c>
      <c r="R13" s="24"/>
      <c r="S13" s="20">
        <f t="shared" si="7"/>
        <v>1</v>
      </c>
      <c r="T13" s="122">
        <f t="shared" si="8"/>
        <v>0</v>
      </c>
      <c r="U13" s="24"/>
      <c r="V13" s="156">
        <f t="shared" si="9"/>
        <v>1</v>
      </c>
      <c r="W13" s="122">
        <f t="shared" si="10"/>
        <v>0</v>
      </c>
      <c r="X13" s="24"/>
      <c r="Y13" s="156">
        <f t="shared" si="11"/>
        <v>1</v>
      </c>
      <c r="Z13" s="122">
        <f t="shared" si="12"/>
        <v>0</v>
      </c>
      <c r="AA13" s="24"/>
      <c r="AB13" s="156">
        <f t="shared" si="13"/>
        <v>1</v>
      </c>
      <c r="AC13" s="122">
        <f t="shared" si="14"/>
        <v>0</v>
      </c>
      <c r="AD13" s="24"/>
      <c r="AE13" s="156">
        <f t="shared" si="15"/>
        <v>1</v>
      </c>
    </row>
    <row r="14" spans="1:31" s="21" customFormat="1" ht="20.85" customHeight="1">
      <c r="A14" s="155" t="str">
        <f>Orçamento!$C$27</f>
        <v>5.0</v>
      </c>
      <c r="B14" s="308" t="str">
        <f>Orçamento!$D$27</f>
        <v>ACABAMENTO COBERTURA</v>
      </c>
      <c r="C14" s="308"/>
      <c r="D14" s="308"/>
      <c r="E14" s="309">
        <f>Orçamento!$J$30</f>
        <v>0</v>
      </c>
      <c r="F14" s="309"/>
      <c r="G14" s="85" t="e">
        <f t="shared" si="0"/>
        <v>#DIV/0!</v>
      </c>
      <c r="H14" s="122">
        <f t="shared" si="16"/>
        <v>0</v>
      </c>
      <c r="I14" s="24">
        <v>0</v>
      </c>
      <c r="J14" s="20">
        <f t="shared" si="17"/>
        <v>0</v>
      </c>
      <c r="K14" s="122">
        <f t="shared" si="2"/>
        <v>0</v>
      </c>
      <c r="L14" s="24"/>
      <c r="M14" s="20">
        <f t="shared" si="18"/>
        <v>0</v>
      </c>
      <c r="N14" s="122">
        <f t="shared" si="4"/>
        <v>0</v>
      </c>
      <c r="O14" s="24">
        <v>1</v>
      </c>
      <c r="P14" s="20">
        <f t="shared" si="5"/>
        <v>1</v>
      </c>
      <c r="Q14" s="122">
        <f t="shared" si="6"/>
        <v>0</v>
      </c>
      <c r="R14" s="24">
        <v>0</v>
      </c>
      <c r="S14" s="20">
        <f t="shared" si="7"/>
        <v>1</v>
      </c>
      <c r="T14" s="122">
        <f t="shared" si="8"/>
        <v>0</v>
      </c>
      <c r="U14" s="24"/>
      <c r="V14" s="156">
        <f t="shared" si="9"/>
        <v>1</v>
      </c>
      <c r="W14" s="122">
        <f t="shared" si="10"/>
        <v>0</v>
      </c>
      <c r="X14" s="24"/>
      <c r="Y14" s="156">
        <f t="shared" si="11"/>
        <v>1</v>
      </c>
      <c r="Z14" s="122">
        <f t="shared" si="12"/>
        <v>0</v>
      </c>
      <c r="AA14" s="24"/>
      <c r="AB14" s="156">
        <f t="shared" si="13"/>
        <v>1</v>
      </c>
      <c r="AC14" s="122">
        <f t="shared" si="14"/>
        <v>0</v>
      </c>
      <c r="AD14" s="24"/>
      <c r="AE14" s="156">
        <f t="shared" si="15"/>
        <v>1</v>
      </c>
    </row>
    <row r="15" spans="1:31" s="21" customFormat="1" ht="20.85" customHeight="1">
      <c r="A15" s="155" t="str">
        <f>Orçamento!$C$31</f>
        <v>6.0</v>
      </c>
      <c r="B15" s="308" t="str">
        <f>Orçamento!$D$31</f>
        <v>FORRO</v>
      </c>
      <c r="C15" s="308"/>
      <c r="D15" s="308"/>
      <c r="E15" s="309">
        <f>Orçamento!$J$33</f>
        <v>0</v>
      </c>
      <c r="F15" s="309"/>
      <c r="G15" s="85" t="e">
        <f t="shared" si="0"/>
        <v>#DIV/0!</v>
      </c>
      <c r="H15" s="122">
        <f t="shared" si="16"/>
        <v>0</v>
      </c>
      <c r="I15" s="24"/>
      <c r="J15" s="20">
        <f t="shared" si="17"/>
        <v>0</v>
      </c>
      <c r="K15" s="122">
        <f t="shared" si="2"/>
        <v>0</v>
      </c>
      <c r="L15" s="24">
        <v>0</v>
      </c>
      <c r="M15" s="20">
        <f t="shared" si="18"/>
        <v>0</v>
      </c>
      <c r="N15" s="122">
        <f t="shared" si="4"/>
        <v>0</v>
      </c>
      <c r="O15" s="24">
        <v>0</v>
      </c>
      <c r="P15" s="20">
        <f t="shared" si="5"/>
        <v>0</v>
      </c>
      <c r="Q15" s="122">
        <f t="shared" si="6"/>
        <v>0</v>
      </c>
      <c r="R15" s="24">
        <v>1</v>
      </c>
      <c r="S15" s="20">
        <f t="shared" si="7"/>
        <v>1</v>
      </c>
      <c r="T15" s="122">
        <f t="shared" si="8"/>
        <v>0</v>
      </c>
      <c r="U15" s="24">
        <v>0</v>
      </c>
      <c r="V15" s="156">
        <f t="shared" si="9"/>
        <v>1</v>
      </c>
      <c r="W15" s="122">
        <f t="shared" si="10"/>
        <v>0</v>
      </c>
      <c r="X15" s="24">
        <v>0</v>
      </c>
      <c r="Y15" s="156">
        <f t="shared" si="11"/>
        <v>1</v>
      </c>
      <c r="Z15" s="122">
        <f t="shared" si="12"/>
        <v>0</v>
      </c>
      <c r="AA15" s="24">
        <v>0</v>
      </c>
      <c r="AB15" s="156">
        <f t="shared" si="13"/>
        <v>1</v>
      </c>
      <c r="AC15" s="122">
        <f t="shared" si="14"/>
        <v>0</v>
      </c>
      <c r="AD15" s="24">
        <v>0</v>
      </c>
      <c r="AE15" s="156">
        <f t="shared" si="15"/>
        <v>1</v>
      </c>
    </row>
    <row r="16" spans="1:31" s="21" customFormat="1" ht="20.85" customHeight="1">
      <c r="A16" s="155" t="str">
        <f>Orçamento!$C$34</f>
        <v>7.0</v>
      </c>
      <c r="B16" s="308" t="str">
        <f>Orçamento!$D$34</f>
        <v>ESQUADRIAS</v>
      </c>
      <c r="C16" s="308"/>
      <c r="D16" s="308"/>
      <c r="E16" s="309">
        <f>Orçamento!$J$37</f>
        <v>0</v>
      </c>
      <c r="F16" s="309"/>
      <c r="G16" s="85" t="e">
        <f t="shared" ref="G16:G18" si="19">E16/$E$23</f>
        <v>#DIV/0!</v>
      </c>
      <c r="H16" s="122">
        <f t="shared" ref="H16:H18" si="20">I16*$E16</f>
        <v>0</v>
      </c>
      <c r="I16" s="24"/>
      <c r="J16" s="20">
        <f t="shared" ref="J16:J18" si="21">I16</f>
        <v>0</v>
      </c>
      <c r="K16" s="122">
        <f t="shared" ref="K16:K18" si="22">L16*$E16</f>
        <v>0</v>
      </c>
      <c r="L16" s="24"/>
      <c r="M16" s="20">
        <f t="shared" ref="M16:M18" si="23">J16+L16</f>
        <v>0</v>
      </c>
      <c r="N16" s="122">
        <f t="shared" ref="N16:N18" si="24">O16*$E16</f>
        <v>0</v>
      </c>
      <c r="O16" s="24">
        <v>0</v>
      </c>
      <c r="P16" s="20">
        <f t="shared" ref="P16:P18" si="25">M16+O16</f>
        <v>0</v>
      </c>
      <c r="Q16" s="122">
        <f t="shared" si="6"/>
        <v>0</v>
      </c>
      <c r="R16" s="24">
        <v>1</v>
      </c>
      <c r="S16" s="20">
        <f t="shared" si="7"/>
        <v>1</v>
      </c>
      <c r="T16" s="122">
        <f t="shared" si="8"/>
        <v>0</v>
      </c>
      <c r="U16" s="24">
        <v>0</v>
      </c>
      <c r="V16" s="156">
        <f t="shared" si="9"/>
        <v>1</v>
      </c>
      <c r="W16" s="122">
        <f t="shared" si="10"/>
        <v>0</v>
      </c>
      <c r="X16" s="24">
        <v>0</v>
      </c>
      <c r="Y16" s="156">
        <f t="shared" si="11"/>
        <v>1</v>
      </c>
      <c r="Z16" s="122">
        <f t="shared" si="12"/>
        <v>0</v>
      </c>
      <c r="AA16" s="24">
        <v>0</v>
      </c>
      <c r="AB16" s="156">
        <f t="shared" si="13"/>
        <v>1</v>
      </c>
      <c r="AC16" s="122">
        <f t="shared" si="14"/>
        <v>0</v>
      </c>
      <c r="AD16" s="24">
        <v>0</v>
      </c>
      <c r="AE16" s="156">
        <f t="shared" si="15"/>
        <v>1</v>
      </c>
    </row>
    <row r="17" spans="1:31" s="21" customFormat="1" ht="20.85" customHeight="1">
      <c r="A17" s="155" t="str">
        <f>Orçamento!$C$38</f>
        <v>8.0</v>
      </c>
      <c r="B17" s="308" t="str">
        <f>Orçamento!$D$38</f>
        <v>PISOS E RODAPÉS</v>
      </c>
      <c r="C17" s="308"/>
      <c r="D17" s="308"/>
      <c r="E17" s="309">
        <f>Orçamento!$J$40</f>
        <v>0</v>
      </c>
      <c r="F17" s="309"/>
      <c r="G17" s="85" t="e">
        <f t="shared" si="19"/>
        <v>#DIV/0!</v>
      </c>
      <c r="H17" s="122">
        <f t="shared" si="20"/>
        <v>0</v>
      </c>
      <c r="I17" s="24"/>
      <c r="J17" s="20">
        <f t="shared" si="21"/>
        <v>0</v>
      </c>
      <c r="K17" s="122">
        <f t="shared" si="22"/>
        <v>0</v>
      </c>
      <c r="L17" s="24">
        <v>0</v>
      </c>
      <c r="M17" s="20">
        <f t="shared" si="23"/>
        <v>0</v>
      </c>
      <c r="N17" s="122">
        <f t="shared" si="24"/>
        <v>0</v>
      </c>
      <c r="O17" s="24">
        <v>0</v>
      </c>
      <c r="P17" s="20">
        <f t="shared" si="25"/>
        <v>0</v>
      </c>
      <c r="Q17" s="122">
        <f t="shared" si="6"/>
        <v>0</v>
      </c>
      <c r="R17" s="24">
        <v>0</v>
      </c>
      <c r="S17" s="20">
        <f t="shared" si="7"/>
        <v>0</v>
      </c>
      <c r="T17" s="122">
        <f t="shared" si="8"/>
        <v>0</v>
      </c>
      <c r="U17" s="24">
        <v>1</v>
      </c>
      <c r="V17" s="156">
        <f t="shared" si="9"/>
        <v>1</v>
      </c>
      <c r="W17" s="122">
        <f t="shared" si="10"/>
        <v>0</v>
      </c>
      <c r="X17" s="24">
        <v>0</v>
      </c>
      <c r="Y17" s="156">
        <f t="shared" si="11"/>
        <v>1</v>
      </c>
      <c r="Z17" s="122">
        <f t="shared" si="12"/>
        <v>0</v>
      </c>
      <c r="AA17" s="24"/>
      <c r="AB17" s="156">
        <f t="shared" si="13"/>
        <v>1</v>
      </c>
      <c r="AC17" s="122">
        <f t="shared" si="14"/>
        <v>0</v>
      </c>
      <c r="AD17" s="24"/>
      <c r="AE17" s="156">
        <f t="shared" si="15"/>
        <v>1</v>
      </c>
    </row>
    <row r="18" spans="1:31" s="21" customFormat="1" ht="20.85" customHeight="1">
      <c r="A18" s="155" t="str">
        <f>Orçamento!$C$41</f>
        <v>9.0</v>
      </c>
      <c r="B18" s="308" t="str">
        <f>Orçamento!$D$41</f>
        <v>PINTURA INTERNA</v>
      </c>
      <c r="C18" s="308"/>
      <c r="D18" s="308"/>
      <c r="E18" s="309">
        <f>Orçamento!$J$44</f>
        <v>0</v>
      </c>
      <c r="F18" s="309"/>
      <c r="G18" s="85" t="e">
        <f t="shared" si="19"/>
        <v>#DIV/0!</v>
      </c>
      <c r="H18" s="122">
        <f t="shared" si="20"/>
        <v>0</v>
      </c>
      <c r="I18" s="24"/>
      <c r="J18" s="20">
        <f t="shared" si="21"/>
        <v>0</v>
      </c>
      <c r="K18" s="122">
        <f t="shared" si="22"/>
        <v>0</v>
      </c>
      <c r="L18" s="24"/>
      <c r="M18" s="20">
        <f t="shared" si="23"/>
        <v>0</v>
      </c>
      <c r="N18" s="122">
        <f t="shared" si="24"/>
        <v>0</v>
      </c>
      <c r="O18" s="24"/>
      <c r="P18" s="20">
        <f t="shared" si="25"/>
        <v>0</v>
      </c>
      <c r="Q18" s="122">
        <f t="shared" si="6"/>
        <v>0</v>
      </c>
      <c r="R18" s="24">
        <v>0</v>
      </c>
      <c r="S18" s="20">
        <f t="shared" si="7"/>
        <v>0</v>
      </c>
      <c r="T18" s="122">
        <f t="shared" si="8"/>
        <v>0</v>
      </c>
      <c r="U18" s="24">
        <v>0</v>
      </c>
      <c r="V18" s="156">
        <f t="shared" si="9"/>
        <v>0</v>
      </c>
      <c r="W18" s="122">
        <f t="shared" si="10"/>
        <v>0</v>
      </c>
      <c r="X18" s="24">
        <v>1</v>
      </c>
      <c r="Y18" s="156">
        <f t="shared" si="11"/>
        <v>1</v>
      </c>
      <c r="Z18" s="122">
        <f t="shared" si="12"/>
        <v>0</v>
      </c>
      <c r="AA18" s="24">
        <v>0</v>
      </c>
      <c r="AB18" s="156">
        <f t="shared" si="13"/>
        <v>1</v>
      </c>
      <c r="AC18" s="122">
        <f t="shared" si="14"/>
        <v>0</v>
      </c>
      <c r="AD18" s="24">
        <v>0</v>
      </c>
      <c r="AE18" s="156">
        <f t="shared" si="15"/>
        <v>1</v>
      </c>
    </row>
    <row r="19" spans="1:31" s="21" customFormat="1" ht="20.85" customHeight="1">
      <c r="A19" s="155" t="str">
        <f>Orçamento!$C$45</f>
        <v>10.0</v>
      </c>
      <c r="B19" s="308" t="str">
        <f>Orçamento!$D$45</f>
        <v>PINTURA EXTERNA</v>
      </c>
      <c r="C19" s="308"/>
      <c r="D19" s="308"/>
      <c r="E19" s="309">
        <f>Orçamento!$J$47</f>
        <v>0</v>
      </c>
      <c r="F19" s="309"/>
      <c r="G19" s="85" t="e">
        <f t="shared" ref="G19:G20" si="26">E19/$E$23</f>
        <v>#DIV/0!</v>
      </c>
      <c r="H19" s="122">
        <f t="shared" ref="H19:H20" si="27">I19*$E19</f>
        <v>0</v>
      </c>
      <c r="I19" s="24"/>
      <c r="J19" s="20">
        <f t="shared" ref="J19:J20" si="28">I19</f>
        <v>0</v>
      </c>
      <c r="K19" s="122">
        <f t="shared" ref="K19:K20" si="29">L19*$E19</f>
        <v>0</v>
      </c>
      <c r="L19" s="24"/>
      <c r="M19" s="20">
        <f t="shared" ref="M19:M20" si="30">J19+L19</f>
        <v>0</v>
      </c>
      <c r="N19" s="122">
        <f t="shared" ref="N19:N20" si="31">O19*$E19</f>
        <v>0</v>
      </c>
      <c r="O19" s="24"/>
      <c r="P19" s="20">
        <f t="shared" ref="P19:P20" si="32">M19+O19</f>
        <v>0</v>
      </c>
      <c r="Q19" s="122">
        <f t="shared" ref="Q19:Q20" si="33">R19*$E19</f>
        <v>0</v>
      </c>
      <c r="R19" s="24">
        <v>0</v>
      </c>
      <c r="S19" s="20">
        <f t="shared" ref="S19:S20" si="34">P19+R19</f>
        <v>0</v>
      </c>
      <c r="T19" s="122">
        <f t="shared" ref="T19:T20" si="35">U19*$E19</f>
        <v>0</v>
      </c>
      <c r="U19" s="24">
        <v>0</v>
      </c>
      <c r="V19" s="156">
        <f t="shared" ref="V19:V20" si="36">S19+U19</f>
        <v>0</v>
      </c>
      <c r="W19" s="122">
        <f t="shared" si="10"/>
        <v>0</v>
      </c>
      <c r="X19" s="24">
        <v>0</v>
      </c>
      <c r="Y19" s="156">
        <f t="shared" si="11"/>
        <v>0</v>
      </c>
      <c r="Z19" s="122">
        <f t="shared" si="12"/>
        <v>0</v>
      </c>
      <c r="AA19" s="24">
        <v>1</v>
      </c>
      <c r="AB19" s="156">
        <f t="shared" si="13"/>
        <v>1</v>
      </c>
      <c r="AC19" s="122">
        <f t="shared" si="14"/>
        <v>0</v>
      </c>
      <c r="AD19" s="24">
        <v>0</v>
      </c>
      <c r="AE19" s="156">
        <f t="shared" si="15"/>
        <v>1</v>
      </c>
    </row>
    <row r="20" spans="1:31" s="21" customFormat="1" ht="20.85" customHeight="1">
      <c r="A20" s="155" t="str">
        <f>Orçamento!$C$48</f>
        <v>11.0</v>
      </c>
      <c r="B20" s="308" t="str">
        <f>Orçamento!$D$48</f>
        <v xml:space="preserve">ACESSIBILIDADE </v>
      </c>
      <c r="C20" s="308"/>
      <c r="D20" s="308"/>
      <c r="E20" s="309">
        <f>Orçamento!$J$50</f>
        <v>0</v>
      </c>
      <c r="F20" s="309"/>
      <c r="G20" s="85" t="e">
        <f t="shared" si="26"/>
        <v>#DIV/0!</v>
      </c>
      <c r="H20" s="122">
        <f t="shared" si="27"/>
        <v>0</v>
      </c>
      <c r="I20" s="24"/>
      <c r="J20" s="20">
        <f t="shared" si="28"/>
        <v>0</v>
      </c>
      <c r="K20" s="122">
        <f t="shared" si="29"/>
        <v>0</v>
      </c>
      <c r="L20" s="24"/>
      <c r="M20" s="20">
        <f t="shared" si="30"/>
        <v>0</v>
      </c>
      <c r="N20" s="122">
        <f t="shared" si="31"/>
        <v>0</v>
      </c>
      <c r="O20" s="24"/>
      <c r="P20" s="20">
        <f t="shared" si="32"/>
        <v>0</v>
      </c>
      <c r="Q20" s="122">
        <f t="shared" si="33"/>
        <v>0</v>
      </c>
      <c r="R20" s="24">
        <v>0</v>
      </c>
      <c r="S20" s="20">
        <f t="shared" si="34"/>
        <v>0</v>
      </c>
      <c r="T20" s="122">
        <f t="shared" si="35"/>
        <v>0</v>
      </c>
      <c r="U20" s="24">
        <v>0</v>
      </c>
      <c r="V20" s="156">
        <f t="shared" si="36"/>
        <v>0</v>
      </c>
      <c r="W20" s="122">
        <f t="shared" si="10"/>
        <v>0</v>
      </c>
      <c r="X20" s="24">
        <v>0</v>
      </c>
      <c r="Y20" s="156">
        <f t="shared" si="11"/>
        <v>0</v>
      </c>
      <c r="Z20" s="122">
        <f t="shared" si="12"/>
        <v>0</v>
      </c>
      <c r="AA20" s="24">
        <v>0</v>
      </c>
      <c r="AB20" s="156">
        <f t="shared" si="13"/>
        <v>0</v>
      </c>
      <c r="AC20" s="122">
        <f t="shared" si="14"/>
        <v>0</v>
      </c>
      <c r="AD20" s="24">
        <v>1</v>
      </c>
      <c r="AE20" s="156">
        <f t="shared" si="15"/>
        <v>1</v>
      </c>
    </row>
    <row r="21" spans="1:31" s="21" customFormat="1" ht="19.5" customHeight="1">
      <c r="A21" s="155" t="str">
        <f>Orçamento!$C$51</f>
        <v>12.0</v>
      </c>
      <c r="B21" s="308" t="str">
        <f>Orçamento!$D$51</f>
        <v>SERVIÇOS COMPLEMENTARES</v>
      </c>
      <c r="C21" s="308"/>
      <c r="D21" s="308"/>
      <c r="E21" s="309">
        <f>Orçamento!$J$54</f>
        <v>0</v>
      </c>
      <c r="F21" s="309"/>
      <c r="G21" s="85" t="e">
        <f t="shared" ref="G21" si="37">E21/$E$23</f>
        <v>#DIV/0!</v>
      </c>
      <c r="H21" s="122">
        <f t="shared" ref="H21" si="38">I21*$E21</f>
        <v>0</v>
      </c>
      <c r="I21" s="24"/>
      <c r="J21" s="20">
        <f t="shared" ref="J21" si="39">I21</f>
        <v>0</v>
      </c>
      <c r="K21" s="122">
        <f t="shared" ref="K21" si="40">L21*$E21</f>
        <v>0</v>
      </c>
      <c r="L21" s="24"/>
      <c r="M21" s="20">
        <f t="shared" ref="M21" si="41">J21+L21</f>
        <v>0</v>
      </c>
      <c r="N21" s="122">
        <f t="shared" ref="N21" si="42">O21*$E21</f>
        <v>0</v>
      </c>
      <c r="O21" s="24"/>
      <c r="P21" s="20">
        <f t="shared" ref="P21" si="43">M21+O21</f>
        <v>0</v>
      </c>
      <c r="Q21" s="122">
        <f t="shared" ref="Q21" si="44">R21*$E21</f>
        <v>0</v>
      </c>
      <c r="R21" s="24">
        <v>0</v>
      </c>
      <c r="S21" s="20">
        <f t="shared" ref="S21" si="45">P21+R21</f>
        <v>0</v>
      </c>
      <c r="T21" s="122">
        <f t="shared" ref="T21" si="46">U21*$E21</f>
        <v>0</v>
      </c>
      <c r="U21" s="24">
        <v>0</v>
      </c>
      <c r="V21" s="156">
        <f t="shared" ref="V21" si="47">S21+U21</f>
        <v>0</v>
      </c>
      <c r="W21" s="122">
        <f t="shared" si="10"/>
        <v>0</v>
      </c>
      <c r="X21" s="24">
        <v>0</v>
      </c>
      <c r="Y21" s="156">
        <f t="shared" si="11"/>
        <v>0</v>
      </c>
      <c r="Z21" s="122">
        <f t="shared" si="12"/>
        <v>0</v>
      </c>
      <c r="AA21" s="24">
        <v>0</v>
      </c>
      <c r="AB21" s="156">
        <f t="shared" si="13"/>
        <v>0</v>
      </c>
      <c r="AC21" s="122">
        <f t="shared" si="14"/>
        <v>0</v>
      </c>
      <c r="AD21" s="24">
        <v>1</v>
      </c>
      <c r="AE21" s="156">
        <f t="shared" si="15"/>
        <v>1</v>
      </c>
    </row>
    <row r="22" spans="1:31" s="21" customFormat="1" ht="19.5" customHeight="1">
      <c r="A22" s="155" t="str">
        <f>Orçamento!$C$55</f>
        <v>13.0</v>
      </c>
      <c r="B22" s="308" t="str">
        <f>Orçamento!$D$55</f>
        <v xml:space="preserve">LIMPEZA </v>
      </c>
      <c r="C22" s="308"/>
      <c r="D22" s="308"/>
      <c r="E22" s="309">
        <f>Orçamento!J57</f>
        <v>0</v>
      </c>
      <c r="F22" s="309"/>
      <c r="G22" s="85" t="e">
        <f t="shared" ref="G22" si="48">E22/$E$23</f>
        <v>#DIV/0!</v>
      </c>
      <c r="H22" s="122">
        <f t="shared" ref="H22" si="49">I22*$E22</f>
        <v>0</v>
      </c>
      <c r="I22" s="24"/>
      <c r="J22" s="20">
        <f t="shared" ref="J22" si="50">I22</f>
        <v>0</v>
      </c>
      <c r="K22" s="122">
        <f t="shared" ref="K22" si="51">L22*$E22</f>
        <v>0</v>
      </c>
      <c r="L22" s="24"/>
      <c r="M22" s="20">
        <f t="shared" ref="M22" si="52">J22+L22</f>
        <v>0</v>
      </c>
      <c r="N22" s="122">
        <f t="shared" ref="N22" si="53">O22*$E22</f>
        <v>0</v>
      </c>
      <c r="O22" s="24"/>
      <c r="P22" s="20">
        <f t="shared" ref="P22" si="54">M22+O22</f>
        <v>0</v>
      </c>
      <c r="Q22" s="122">
        <f t="shared" ref="Q22" si="55">R22*$E22</f>
        <v>0</v>
      </c>
      <c r="R22" s="24">
        <v>0</v>
      </c>
      <c r="S22" s="20">
        <f t="shared" ref="S22" si="56">P22+R22</f>
        <v>0</v>
      </c>
      <c r="T22" s="122">
        <f t="shared" ref="T22" si="57">U22*$E22</f>
        <v>0</v>
      </c>
      <c r="U22" s="24">
        <v>0</v>
      </c>
      <c r="V22" s="156">
        <f t="shared" ref="V22" si="58">S22+U22</f>
        <v>0</v>
      </c>
      <c r="W22" s="122">
        <f t="shared" si="10"/>
        <v>0</v>
      </c>
      <c r="X22" s="24">
        <v>0</v>
      </c>
      <c r="Y22" s="156">
        <f t="shared" si="11"/>
        <v>0</v>
      </c>
      <c r="Z22" s="122">
        <f t="shared" si="12"/>
        <v>0</v>
      </c>
      <c r="AA22" s="24">
        <v>0</v>
      </c>
      <c r="AB22" s="156">
        <f t="shared" si="13"/>
        <v>0</v>
      </c>
      <c r="AC22" s="122">
        <f t="shared" si="14"/>
        <v>0</v>
      </c>
      <c r="AD22" s="24">
        <v>1</v>
      </c>
      <c r="AE22" s="156">
        <f t="shared" si="15"/>
        <v>1</v>
      </c>
    </row>
    <row r="23" spans="1:31" s="21" customFormat="1" ht="20.85" customHeight="1">
      <c r="A23" s="316" t="s">
        <v>103</v>
      </c>
      <c r="B23" s="317"/>
      <c r="C23" s="317"/>
      <c r="D23" s="318"/>
      <c r="E23" s="306">
        <f>SUM(E10:F22)</f>
        <v>0</v>
      </c>
      <c r="F23" s="306"/>
      <c r="G23" s="50" t="e">
        <f>SUM(G10:G22)</f>
        <v>#DIV/0!</v>
      </c>
      <c r="H23" s="306">
        <f>SUM(H10:H22)</f>
        <v>0</v>
      </c>
      <c r="I23" s="306"/>
      <c r="J23" s="50" t="e">
        <f>H23/$E23</f>
        <v>#DIV/0!</v>
      </c>
      <c r="K23" s="306">
        <f>SUM(K10:K22)</f>
        <v>0</v>
      </c>
      <c r="L23" s="306"/>
      <c r="M23" s="50" t="e">
        <f>K23/$E23</f>
        <v>#DIV/0!</v>
      </c>
      <c r="N23" s="306">
        <f>SUM(N10:N22)</f>
        <v>0</v>
      </c>
      <c r="O23" s="306"/>
      <c r="P23" s="50" t="e">
        <f>N23/$E23</f>
        <v>#DIV/0!</v>
      </c>
      <c r="Q23" s="306">
        <f>SUM(Q10:Q22)</f>
        <v>0</v>
      </c>
      <c r="R23" s="306"/>
      <c r="S23" s="50" t="e">
        <f>Q23/$E23</f>
        <v>#DIV/0!</v>
      </c>
      <c r="T23" s="306">
        <f>SUM(T10:T22)</f>
        <v>0</v>
      </c>
      <c r="U23" s="306"/>
      <c r="V23" s="157" t="e">
        <f>T23/$E23</f>
        <v>#DIV/0!</v>
      </c>
      <c r="W23" s="306">
        <f>SUM(W10:W22)</f>
        <v>0</v>
      </c>
      <c r="X23" s="306"/>
      <c r="Y23" s="157" t="e">
        <f>W23/$E23</f>
        <v>#DIV/0!</v>
      </c>
      <c r="Z23" s="306">
        <f>SUM(Z10:Z22)</f>
        <v>0</v>
      </c>
      <c r="AA23" s="306"/>
      <c r="AB23" s="157" t="e">
        <f>Z23/$E23</f>
        <v>#DIV/0!</v>
      </c>
      <c r="AC23" s="306">
        <f>SUM(AC10:AC22)</f>
        <v>0</v>
      </c>
      <c r="AD23" s="306"/>
      <c r="AE23" s="157" t="e">
        <f>AC23/$E23</f>
        <v>#DIV/0!</v>
      </c>
    </row>
    <row r="24" spans="1:31" s="21" customFormat="1" ht="20.85" customHeight="1" thickBot="1">
      <c r="A24" s="313" t="s">
        <v>104</v>
      </c>
      <c r="B24" s="314"/>
      <c r="C24" s="314"/>
      <c r="D24" s="314"/>
      <c r="E24" s="314"/>
      <c r="F24" s="314"/>
      <c r="G24" s="315"/>
      <c r="H24" s="307">
        <f>H23</f>
        <v>0</v>
      </c>
      <c r="I24" s="307"/>
      <c r="J24" s="158" t="e">
        <f>H24/$E23</f>
        <v>#DIV/0!</v>
      </c>
      <c r="K24" s="307">
        <f>H24+K23</f>
        <v>0</v>
      </c>
      <c r="L24" s="307"/>
      <c r="M24" s="158" t="e">
        <f>K24/$E23</f>
        <v>#DIV/0!</v>
      </c>
      <c r="N24" s="307">
        <f>K24+N23</f>
        <v>0</v>
      </c>
      <c r="O24" s="307"/>
      <c r="P24" s="158" t="e">
        <f>N24/$E23</f>
        <v>#DIV/0!</v>
      </c>
      <c r="Q24" s="307">
        <f>N24+Q23</f>
        <v>0</v>
      </c>
      <c r="R24" s="307"/>
      <c r="S24" s="158" t="e">
        <f>Q24/$E23</f>
        <v>#DIV/0!</v>
      </c>
      <c r="T24" s="307">
        <f>Q24+T23</f>
        <v>0</v>
      </c>
      <c r="U24" s="307"/>
      <c r="V24" s="159" t="e">
        <f>T24/$E23</f>
        <v>#DIV/0!</v>
      </c>
      <c r="W24" s="307">
        <f>T24+W23</f>
        <v>0</v>
      </c>
      <c r="X24" s="307"/>
      <c r="Y24" s="159" t="e">
        <f>W24/$E23</f>
        <v>#DIV/0!</v>
      </c>
      <c r="Z24" s="307">
        <f>W24+Z23</f>
        <v>0</v>
      </c>
      <c r="AA24" s="307"/>
      <c r="AB24" s="159" t="e">
        <f>Z24/$E23</f>
        <v>#DIV/0!</v>
      </c>
      <c r="AC24" s="307">
        <f>Z24+AC23</f>
        <v>0</v>
      </c>
      <c r="AD24" s="307"/>
      <c r="AE24" s="159" t="e">
        <f>AC24/$E23</f>
        <v>#DIV/0!</v>
      </c>
    </row>
    <row r="25" spans="1:31" customFormat="1" ht="27" customHeight="1"/>
    <row r="26" spans="1:31" ht="20.85" customHeight="1">
      <c r="A26" s="14"/>
      <c r="B26" s="14"/>
      <c r="C26" s="14"/>
      <c r="D26" s="14"/>
      <c r="E26" s="14"/>
      <c r="F26" s="14"/>
      <c r="G26" s="14"/>
    </row>
    <row r="27" spans="1:31" ht="20.85" customHeight="1">
      <c r="A27" s="14"/>
      <c r="B27" s="14"/>
      <c r="C27" s="14"/>
      <c r="D27" s="14"/>
      <c r="E27" s="14"/>
      <c r="F27" s="14"/>
      <c r="G27" s="14"/>
    </row>
  </sheetData>
  <mergeCells count="60">
    <mergeCell ref="A8:A9"/>
    <mergeCell ref="B4:E4"/>
    <mergeCell ref="G8:G9"/>
    <mergeCell ref="B8:D9"/>
    <mergeCell ref="E8:F9"/>
    <mergeCell ref="B11:D11"/>
    <mergeCell ref="E11:F11"/>
    <mergeCell ref="C2:D2"/>
    <mergeCell ref="E12:F12"/>
    <mergeCell ref="K8:M8"/>
    <mergeCell ref="B12:D12"/>
    <mergeCell ref="B10:D10"/>
    <mergeCell ref="E10:F10"/>
    <mergeCell ref="H23:I23"/>
    <mergeCell ref="H24:I24"/>
    <mergeCell ref="K23:L23"/>
    <mergeCell ref="K24:L24"/>
    <mergeCell ref="A24:G24"/>
    <mergeCell ref="A23:D23"/>
    <mergeCell ref="E23:F23"/>
    <mergeCell ref="Q24:R24"/>
    <mergeCell ref="T8:V8"/>
    <mergeCell ref="T23:U23"/>
    <mergeCell ref="T24:U24"/>
    <mergeCell ref="A1:V1"/>
    <mergeCell ref="E17:F17"/>
    <mergeCell ref="B18:D18"/>
    <mergeCell ref="E18:F18"/>
    <mergeCell ref="Q8:S8"/>
    <mergeCell ref="Q23:R23"/>
    <mergeCell ref="N23:O23"/>
    <mergeCell ref="N24:O24"/>
    <mergeCell ref="B13:D13"/>
    <mergeCell ref="E13:F13"/>
    <mergeCell ref="B14:D14"/>
    <mergeCell ref="E14:F14"/>
    <mergeCell ref="B22:D22"/>
    <mergeCell ref="E22:F22"/>
    <mergeCell ref="W8:Y8"/>
    <mergeCell ref="B19:D19"/>
    <mergeCell ref="E19:F19"/>
    <mergeCell ref="B20:D20"/>
    <mergeCell ref="E20:F20"/>
    <mergeCell ref="B21:D21"/>
    <mergeCell ref="E21:F21"/>
    <mergeCell ref="B16:D16"/>
    <mergeCell ref="E16:F16"/>
    <mergeCell ref="B17:D17"/>
    <mergeCell ref="N8:P8"/>
    <mergeCell ref="B15:D15"/>
    <mergeCell ref="E15:F15"/>
    <mergeCell ref="H8:J8"/>
    <mergeCell ref="AC8:AE8"/>
    <mergeCell ref="AC23:AD23"/>
    <mergeCell ref="AC24:AD24"/>
    <mergeCell ref="W23:X23"/>
    <mergeCell ref="W24:X24"/>
    <mergeCell ref="Z8:AB8"/>
    <mergeCell ref="Z23:AA23"/>
    <mergeCell ref="Z24:AA24"/>
  </mergeCells>
  <printOptions horizontalCentered="1"/>
  <pageMargins left="0.98425196850393704" right="0.98425196850393704" top="0.98425196850393704" bottom="0.98425196850393704" header="0.51181102362204722" footer="0.51181102362204722"/>
  <pageSetup paperSize="9" scale="74" orientation="landscape" horizontalDpi="300" verticalDpi="300" r:id="rId1"/>
  <headerFooter>
    <oddFooter>&amp;L&amp;G&amp;C&amp;"-,Negrito"&amp;9Luciano Clebert Scaburi
 &amp;"-,Regular"Engenheiro Civil 
CREA RN 1700729764&amp;R&amp;P de &amp;N</oddFooter>
  </headerFooter>
  <colBreaks count="3" manualBreakCount="3">
    <brk id="13" max="23" man="1"/>
    <brk id="19" max="23" man="1"/>
    <brk id="25" max="23"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topLeftCell="A7" zoomScaleNormal="100" zoomScaleSheetLayoutView="100" workbookViewId="0">
      <selection activeCell="M32" sqref="M32"/>
    </sheetView>
  </sheetViews>
  <sheetFormatPr defaultRowHeight="15.75"/>
  <cols>
    <col min="1" max="1" width="11.28515625" style="21" customWidth="1"/>
    <col min="2" max="2" width="22.28515625" style="21" bestFit="1" customWidth="1"/>
    <col min="3" max="3" width="7.5703125" style="21" customWidth="1"/>
    <col min="4" max="4" width="4.85546875" style="21" customWidth="1"/>
    <col min="5" max="5" width="7.140625" style="21" customWidth="1"/>
    <col min="6" max="6" width="13.140625" style="21" customWidth="1"/>
    <col min="7" max="7" width="12.28515625" style="21" customWidth="1"/>
    <col min="8" max="8" width="11.140625" style="21" customWidth="1"/>
    <col min="9" max="9" width="9.42578125" style="21" customWidth="1"/>
    <col min="10" max="10" width="8.28515625" style="21" customWidth="1"/>
    <col min="11" max="11" width="6.7109375" style="21" customWidth="1"/>
    <col min="12" max="13" width="9.140625" style="21"/>
    <col min="14" max="15" width="18.5703125" style="21" customWidth="1"/>
    <col min="16" max="16384" width="9.140625" style="21"/>
  </cols>
  <sheetData>
    <row r="1" spans="1:10" ht="15" customHeight="1">
      <c r="A1" s="280" t="str">
        <f>Resumo!$A$1</f>
        <v>Reforma da Unidade de atenção Especializada em Saúde</v>
      </c>
      <c r="B1" s="280"/>
      <c r="C1" s="280"/>
      <c r="D1" s="280"/>
      <c r="E1" s="280"/>
      <c r="F1" s="280"/>
      <c r="G1" s="280"/>
      <c r="H1" s="280"/>
      <c r="I1" s="280"/>
      <c r="J1" s="280"/>
    </row>
    <row r="2" spans="1:10" ht="21" customHeight="1">
      <c r="A2" s="72" t="str">
        <f>Resumo!$A$2</f>
        <v>Proprietário:</v>
      </c>
      <c r="B2" s="322" t="str">
        <f>Resumo!$B$2</f>
        <v>Municipio de Sorriso</v>
      </c>
      <c r="C2" s="322"/>
      <c r="D2" s="322"/>
      <c r="E2" s="323" t="s">
        <v>7</v>
      </c>
      <c r="F2" s="323"/>
      <c r="G2" s="66">
        <f>Resumo!D2</f>
        <v>0</v>
      </c>
      <c r="H2" s="67" t="s">
        <v>9</v>
      </c>
      <c r="I2" s="68" t="str">
        <f>Orçamento!J2</f>
        <v>18//11/2020</v>
      </c>
      <c r="J2" s="78"/>
    </row>
    <row r="3" spans="1:10" ht="21" customHeight="1">
      <c r="A3" s="72" t="str">
        <f>Resumo!$A$3</f>
        <v xml:space="preserve">Obra: </v>
      </c>
      <c r="B3" s="62" t="str">
        <f>Resumo!B3</f>
        <v>Reforma da Unidade de atenção Especializada em Saúde</v>
      </c>
      <c r="C3" s="62"/>
      <c r="D3" s="62"/>
      <c r="E3" s="70"/>
      <c r="F3" s="67" t="s">
        <v>8</v>
      </c>
      <c r="G3" s="66">
        <f>G2/B5</f>
        <v>0</v>
      </c>
      <c r="H3" s="67" t="s">
        <v>10</v>
      </c>
      <c r="I3" s="71">
        <f>'BDI - Serviços'!I24</f>
        <v>0.26369999999999999</v>
      </c>
      <c r="J3" s="78"/>
    </row>
    <row r="4" spans="1:10" ht="31.5" customHeight="1">
      <c r="A4" s="72" t="str">
        <f>Resumo!$A$4</f>
        <v xml:space="preserve">Local: </v>
      </c>
      <c r="B4" s="282" t="str">
        <f>Resumo!B4</f>
        <v>Av. Porto Alegre, nº3203. Equipamento Comunitário - Lote Destinado a Estabelecimento Educacional, Esporte e Lazer.</v>
      </c>
      <c r="C4" s="282"/>
      <c r="D4" s="282"/>
      <c r="E4" s="282"/>
      <c r="F4" s="282"/>
      <c r="G4" s="282"/>
      <c r="H4" s="72" t="s">
        <v>11</v>
      </c>
      <c r="I4" s="329" t="str">
        <f>Resumo!F4</f>
        <v>SINAPI - NOVEMBRO 2020 - DESONERADO</v>
      </c>
      <c r="J4" s="329"/>
    </row>
    <row r="5" spans="1:10" ht="21" customHeight="1">
      <c r="A5" s="72" t="str">
        <f>Resumo!$A$5</f>
        <v xml:space="preserve">Área: </v>
      </c>
      <c r="B5" s="74">
        <f>Resumo!$B$5</f>
        <v>610.08000000000004</v>
      </c>
      <c r="C5" s="62"/>
      <c r="D5" s="75" t="str">
        <f>Orçamento!E6</f>
        <v>Arredondamentos: Opções → Avançado → Fórmulas → "Definir Precisão Conforme Exibido"</v>
      </c>
      <c r="G5" s="63"/>
      <c r="H5" s="63"/>
      <c r="I5" s="62"/>
      <c r="J5" s="78"/>
    </row>
    <row r="6" spans="1:10" ht="21" customHeight="1">
      <c r="A6" s="265" t="str">
        <f>Resumo!$A$6</f>
        <v>Responsável Técnico: Luciano Clebert Scaburi - CREA RN 1700729764</v>
      </c>
      <c r="B6" s="63"/>
      <c r="C6" s="64"/>
      <c r="D6" s="65"/>
      <c r="E6" s="63"/>
      <c r="F6" s="63"/>
      <c r="G6" s="69"/>
      <c r="H6" s="63"/>
      <c r="I6" s="62"/>
      <c r="J6" s="78"/>
    </row>
    <row r="7" spans="1:10" ht="17.25">
      <c r="A7" s="55"/>
      <c r="B7" s="58"/>
      <c r="C7" s="59"/>
      <c r="D7" s="60"/>
      <c r="E7" s="58"/>
      <c r="F7" s="58"/>
      <c r="G7" s="14"/>
      <c r="H7" s="58"/>
      <c r="I7" s="9"/>
      <c r="J7" s="11"/>
    </row>
    <row r="8" spans="1:10" ht="17.25">
      <c r="A8" s="333" t="s">
        <v>85</v>
      </c>
      <c r="B8" s="333"/>
      <c r="C8" s="333"/>
      <c r="D8" s="333"/>
      <c r="E8" s="333"/>
      <c r="F8" s="333"/>
      <c r="G8" s="333"/>
      <c r="H8" s="333"/>
      <c r="I8" s="333"/>
      <c r="J8" s="333"/>
    </row>
    <row r="9" spans="1:10">
      <c r="A9" s="26" t="s">
        <v>20</v>
      </c>
      <c r="B9" s="335" t="s">
        <v>21</v>
      </c>
      <c r="C9" s="336"/>
      <c r="D9" s="336"/>
      <c r="E9" s="336"/>
      <c r="F9" s="336"/>
      <c r="G9" s="336"/>
      <c r="H9" s="337"/>
      <c r="I9" s="340">
        <f>SUM(I10:I13)</f>
        <v>6.9500000000000006E-2</v>
      </c>
      <c r="J9" s="340"/>
    </row>
    <row r="10" spans="1:10">
      <c r="A10" s="44" t="s">
        <v>22</v>
      </c>
      <c r="B10" s="324" t="s">
        <v>23</v>
      </c>
      <c r="C10" s="325"/>
      <c r="D10" s="325"/>
      <c r="E10" s="326"/>
      <c r="F10" s="330" t="s">
        <v>24</v>
      </c>
      <c r="G10" s="331"/>
      <c r="H10" s="332"/>
      <c r="I10" s="339">
        <v>3.7999999999999999E-2</v>
      </c>
      <c r="J10" s="339"/>
    </row>
    <row r="11" spans="1:10">
      <c r="A11" s="44" t="s">
        <v>25</v>
      </c>
      <c r="B11" s="324" t="s">
        <v>26</v>
      </c>
      <c r="C11" s="325"/>
      <c r="D11" s="325"/>
      <c r="E11" s="326"/>
      <c r="F11" s="330" t="s">
        <v>27</v>
      </c>
      <c r="G11" s="331"/>
      <c r="H11" s="332"/>
      <c r="I11" s="339">
        <v>8.0000000000000002E-3</v>
      </c>
      <c r="J11" s="339"/>
    </row>
    <row r="12" spans="1:10">
      <c r="A12" s="44" t="s">
        <v>28</v>
      </c>
      <c r="B12" s="324" t="s">
        <v>29</v>
      </c>
      <c r="C12" s="325"/>
      <c r="D12" s="325"/>
      <c r="E12" s="326"/>
      <c r="F12" s="330" t="s">
        <v>30</v>
      </c>
      <c r="G12" s="331"/>
      <c r="H12" s="332"/>
      <c r="I12" s="339">
        <v>1.2E-2</v>
      </c>
      <c r="J12" s="339"/>
    </row>
    <row r="13" spans="1:10">
      <c r="A13" s="44" t="s">
        <v>31</v>
      </c>
      <c r="B13" s="324" t="s">
        <v>32</v>
      </c>
      <c r="C13" s="325"/>
      <c r="D13" s="325"/>
      <c r="E13" s="326"/>
      <c r="F13" s="330" t="s">
        <v>33</v>
      </c>
      <c r="G13" s="331"/>
      <c r="H13" s="332"/>
      <c r="I13" s="339">
        <v>1.15E-2</v>
      </c>
      <c r="J13" s="339"/>
    </row>
    <row r="14" spans="1:10">
      <c r="A14" s="44"/>
      <c r="B14" s="338"/>
      <c r="C14" s="338"/>
      <c r="D14" s="338"/>
      <c r="E14" s="338"/>
      <c r="F14" s="338"/>
      <c r="G14" s="338"/>
      <c r="H14" s="338"/>
      <c r="I14" s="339"/>
      <c r="J14" s="339"/>
    </row>
    <row r="15" spans="1:10">
      <c r="A15" s="26" t="s">
        <v>34</v>
      </c>
      <c r="B15" s="335" t="s">
        <v>35</v>
      </c>
      <c r="C15" s="336"/>
      <c r="D15" s="336"/>
      <c r="E15" s="336"/>
      <c r="F15" s="336"/>
      <c r="G15" s="336"/>
      <c r="H15" s="337"/>
      <c r="I15" s="340">
        <f>SUM(I16:I19)</f>
        <v>0.10150000000000001</v>
      </c>
      <c r="J15" s="340"/>
    </row>
    <row r="16" spans="1:10">
      <c r="A16" s="44" t="s">
        <v>36</v>
      </c>
      <c r="B16" s="334" t="s">
        <v>37</v>
      </c>
      <c r="C16" s="334"/>
      <c r="D16" s="334"/>
      <c r="E16" s="334"/>
      <c r="F16" s="334"/>
      <c r="G16" s="334"/>
      <c r="H16" s="334"/>
      <c r="I16" s="339">
        <v>6.4999999999999997E-3</v>
      </c>
      <c r="J16" s="339"/>
    </row>
    <row r="17" spans="1:14">
      <c r="A17" s="44" t="s">
        <v>38</v>
      </c>
      <c r="B17" s="334" t="s">
        <v>39</v>
      </c>
      <c r="C17" s="334"/>
      <c r="D17" s="334"/>
      <c r="E17" s="334"/>
      <c r="F17" s="334"/>
      <c r="G17" s="334"/>
      <c r="H17" s="334"/>
      <c r="I17" s="339">
        <v>0.03</v>
      </c>
      <c r="J17" s="339"/>
    </row>
    <row r="18" spans="1:14">
      <c r="A18" s="44" t="s">
        <v>40</v>
      </c>
      <c r="B18" s="334" t="s">
        <v>41</v>
      </c>
      <c r="C18" s="334"/>
      <c r="D18" s="334"/>
      <c r="E18" s="334"/>
      <c r="F18" s="334"/>
      <c r="G18" s="334"/>
      <c r="H18" s="334"/>
      <c r="I18" s="339">
        <v>0.02</v>
      </c>
      <c r="J18" s="339"/>
    </row>
    <row r="19" spans="1:14">
      <c r="A19" s="44" t="s">
        <v>48</v>
      </c>
      <c r="B19" s="324" t="s">
        <v>83</v>
      </c>
      <c r="C19" s="325"/>
      <c r="D19" s="325"/>
      <c r="E19" s="325"/>
      <c r="F19" s="325"/>
      <c r="G19" s="325"/>
      <c r="H19" s="326"/>
      <c r="I19" s="327">
        <v>4.4999999999999998E-2</v>
      </c>
      <c r="J19" s="328"/>
    </row>
    <row r="20" spans="1:14">
      <c r="A20" s="44"/>
      <c r="B20" s="338"/>
      <c r="C20" s="338"/>
      <c r="D20" s="338"/>
      <c r="E20" s="338"/>
      <c r="F20" s="338"/>
      <c r="G20" s="338"/>
      <c r="H20" s="338"/>
      <c r="I20" s="338"/>
      <c r="J20" s="338"/>
    </row>
    <row r="21" spans="1:14">
      <c r="A21" s="26" t="s">
        <v>42</v>
      </c>
      <c r="B21" s="335" t="s">
        <v>43</v>
      </c>
      <c r="C21" s="336"/>
      <c r="D21" s="336"/>
      <c r="E21" s="336"/>
      <c r="F21" s="336"/>
      <c r="G21" s="336"/>
      <c r="H21" s="337"/>
      <c r="I21" s="347">
        <f>I22</f>
        <v>6.0999999999999999E-2</v>
      </c>
      <c r="J21" s="348"/>
    </row>
    <row r="22" spans="1:14">
      <c r="A22" s="44" t="s">
        <v>44</v>
      </c>
      <c r="B22" s="324" t="s">
        <v>45</v>
      </c>
      <c r="C22" s="325"/>
      <c r="D22" s="325"/>
      <c r="E22" s="325"/>
      <c r="F22" s="325"/>
      <c r="G22" s="325"/>
      <c r="H22" s="326"/>
      <c r="I22" s="339">
        <v>6.0999999999999999E-2</v>
      </c>
      <c r="J22" s="339"/>
    </row>
    <row r="23" spans="1:14">
      <c r="A23" s="27"/>
      <c r="B23" s="343"/>
      <c r="C23" s="344"/>
      <c r="D23" s="344"/>
      <c r="E23" s="344"/>
      <c r="F23" s="344"/>
      <c r="G23" s="344"/>
      <c r="H23" s="345"/>
      <c r="I23" s="343"/>
      <c r="J23" s="345"/>
    </row>
    <row r="24" spans="1:14">
      <c r="A24" s="57"/>
      <c r="B24" s="342" t="s">
        <v>93</v>
      </c>
      <c r="C24" s="342"/>
      <c r="D24" s="342"/>
      <c r="E24" s="342"/>
      <c r="F24" s="342"/>
      <c r="G24" s="342"/>
      <c r="H24" s="342"/>
      <c r="I24" s="346">
        <f>(((1+I10+I11+I12)*(1+I13)*(1+I21))/(1-I15))-1</f>
        <v>0.26369999999999999</v>
      </c>
      <c r="J24" s="346"/>
      <c r="N24" s="28"/>
    </row>
    <row r="25" spans="1:14">
      <c r="A25" s="11"/>
      <c r="B25" s="11"/>
      <c r="C25" s="11"/>
      <c r="D25" s="11"/>
      <c r="E25" s="11"/>
      <c r="F25" s="11"/>
      <c r="G25" s="11"/>
      <c r="H25" s="11"/>
      <c r="I25" s="11"/>
      <c r="J25" s="11"/>
    </row>
    <row r="26" spans="1:14">
      <c r="A26" s="11"/>
      <c r="B26" s="11"/>
      <c r="C26" s="11"/>
      <c r="D26" s="11"/>
      <c r="E26" s="11"/>
      <c r="F26" s="11"/>
      <c r="G26" s="11"/>
      <c r="H26" s="11"/>
      <c r="I26" s="11"/>
      <c r="J26" s="11"/>
      <c r="N26" s="28"/>
    </row>
    <row r="27" spans="1:14" ht="50.25" customHeight="1">
      <c r="A27" s="341" t="s">
        <v>57</v>
      </c>
      <c r="B27" s="341"/>
      <c r="C27" s="341"/>
      <c r="D27" s="341"/>
      <c r="E27" s="341"/>
      <c r="F27" s="341"/>
      <c r="G27" s="341"/>
      <c r="H27" s="341"/>
      <c r="I27" s="341"/>
      <c r="J27" s="341"/>
    </row>
    <row r="28" spans="1:14">
      <c r="A28" s="30"/>
      <c r="B28" s="30"/>
      <c r="C28" s="30"/>
      <c r="D28" s="30"/>
      <c r="E28" s="11"/>
      <c r="F28" s="11"/>
      <c r="G28" s="11"/>
      <c r="H28" s="11"/>
      <c r="I28" s="11"/>
      <c r="J28" s="11"/>
    </row>
    <row r="29" spans="1:14">
      <c r="A29" s="30"/>
      <c r="B29" s="11"/>
      <c r="C29" s="30"/>
      <c r="D29" s="30"/>
      <c r="E29" s="11"/>
      <c r="F29" s="11"/>
      <c r="G29" s="11"/>
      <c r="H29" s="11"/>
      <c r="I29" s="11"/>
      <c r="J29" s="11"/>
    </row>
    <row r="30" spans="1:14">
      <c r="A30" s="30"/>
      <c r="B30" s="30"/>
      <c r="C30" s="30"/>
      <c r="D30" s="30"/>
      <c r="E30" s="11"/>
      <c r="F30" s="11"/>
      <c r="G30" s="11"/>
      <c r="H30" s="11"/>
      <c r="I30" s="11"/>
      <c r="J30" s="11"/>
    </row>
    <row r="31" spans="1:14">
      <c r="A31" s="30" t="s">
        <v>58</v>
      </c>
      <c r="B31" s="30"/>
      <c r="C31" s="30"/>
      <c r="D31" s="30"/>
      <c r="E31" s="11"/>
      <c r="F31" s="11"/>
      <c r="G31" s="11"/>
      <c r="H31" s="11"/>
      <c r="I31" s="11"/>
      <c r="J31" s="11"/>
    </row>
    <row r="32" spans="1:14">
      <c r="A32" s="79" t="s">
        <v>59</v>
      </c>
      <c r="B32" s="30"/>
      <c r="C32" s="30"/>
      <c r="D32" s="30"/>
      <c r="E32" s="11"/>
      <c r="F32" s="11"/>
      <c r="G32" s="11"/>
      <c r="H32" s="11"/>
      <c r="I32" s="11"/>
      <c r="J32" s="11"/>
    </row>
    <row r="33" spans="1:10">
      <c r="A33" s="79" t="s">
        <v>60</v>
      </c>
      <c r="B33" s="30"/>
      <c r="C33" s="30"/>
      <c r="D33" s="30"/>
      <c r="E33" s="11"/>
      <c r="F33" s="11"/>
      <c r="G33" s="11"/>
      <c r="H33" s="11"/>
      <c r="I33" s="11"/>
      <c r="J33" s="11"/>
    </row>
    <row r="34" spans="1:10">
      <c r="A34" s="79" t="s">
        <v>61</v>
      </c>
      <c r="B34" s="30"/>
      <c r="C34" s="30"/>
      <c r="D34" s="30"/>
      <c r="E34" s="11"/>
      <c r="F34" s="11"/>
      <c r="G34" s="11"/>
      <c r="H34" s="11"/>
      <c r="I34" s="11"/>
      <c r="J34" s="11"/>
    </row>
    <row r="35" spans="1:10">
      <c r="A35" s="79" t="s">
        <v>62</v>
      </c>
      <c r="B35" s="30"/>
      <c r="C35" s="30"/>
      <c r="D35" s="30"/>
      <c r="E35" s="11"/>
      <c r="F35" s="11"/>
      <c r="G35" s="11"/>
      <c r="H35" s="11"/>
      <c r="I35" s="11"/>
      <c r="J35" s="11"/>
    </row>
    <row r="36" spans="1:10">
      <c r="A36" s="79" t="s">
        <v>63</v>
      </c>
      <c r="B36" s="30"/>
      <c r="C36" s="30"/>
      <c r="D36" s="30"/>
      <c r="E36" s="11"/>
      <c r="F36" s="11"/>
      <c r="G36" s="11"/>
      <c r="H36" s="11"/>
      <c r="I36" s="11"/>
      <c r="J36" s="11"/>
    </row>
    <row r="37" spans="1:10">
      <c r="A37" s="79" t="s">
        <v>64</v>
      </c>
      <c r="B37" s="11"/>
      <c r="C37" s="11"/>
      <c r="D37" s="11"/>
      <c r="E37" s="11"/>
      <c r="F37" s="11"/>
      <c r="G37" s="11"/>
      <c r="H37" s="11"/>
      <c r="I37" s="11"/>
      <c r="J37" s="11"/>
    </row>
    <row r="38" spans="1:10">
      <c r="A38" s="11"/>
      <c r="B38" s="11"/>
      <c r="C38" s="11"/>
      <c r="D38" s="11"/>
      <c r="E38" s="11"/>
      <c r="F38" s="11"/>
      <c r="G38" s="11"/>
      <c r="H38" s="11"/>
      <c r="I38" s="11"/>
      <c r="J38" s="11"/>
    </row>
    <row r="39" spans="1:10">
      <c r="A39" s="11"/>
      <c r="B39" s="11"/>
      <c r="C39" s="11"/>
      <c r="D39" s="11"/>
      <c r="E39" s="11"/>
      <c r="F39" s="11"/>
      <c r="G39" s="11"/>
      <c r="H39" s="11"/>
      <c r="I39" s="11"/>
      <c r="J39" s="11"/>
    </row>
    <row r="40" spans="1:10">
      <c r="A40" s="11"/>
      <c r="B40" s="11"/>
      <c r="C40" s="11"/>
      <c r="D40" s="11"/>
      <c r="E40" s="11"/>
      <c r="F40" s="11"/>
      <c r="G40" s="11"/>
      <c r="H40" s="11"/>
      <c r="I40" s="11"/>
      <c r="J40" s="11"/>
    </row>
    <row r="41" spans="1:10">
      <c r="A41" s="11"/>
      <c r="B41" s="11"/>
      <c r="C41" s="11"/>
      <c r="D41" s="11"/>
      <c r="E41" s="11"/>
      <c r="F41" s="11"/>
      <c r="G41" s="11"/>
      <c r="H41" s="11"/>
      <c r="I41" s="11"/>
      <c r="J41" s="11"/>
    </row>
    <row r="42" spans="1:10">
      <c r="A42" s="11"/>
      <c r="B42" s="11"/>
      <c r="C42" s="11"/>
      <c r="D42" s="11"/>
      <c r="E42" s="11"/>
      <c r="F42" s="11"/>
      <c r="G42" s="11"/>
      <c r="H42" s="11"/>
      <c r="I42" s="11"/>
      <c r="J42" s="11"/>
    </row>
    <row r="43" spans="1:10">
      <c r="A43" s="11"/>
      <c r="B43" s="11"/>
      <c r="C43" s="11"/>
      <c r="D43" s="11"/>
      <c r="E43" s="11"/>
      <c r="F43" s="11"/>
      <c r="G43" s="11"/>
      <c r="H43" s="11"/>
      <c r="I43" s="11"/>
      <c r="J43" s="11"/>
    </row>
    <row r="44" spans="1:10">
      <c r="A44" s="11"/>
      <c r="B44" s="11"/>
      <c r="C44" s="11"/>
      <c r="D44" s="11"/>
      <c r="E44" s="11"/>
      <c r="F44" s="11"/>
      <c r="G44" s="11"/>
      <c r="H44" s="11"/>
      <c r="I44" s="11"/>
      <c r="J44" s="11"/>
    </row>
    <row r="45" spans="1:10">
      <c r="A45" s="11"/>
      <c r="B45" s="11"/>
      <c r="C45" s="11"/>
      <c r="D45" s="11"/>
      <c r="E45" s="11"/>
      <c r="F45" s="11"/>
      <c r="G45" s="11"/>
      <c r="H45" s="11"/>
      <c r="I45" s="11"/>
      <c r="J45" s="11"/>
    </row>
    <row r="46" spans="1:10">
      <c r="A46" s="11"/>
      <c r="B46" s="11"/>
      <c r="C46" s="11"/>
      <c r="D46" s="11"/>
      <c r="E46" s="11"/>
      <c r="F46" s="11"/>
      <c r="G46" s="11"/>
      <c r="H46" s="11"/>
      <c r="I46" s="11"/>
      <c r="J46" s="11"/>
    </row>
    <row r="47" spans="1:10">
      <c r="A47" s="11"/>
      <c r="B47" s="11"/>
      <c r="C47" s="11"/>
      <c r="D47" s="11"/>
      <c r="E47" s="11"/>
      <c r="F47" s="11"/>
      <c r="G47" s="11"/>
      <c r="H47" s="11"/>
      <c r="I47" s="11"/>
      <c r="J47" s="11"/>
    </row>
    <row r="48" spans="1:10">
      <c r="A48" s="11"/>
      <c r="B48" s="11"/>
      <c r="C48" s="11"/>
      <c r="D48" s="11"/>
      <c r="E48" s="11"/>
      <c r="F48" s="11"/>
      <c r="G48" s="11"/>
      <c r="H48" s="11"/>
      <c r="I48" s="11"/>
      <c r="J48" s="11"/>
    </row>
    <row r="49" spans="1:10">
      <c r="A49" s="11"/>
      <c r="B49" s="11"/>
      <c r="C49" s="11"/>
      <c r="D49" s="11"/>
      <c r="E49" s="11"/>
      <c r="F49" s="11"/>
      <c r="G49" s="11"/>
      <c r="H49" s="11"/>
      <c r="I49" s="11"/>
      <c r="J49" s="11"/>
    </row>
    <row r="50" spans="1:10">
      <c r="A50" s="11"/>
      <c r="B50" s="11"/>
      <c r="C50" s="11"/>
      <c r="D50" s="11"/>
      <c r="E50" s="11"/>
      <c r="F50" s="11"/>
      <c r="G50" s="11"/>
      <c r="H50" s="11"/>
      <c r="I50" s="11"/>
      <c r="J50" s="11"/>
    </row>
    <row r="51" spans="1:10">
      <c r="A51" s="11"/>
      <c r="B51" s="11"/>
      <c r="C51" s="11"/>
      <c r="D51" s="11"/>
      <c r="E51" s="11"/>
      <c r="F51" s="11"/>
      <c r="G51" s="11"/>
      <c r="H51" s="11"/>
      <c r="I51" s="11"/>
      <c r="J51" s="11"/>
    </row>
    <row r="52" spans="1:10">
      <c r="A52" s="11"/>
      <c r="B52" s="11"/>
      <c r="C52" s="11"/>
      <c r="D52" s="11"/>
      <c r="E52" s="11"/>
      <c r="F52" s="11"/>
      <c r="G52" s="11"/>
      <c r="H52" s="11"/>
      <c r="I52" s="11"/>
      <c r="J52" s="11"/>
    </row>
    <row r="53" spans="1:10">
      <c r="A53" s="11"/>
      <c r="B53" s="11"/>
      <c r="C53" s="11"/>
      <c r="D53" s="11"/>
      <c r="E53" s="11"/>
      <c r="F53" s="11"/>
      <c r="G53" s="11"/>
      <c r="H53" s="11"/>
      <c r="I53" s="11"/>
      <c r="J53" s="11"/>
    </row>
  </sheetData>
  <mergeCells count="43">
    <mergeCell ref="A1:J1"/>
    <mergeCell ref="I18:J18"/>
    <mergeCell ref="I20:J20"/>
    <mergeCell ref="I21:J21"/>
    <mergeCell ref="B9:H9"/>
    <mergeCell ref="B10:E10"/>
    <mergeCell ref="B11:E11"/>
    <mergeCell ref="B12:E12"/>
    <mergeCell ref="B13:E13"/>
    <mergeCell ref="I12:J12"/>
    <mergeCell ref="I13:J13"/>
    <mergeCell ref="I14:J14"/>
    <mergeCell ref="I15:J15"/>
    <mergeCell ref="I16:J16"/>
    <mergeCell ref="I17:J17"/>
    <mergeCell ref="B20:H20"/>
    <mergeCell ref="B16:H16"/>
    <mergeCell ref="I9:J9"/>
    <mergeCell ref="B17:H17"/>
    <mergeCell ref="A27:J27"/>
    <mergeCell ref="B21:H21"/>
    <mergeCell ref="B22:H22"/>
    <mergeCell ref="B24:H24"/>
    <mergeCell ref="B23:H23"/>
    <mergeCell ref="I23:J23"/>
    <mergeCell ref="I24:J24"/>
    <mergeCell ref="I22:J22"/>
    <mergeCell ref="B2:D2"/>
    <mergeCell ref="E2:F2"/>
    <mergeCell ref="B4:G4"/>
    <mergeCell ref="B19:H19"/>
    <mergeCell ref="I19:J19"/>
    <mergeCell ref="I4:J4"/>
    <mergeCell ref="F10:H10"/>
    <mergeCell ref="A8:J8"/>
    <mergeCell ref="B18:H18"/>
    <mergeCell ref="F11:H11"/>
    <mergeCell ref="F12:H12"/>
    <mergeCell ref="F13:H13"/>
    <mergeCell ref="B15:H15"/>
    <mergeCell ref="B14:H14"/>
    <mergeCell ref="I10:J10"/>
    <mergeCell ref="I11:J11"/>
  </mergeCells>
  <pageMargins left="0.59055118110236227" right="0.11811023622047245" top="1.0236220472440944" bottom="0.98425196850393704" header="0.31496062992125984" footer="0.31496062992125984"/>
  <pageSetup paperSize="9" scale="89" orientation="portrait" horizontalDpi="300" verticalDpi="300" r:id="rId1"/>
  <headerFooter>
    <oddFooter>&amp;L&amp;G&amp;C&amp;"-,Negrito"&amp;9Luciano Clebert Scaburi
&amp;"-,Regular" Engenheiro Civil 
CREA RN 1700729764&amp;R&amp;P de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topLeftCell="A4" zoomScaleNormal="100" zoomScaleSheetLayoutView="100" workbookViewId="0">
      <selection activeCell="G43" sqref="G43"/>
    </sheetView>
  </sheetViews>
  <sheetFormatPr defaultRowHeight="15.75"/>
  <cols>
    <col min="1" max="1" width="10.140625" style="21" customWidth="1"/>
    <col min="2" max="2" width="22.28515625" style="21" bestFit="1" customWidth="1"/>
    <col min="3" max="3" width="7.5703125" style="21" customWidth="1"/>
    <col min="4" max="4" width="4.85546875" style="21" customWidth="1"/>
    <col min="5" max="5" width="7.140625" style="21" customWidth="1"/>
    <col min="6" max="7" width="12.42578125" style="21" customWidth="1"/>
    <col min="8" max="8" width="11.140625" style="21" customWidth="1"/>
    <col min="9" max="9" width="9.42578125" style="21" customWidth="1"/>
    <col min="10" max="10" width="11.42578125" style="21" customWidth="1"/>
    <col min="11" max="11" width="6.7109375" style="21" customWidth="1"/>
    <col min="12" max="13" width="9.140625" style="21"/>
    <col min="14" max="15" width="18.5703125" style="21" customWidth="1"/>
    <col min="16" max="16384" width="9.140625" style="21"/>
  </cols>
  <sheetData>
    <row r="1" spans="1:10" ht="15" customHeight="1">
      <c r="A1" s="349" t="str">
        <f>'BDI - Serviços'!$A$1:$J$1</f>
        <v>Reforma da Unidade de atenção Especializada em Saúde</v>
      </c>
      <c r="B1" s="349"/>
      <c r="C1" s="349"/>
      <c r="D1" s="349"/>
      <c r="E1" s="349"/>
      <c r="F1" s="349"/>
      <c r="G1" s="349"/>
      <c r="H1" s="349"/>
      <c r="I1" s="349"/>
      <c r="J1" s="349"/>
    </row>
    <row r="2" spans="1:10" ht="21" customHeight="1">
      <c r="A2" s="266" t="str">
        <f>'BDI - Serviços'!$A$2</f>
        <v>Proprietário:</v>
      </c>
      <c r="B2" s="82" t="str">
        <f>'BDI - Serviços'!$B$2:$D$2</f>
        <v>Municipio de Sorriso</v>
      </c>
      <c r="C2" s="82"/>
      <c r="D2" s="82"/>
      <c r="E2" s="351" t="str">
        <f>'BDI - Serviços'!$E$2:$F$2</f>
        <v>Valor estimado final:</v>
      </c>
      <c r="F2" s="351"/>
      <c r="G2" s="83">
        <f>'BDI - Serviços'!G2</f>
        <v>0</v>
      </c>
      <c r="H2" s="267" t="s">
        <v>9</v>
      </c>
      <c r="I2" s="68" t="str">
        <f>Orçamento!J2</f>
        <v>18//11/2020</v>
      </c>
      <c r="J2" s="82"/>
    </row>
    <row r="3" spans="1:10" ht="21" customHeight="1">
      <c r="A3" s="72" t="str">
        <f>'BDI - Serviços'!$A$3</f>
        <v xml:space="preserve">Obra: </v>
      </c>
      <c r="B3" s="73" t="str">
        <f>'BDI - Serviços'!$B$3</f>
        <v>Reforma da Unidade de atenção Especializada em Saúde</v>
      </c>
      <c r="C3" s="78"/>
      <c r="D3" s="78"/>
      <c r="E3" s="62"/>
      <c r="F3" s="160" t="str">
        <f>'BDI - Serviços'!$F$3</f>
        <v>Custo/m²:</v>
      </c>
      <c r="G3" s="84">
        <f>'BDI - Serviços'!G3</f>
        <v>0</v>
      </c>
      <c r="H3" s="268" t="s">
        <v>10</v>
      </c>
      <c r="I3" s="269">
        <f>'BDI - Serviços'!I3</f>
        <v>0.26369999999999999</v>
      </c>
      <c r="J3" s="78"/>
    </row>
    <row r="4" spans="1:10" ht="36.75" customHeight="1">
      <c r="A4" s="72" t="str">
        <f>'BDI - Serviços'!$A$4</f>
        <v xml:space="preserve">Local: </v>
      </c>
      <c r="B4" s="282" t="str">
        <f>'BDI - Serviços'!$B$4:$G$4</f>
        <v>Av. Porto Alegre, nº3203. Equipamento Comunitário - Lote Destinado a Estabelecimento Educacional, Esporte e Lazer.</v>
      </c>
      <c r="C4" s="282"/>
      <c r="D4" s="282"/>
      <c r="E4" s="282"/>
      <c r="F4" s="282"/>
      <c r="G4" s="282"/>
      <c r="H4" s="81" t="s">
        <v>11</v>
      </c>
      <c r="I4" s="329" t="str">
        <f>'BDI - Serviços'!I4:J4</f>
        <v>SINAPI - NOVEMBRO 2020 - DESONERADO</v>
      </c>
      <c r="J4" s="329"/>
    </row>
    <row r="5" spans="1:10" ht="21" customHeight="1">
      <c r="A5" s="72" t="str">
        <f>'BDI - Serviços'!$A$5</f>
        <v xml:space="preserve">Área: </v>
      </c>
      <c r="B5" s="73">
        <f>Orçamento!B5</f>
        <v>610.08000000000004</v>
      </c>
      <c r="C5" s="78"/>
      <c r="D5" s="62" t="str">
        <f>Orçamento!E6</f>
        <v>Arredondamentos: Opções → Avançado → Fórmulas → "Definir Precisão Conforme Exibido"</v>
      </c>
      <c r="E5" s="62"/>
      <c r="F5" s="78"/>
      <c r="G5" s="80"/>
      <c r="H5" s="81"/>
      <c r="I5" s="78"/>
      <c r="J5" s="78"/>
    </row>
    <row r="6" spans="1:10" ht="21" customHeight="1">
      <c r="A6" s="72" t="str">
        <f>Orçamento!A6</f>
        <v>Responsável Técnico: Luciano Clebert Scaburi - CREA RN 1700729764</v>
      </c>
      <c r="B6" s="73"/>
      <c r="C6" s="78"/>
      <c r="D6" s="78"/>
      <c r="E6" s="62"/>
      <c r="F6" s="62"/>
      <c r="G6" s="80"/>
      <c r="H6" s="81"/>
      <c r="I6" s="78"/>
      <c r="J6" s="78"/>
    </row>
    <row r="7" spans="1:10" ht="21" customHeight="1">
      <c r="A7" s="46"/>
      <c r="B7" s="8"/>
      <c r="C7" s="11"/>
      <c r="D7" s="11"/>
      <c r="E7" s="55"/>
      <c r="F7" s="11"/>
      <c r="G7" s="25"/>
      <c r="H7" s="46"/>
      <c r="I7" s="11"/>
      <c r="J7" s="11"/>
    </row>
    <row r="8" spans="1:10">
      <c r="A8" s="306" t="s">
        <v>84</v>
      </c>
      <c r="B8" s="306"/>
      <c r="C8" s="306"/>
      <c r="D8" s="306"/>
      <c r="E8" s="306"/>
      <c r="F8" s="306"/>
      <c r="G8" s="306"/>
      <c r="H8" s="306"/>
      <c r="I8" s="306"/>
      <c r="J8" s="306"/>
    </row>
    <row r="9" spans="1:10">
      <c r="A9" s="26" t="s">
        <v>20</v>
      </c>
      <c r="B9" s="350" t="s">
        <v>86</v>
      </c>
      <c r="C9" s="350"/>
      <c r="D9" s="350"/>
      <c r="E9" s="350"/>
      <c r="F9" s="350"/>
      <c r="G9" s="350"/>
      <c r="H9" s="350"/>
      <c r="I9" s="340">
        <f>SUM(I10:I14)</f>
        <v>4.3900000000000002E-2</v>
      </c>
      <c r="J9" s="340"/>
    </row>
    <row r="10" spans="1:10">
      <c r="A10" s="41" t="s">
        <v>22</v>
      </c>
      <c r="B10" s="324" t="s">
        <v>87</v>
      </c>
      <c r="C10" s="325"/>
      <c r="D10" s="325"/>
      <c r="E10" s="325"/>
      <c r="F10" s="325"/>
      <c r="G10" s="325"/>
      <c r="H10" s="326"/>
      <c r="I10" s="339">
        <v>2.0500000000000001E-2</v>
      </c>
      <c r="J10" s="339"/>
    </row>
    <row r="11" spans="1:10">
      <c r="A11" s="41" t="s">
        <v>25</v>
      </c>
      <c r="B11" s="324" t="s">
        <v>88</v>
      </c>
      <c r="C11" s="325"/>
      <c r="D11" s="325"/>
      <c r="E11" s="325"/>
      <c r="F11" s="325"/>
      <c r="G11" s="325"/>
      <c r="H11" s="326"/>
      <c r="I11" s="339">
        <v>2.2000000000000001E-3</v>
      </c>
      <c r="J11" s="339"/>
    </row>
    <row r="12" spans="1:10">
      <c r="A12" s="41" t="s">
        <v>28</v>
      </c>
      <c r="B12" s="324" t="s">
        <v>32</v>
      </c>
      <c r="C12" s="325"/>
      <c r="D12" s="325"/>
      <c r="E12" s="325"/>
      <c r="F12" s="325"/>
      <c r="G12" s="325"/>
      <c r="H12" s="326"/>
      <c r="I12" s="339">
        <v>1.2E-2</v>
      </c>
      <c r="J12" s="339"/>
    </row>
    <row r="13" spans="1:10">
      <c r="A13" s="41" t="s">
        <v>31</v>
      </c>
      <c r="B13" s="324" t="s">
        <v>89</v>
      </c>
      <c r="C13" s="325"/>
      <c r="D13" s="325"/>
      <c r="E13" s="325"/>
      <c r="F13" s="325"/>
      <c r="G13" s="325"/>
      <c r="H13" s="326"/>
      <c r="I13" s="327">
        <v>4.1999999999999997E-3</v>
      </c>
      <c r="J13" s="328"/>
    </row>
    <row r="14" spans="1:10">
      <c r="A14" s="41" t="s">
        <v>47</v>
      </c>
      <c r="B14" s="324" t="s">
        <v>90</v>
      </c>
      <c r="C14" s="325"/>
      <c r="D14" s="325"/>
      <c r="E14" s="325"/>
      <c r="F14" s="325"/>
      <c r="G14" s="325"/>
      <c r="H14" s="326"/>
      <c r="I14" s="339">
        <v>5.0000000000000001E-3</v>
      </c>
      <c r="J14" s="339"/>
    </row>
    <row r="15" spans="1:10">
      <c r="A15" s="41"/>
      <c r="B15" s="338"/>
      <c r="C15" s="338"/>
      <c r="D15" s="338"/>
      <c r="E15" s="338"/>
      <c r="F15" s="338"/>
      <c r="G15" s="338"/>
      <c r="H15" s="338"/>
      <c r="I15" s="339"/>
      <c r="J15" s="339"/>
    </row>
    <row r="16" spans="1:10">
      <c r="A16" s="26" t="s">
        <v>34</v>
      </c>
      <c r="B16" s="335" t="s">
        <v>35</v>
      </c>
      <c r="C16" s="336"/>
      <c r="D16" s="336"/>
      <c r="E16" s="336"/>
      <c r="F16" s="336"/>
      <c r="G16" s="336"/>
      <c r="H16" s="337"/>
      <c r="I16" s="340">
        <f>SUM(I17:I19)</f>
        <v>7.1499999999999994E-2</v>
      </c>
      <c r="J16" s="340"/>
    </row>
    <row r="17" spans="1:14">
      <c r="A17" s="41" t="s">
        <v>36</v>
      </c>
      <c r="B17" s="334" t="s">
        <v>37</v>
      </c>
      <c r="C17" s="334"/>
      <c r="D17" s="334"/>
      <c r="E17" s="334"/>
      <c r="F17" s="334"/>
      <c r="G17" s="334"/>
      <c r="H17" s="334"/>
      <c r="I17" s="339">
        <v>6.4999999999999997E-3</v>
      </c>
      <c r="J17" s="339"/>
    </row>
    <row r="18" spans="1:14">
      <c r="A18" s="41" t="s">
        <v>38</v>
      </c>
      <c r="B18" s="334" t="s">
        <v>39</v>
      </c>
      <c r="C18" s="334"/>
      <c r="D18" s="334"/>
      <c r="E18" s="334"/>
      <c r="F18" s="334"/>
      <c r="G18" s="334"/>
      <c r="H18" s="334"/>
      <c r="I18" s="339">
        <v>0.03</v>
      </c>
      <c r="J18" s="339"/>
    </row>
    <row r="19" spans="1:14">
      <c r="A19" s="41" t="s">
        <v>40</v>
      </c>
      <c r="B19" s="334" t="s">
        <v>41</v>
      </c>
      <c r="C19" s="334"/>
      <c r="D19" s="334"/>
      <c r="E19" s="334"/>
      <c r="F19" s="334"/>
      <c r="G19" s="334"/>
      <c r="H19" s="334"/>
      <c r="I19" s="339">
        <v>3.5000000000000003E-2</v>
      </c>
      <c r="J19" s="339"/>
    </row>
    <row r="20" spans="1:14">
      <c r="A20" s="41"/>
      <c r="B20" s="338"/>
      <c r="C20" s="338"/>
      <c r="D20" s="338"/>
      <c r="E20" s="338"/>
      <c r="F20" s="338"/>
      <c r="G20" s="338"/>
      <c r="H20" s="338"/>
      <c r="I20" s="338"/>
      <c r="J20" s="338"/>
    </row>
    <row r="21" spans="1:14">
      <c r="A21" s="26" t="s">
        <v>42</v>
      </c>
      <c r="B21" s="335" t="s">
        <v>43</v>
      </c>
      <c r="C21" s="336"/>
      <c r="D21" s="336"/>
      <c r="E21" s="336"/>
      <c r="F21" s="336"/>
      <c r="G21" s="336"/>
      <c r="H21" s="337"/>
      <c r="I21" s="340">
        <f>I22</f>
        <v>3.8300000000000001E-2</v>
      </c>
      <c r="J21" s="340"/>
    </row>
    <row r="22" spans="1:14">
      <c r="A22" s="41" t="s">
        <v>44</v>
      </c>
      <c r="B22" s="324" t="s">
        <v>91</v>
      </c>
      <c r="C22" s="325"/>
      <c r="D22" s="325"/>
      <c r="E22" s="325"/>
      <c r="F22" s="325"/>
      <c r="G22" s="325"/>
      <c r="H22" s="326"/>
      <c r="I22" s="339">
        <v>3.8300000000000001E-2</v>
      </c>
      <c r="J22" s="339"/>
    </row>
    <row r="23" spans="1:14">
      <c r="A23" s="27"/>
      <c r="B23" s="343"/>
      <c r="C23" s="344"/>
      <c r="D23" s="344"/>
      <c r="E23" s="344"/>
      <c r="F23" s="344"/>
      <c r="G23" s="344"/>
      <c r="H23" s="345"/>
      <c r="I23" s="343"/>
      <c r="J23" s="345"/>
    </row>
    <row r="24" spans="1:14">
      <c r="A24" s="57"/>
      <c r="B24" s="342" t="s">
        <v>92</v>
      </c>
      <c r="C24" s="342"/>
      <c r="D24" s="342"/>
      <c r="E24" s="342"/>
      <c r="F24" s="342"/>
      <c r="G24" s="342"/>
      <c r="H24" s="342"/>
      <c r="I24" s="352">
        <f>((1-I19+I9+I21)/(1-I16))-1</f>
        <v>0.1278</v>
      </c>
      <c r="J24" s="353"/>
      <c r="N24" s="28"/>
    </row>
    <row r="25" spans="1:14">
      <c r="A25" s="11"/>
      <c r="B25" s="11"/>
      <c r="C25" s="11"/>
      <c r="D25" s="11"/>
      <c r="E25" s="11"/>
      <c r="F25" s="11"/>
      <c r="G25" s="11"/>
      <c r="H25" s="11"/>
      <c r="I25" s="11"/>
      <c r="J25" s="11"/>
    </row>
    <row r="26" spans="1:14">
      <c r="A26" s="11"/>
      <c r="B26" s="11"/>
      <c r="C26" s="11"/>
      <c r="D26" s="11"/>
      <c r="E26" s="11"/>
      <c r="F26" s="11"/>
      <c r="G26" s="11"/>
      <c r="H26" s="11"/>
      <c r="I26" s="11"/>
      <c r="J26" s="11"/>
      <c r="N26" s="28"/>
    </row>
    <row r="27" spans="1:14" ht="50.25" customHeight="1">
      <c r="A27" s="341" t="s">
        <v>57</v>
      </c>
      <c r="B27" s="341"/>
      <c r="C27" s="341"/>
      <c r="D27" s="341"/>
      <c r="E27" s="341"/>
      <c r="F27" s="341"/>
      <c r="G27" s="341"/>
      <c r="H27" s="341"/>
      <c r="I27" s="341"/>
      <c r="J27" s="341"/>
    </row>
    <row r="28" spans="1:14">
      <c r="A28" s="30"/>
      <c r="B28" s="30"/>
      <c r="C28" s="30"/>
      <c r="D28" s="30"/>
      <c r="E28" s="11"/>
      <c r="F28" s="11"/>
      <c r="G28" s="11"/>
      <c r="H28" s="11"/>
      <c r="I28" s="11"/>
      <c r="J28" s="11"/>
    </row>
    <row r="29" spans="1:14" ht="16.5">
      <c r="A29" s="30"/>
      <c r="B29" s="11"/>
      <c r="C29" s="4"/>
      <c r="D29" s="30"/>
      <c r="E29" s="4"/>
      <c r="F29" s="11"/>
      <c r="G29" s="11"/>
      <c r="H29" s="11"/>
      <c r="I29" s="11"/>
      <c r="J29" s="11"/>
    </row>
    <row r="30" spans="1:14">
      <c r="A30" s="30"/>
      <c r="B30" s="30"/>
      <c r="C30" s="30"/>
      <c r="D30" s="30"/>
      <c r="E30" s="11"/>
      <c r="F30" s="11"/>
      <c r="G30" s="11"/>
      <c r="H30" s="11"/>
      <c r="I30" s="11"/>
      <c r="J30" s="11"/>
    </row>
    <row r="31" spans="1:14">
      <c r="A31" s="30"/>
      <c r="B31" s="30"/>
      <c r="C31" s="30"/>
      <c r="D31" s="30"/>
      <c r="E31" s="11"/>
      <c r="F31" s="11"/>
      <c r="G31" s="11"/>
      <c r="H31" s="11"/>
      <c r="I31" s="11"/>
      <c r="J31" s="11"/>
    </row>
    <row r="32" spans="1:14">
      <c r="A32" s="79"/>
      <c r="B32" s="30"/>
      <c r="C32" s="30"/>
      <c r="D32" s="30"/>
      <c r="E32" s="11"/>
      <c r="F32" s="11"/>
      <c r="G32" s="11"/>
      <c r="H32" s="11"/>
      <c r="I32" s="11"/>
      <c r="J32" s="11"/>
    </row>
    <row r="33" spans="1:10">
      <c r="A33" s="31"/>
      <c r="B33" s="30"/>
      <c r="C33" s="30"/>
      <c r="D33" s="30"/>
      <c r="E33" s="11"/>
      <c r="F33" s="11"/>
      <c r="G33" s="11"/>
      <c r="H33" s="11"/>
      <c r="I33" s="11"/>
      <c r="J33" s="23"/>
    </row>
    <row r="34" spans="1:10">
      <c r="A34" s="31"/>
      <c r="B34" s="30"/>
      <c r="C34" s="30"/>
      <c r="D34" s="30"/>
      <c r="E34" s="11"/>
      <c r="F34" s="11"/>
      <c r="G34" s="11"/>
      <c r="H34" s="11"/>
      <c r="I34" s="11"/>
      <c r="J34" s="23"/>
    </row>
    <row r="35" spans="1:10">
      <c r="A35" s="31"/>
      <c r="B35" s="30"/>
      <c r="C35" s="30"/>
      <c r="D35" s="30"/>
      <c r="E35" s="11"/>
      <c r="F35" s="11"/>
      <c r="G35" s="11"/>
      <c r="H35" s="11"/>
      <c r="I35" s="11"/>
      <c r="J35" s="23"/>
    </row>
    <row r="36" spans="1:10">
      <c r="A36" s="31"/>
      <c r="B36" s="30"/>
      <c r="C36" s="30"/>
      <c r="D36" s="30"/>
      <c r="E36" s="11"/>
      <c r="F36" s="11"/>
      <c r="G36" s="11"/>
      <c r="H36" s="11"/>
      <c r="I36" s="11"/>
      <c r="J36" s="23"/>
    </row>
    <row r="37" spans="1:10">
      <c r="A37" s="31"/>
      <c r="B37" s="11"/>
      <c r="C37" s="11"/>
      <c r="D37" s="11"/>
      <c r="E37" s="11"/>
      <c r="F37" s="11"/>
      <c r="G37" s="11"/>
      <c r="H37" s="11"/>
      <c r="I37" s="11"/>
      <c r="J37" s="23"/>
    </row>
    <row r="38" spans="1:10">
      <c r="A38" s="29"/>
      <c r="B38" s="11"/>
      <c r="C38" s="11"/>
      <c r="D38" s="11"/>
      <c r="E38" s="11"/>
      <c r="F38" s="11"/>
      <c r="G38" s="11"/>
      <c r="H38" s="11"/>
      <c r="I38" s="11"/>
      <c r="J38" s="23"/>
    </row>
    <row r="39" spans="1:10">
      <c r="A39" s="32"/>
      <c r="B39" s="22"/>
      <c r="C39" s="22"/>
      <c r="D39" s="22"/>
      <c r="E39" s="22"/>
      <c r="F39" s="22"/>
      <c r="G39" s="22"/>
      <c r="H39" s="22"/>
      <c r="I39" s="22"/>
      <c r="J39" s="33"/>
    </row>
    <row r="40" spans="1:10">
      <c r="A40" s="34"/>
      <c r="B40" s="11"/>
      <c r="C40" s="11"/>
      <c r="D40" s="11"/>
      <c r="E40" s="11"/>
      <c r="F40" s="11"/>
      <c r="G40" s="11"/>
      <c r="H40" s="11"/>
      <c r="I40" s="11"/>
      <c r="J40" s="35"/>
    </row>
    <row r="41" spans="1:10">
      <c r="A41" s="34"/>
      <c r="B41" s="11"/>
      <c r="C41" s="11"/>
      <c r="D41" s="11"/>
      <c r="E41" s="11"/>
      <c r="F41" s="11"/>
      <c r="G41" s="11"/>
      <c r="H41" s="11"/>
      <c r="I41" s="11"/>
      <c r="J41" s="35"/>
    </row>
    <row r="42" spans="1:10">
      <c r="A42" s="34"/>
      <c r="B42" s="11"/>
      <c r="C42" s="11"/>
      <c r="D42" s="11"/>
      <c r="E42" s="11"/>
      <c r="F42" s="11"/>
      <c r="G42" s="11"/>
      <c r="H42" s="11"/>
      <c r="I42" s="11"/>
      <c r="J42" s="35"/>
    </row>
    <row r="43" spans="1:10" ht="16.5" thickBot="1">
      <c r="A43" s="36"/>
      <c r="B43" s="37"/>
      <c r="C43" s="37"/>
      <c r="D43" s="37"/>
      <c r="E43" s="37"/>
      <c r="F43" s="37"/>
      <c r="G43" s="37"/>
      <c r="H43" s="37"/>
      <c r="I43" s="37"/>
      <c r="J43" s="38"/>
    </row>
    <row r="44" spans="1:10">
      <c r="A44" s="11"/>
      <c r="B44" s="11"/>
      <c r="C44" s="11"/>
      <c r="D44" s="11"/>
      <c r="E44" s="11"/>
      <c r="F44" s="11"/>
      <c r="G44" s="11"/>
      <c r="H44" s="11"/>
      <c r="I44" s="11"/>
      <c r="J44" s="11"/>
    </row>
    <row r="45" spans="1:10">
      <c r="A45" s="11"/>
      <c r="B45" s="11"/>
      <c r="C45" s="11"/>
      <c r="D45" s="11"/>
      <c r="E45" s="11"/>
      <c r="F45" s="11"/>
      <c r="G45" s="11"/>
      <c r="H45" s="11"/>
      <c r="I45" s="11"/>
      <c r="J45" s="11"/>
    </row>
    <row r="46" spans="1:10">
      <c r="A46" s="11"/>
      <c r="B46" s="11"/>
      <c r="C46" s="11"/>
      <c r="D46" s="11"/>
      <c r="E46" s="11"/>
      <c r="F46" s="11"/>
      <c r="G46" s="11"/>
      <c r="H46" s="11"/>
      <c r="I46" s="11"/>
      <c r="J46" s="11"/>
    </row>
    <row r="47" spans="1:10">
      <c r="A47" s="11"/>
      <c r="B47" s="11"/>
      <c r="C47" s="11"/>
      <c r="D47" s="11"/>
      <c r="E47" s="11"/>
      <c r="F47" s="11"/>
      <c r="G47" s="11"/>
      <c r="H47" s="11"/>
      <c r="I47" s="11"/>
      <c r="J47" s="11"/>
    </row>
    <row r="48" spans="1:10">
      <c r="A48" s="11"/>
      <c r="B48" s="11"/>
      <c r="C48" s="11"/>
      <c r="D48" s="11"/>
      <c r="E48" s="11"/>
      <c r="F48" s="11"/>
      <c r="G48" s="11"/>
      <c r="H48" s="11"/>
      <c r="I48" s="11"/>
      <c r="J48" s="11"/>
    </row>
    <row r="49" spans="1:10">
      <c r="A49" s="11"/>
      <c r="B49" s="11"/>
      <c r="C49" s="11"/>
      <c r="D49" s="11"/>
      <c r="E49" s="11"/>
      <c r="F49" s="11"/>
      <c r="G49" s="11"/>
      <c r="H49" s="11"/>
      <c r="I49" s="11"/>
      <c r="J49" s="11"/>
    </row>
    <row r="50" spans="1:10">
      <c r="A50" s="11"/>
      <c r="B50" s="11"/>
      <c r="C50" s="11"/>
      <c r="D50" s="11"/>
      <c r="E50" s="11"/>
      <c r="F50" s="11"/>
      <c r="G50" s="11"/>
      <c r="H50" s="11"/>
      <c r="I50" s="11"/>
      <c r="J50" s="11"/>
    </row>
    <row r="51" spans="1:10">
      <c r="A51" s="11"/>
      <c r="B51" s="11"/>
      <c r="C51" s="11"/>
      <c r="D51" s="11"/>
      <c r="E51" s="11"/>
      <c r="F51" s="11"/>
      <c r="G51" s="11"/>
      <c r="H51" s="11"/>
      <c r="I51" s="11"/>
      <c r="J51" s="11"/>
    </row>
    <row r="52" spans="1:10">
      <c r="A52" s="11"/>
      <c r="B52" s="11"/>
      <c r="C52" s="11"/>
      <c r="D52" s="11"/>
      <c r="E52" s="11"/>
      <c r="F52" s="11"/>
      <c r="G52" s="11"/>
      <c r="H52" s="11"/>
      <c r="I52" s="11"/>
      <c r="J52" s="11"/>
    </row>
    <row r="53" spans="1:10">
      <c r="A53" s="11"/>
      <c r="B53" s="11"/>
      <c r="C53" s="11"/>
      <c r="D53" s="11"/>
      <c r="E53" s="11"/>
      <c r="F53" s="11"/>
      <c r="G53" s="11"/>
      <c r="H53" s="11"/>
      <c r="I53" s="11"/>
      <c r="J53" s="11"/>
    </row>
  </sheetData>
  <mergeCells count="38">
    <mergeCell ref="B19:H19"/>
    <mergeCell ref="I19:J19"/>
    <mergeCell ref="B22:H22"/>
    <mergeCell ref="I22:J22"/>
    <mergeCell ref="B20:H20"/>
    <mergeCell ref="I20:J20"/>
    <mergeCell ref="B21:H21"/>
    <mergeCell ref="I21:J21"/>
    <mergeCell ref="A27:J27"/>
    <mergeCell ref="B23:H23"/>
    <mergeCell ref="I23:J23"/>
    <mergeCell ref="B24:H24"/>
    <mergeCell ref="I24:J24"/>
    <mergeCell ref="A1:J1"/>
    <mergeCell ref="B16:H16"/>
    <mergeCell ref="I16:J16"/>
    <mergeCell ref="I11:J11"/>
    <mergeCell ref="I12:J12"/>
    <mergeCell ref="I14:J14"/>
    <mergeCell ref="B9:H9"/>
    <mergeCell ref="I9:J9"/>
    <mergeCell ref="I4:J4"/>
    <mergeCell ref="A8:J8"/>
    <mergeCell ref="B4:G4"/>
    <mergeCell ref="E2:F2"/>
    <mergeCell ref="I10:J10"/>
    <mergeCell ref="B10:H10"/>
    <mergeCell ref="B11:H11"/>
    <mergeCell ref="B12:H12"/>
    <mergeCell ref="I17:J17"/>
    <mergeCell ref="B18:H18"/>
    <mergeCell ref="I18:J18"/>
    <mergeCell ref="B17:H17"/>
    <mergeCell ref="I13:J13"/>
    <mergeCell ref="I15:J15"/>
    <mergeCell ref="B15:H15"/>
    <mergeCell ref="B13:H13"/>
    <mergeCell ref="B14:H14"/>
  </mergeCells>
  <pageMargins left="0.59055118110236227" right="0.11811023622047245" top="1.0236220472440944" bottom="0.98425196850393704" header="0.31496062992125984" footer="0.31496062992125984"/>
  <pageSetup paperSize="9" scale="87" orientation="portrait" horizontalDpi="300" verticalDpi="300" r:id="rId1"/>
  <headerFooter>
    <oddFooter>&amp;L&amp;G&amp;C&amp;"-,Negrito"&amp;9Luciano Clebert Scaburi
 &amp;"-,Regular"Engenheiro Civil 
CREA RN 1700729764&amp;R&amp;P de &amp;N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view="pageBreakPreview" topLeftCell="A13" zoomScale="85" zoomScaleNormal="90" zoomScaleSheetLayoutView="85" zoomScalePageLayoutView="110" workbookViewId="0">
      <selection activeCell="B44" sqref="B44:D44"/>
    </sheetView>
  </sheetViews>
  <sheetFormatPr defaultRowHeight="15.75"/>
  <cols>
    <col min="1" max="1" width="14.28515625" style="39" customWidth="1"/>
    <col min="2" max="2" width="29.140625" style="39" bestFit="1" customWidth="1"/>
    <col min="3" max="3" width="3.5703125" style="39" bestFit="1" customWidth="1"/>
    <col min="4" max="4" width="35.42578125" style="39" customWidth="1"/>
    <col min="5" max="5" width="7.7109375" style="40" customWidth="1"/>
    <col min="6" max="6" width="10.5703125" style="40" bestFit="1" customWidth="1"/>
    <col min="7" max="7" width="15.28515625" style="40" bestFit="1" customWidth="1"/>
    <col min="8" max="8" width="17.42578125" style="40" customWidth="1"/>
    <col min="9" max="16384" width="9.140625" style="39"/>
  </cols>
  <sheetData>
    <row r="1" spans="1:8">
      <c r="A1" s="378" t="s">
        <v>82</v>
      </c>
      <c r="B1" s="378"/>
      <c r="C1" s="378"/>
      <c r="D1" s="378"/>
      <c r="E1" s="378"/>
      <c r="F1" s="378"/>
      <c r="G1" s="378"/>
      <c r="H1" s="378"/>
    </row>
    <row r="2" spans="1:8">
      <c r="A2" s="378"/>
      <c r="B2" s="378"/>
      <c r="C2" s="378"/>
      <c r="D2" s="378"/>
      <c r="E2" s="378"/>
      <c r="F2" s="378"/>
      <c r="G2" s="378"/>
      <c r="H2" s="378"/>
    </row>
    <row r="3" spans="1:8">
      <c r="A3" s="375"/>
      <c r="B3" s="376"/>
      <c r="C3" s="376"/>
      <c r="D3" s="376"/>
      <c r="E3" s="376"/>
      <c r="F3" s="376"/>
      <c r="G3" s="376"/>
      <c r="H3" s="377"/>
    </row>
    <row r="4" spans="1:8">
      <c r="A4" s="162" t="s">
        <v>340</v>
      </c>
      <c r="B4" s="358" t="s">
        <v>339</v>
      </c>
      <c r="C4" s="359"/>
      <c r="D4" s="360"/>
      <c r="E4" s="171" t="s">
        <v>343</v>
      </c>
      <c r="F4" s="172" t="s">
        <v>73</v>
      </c>
      <c r="G4" s="372"/>
      <c r="H4" s="372"/>
    </row>
    <row r="5" spans="1:8" ht="45.75" customHeight="1">
      <c r="A5" s="356" t="s">
        <v>370</v>
      </c>
      <c r="B5" s="356"/>
      <c r="C5" s="356"/>
      <c r="D5" s="356"/>
      <c r="E5" s="356"/>
      <c r="F5" s="357"/>
      <c r="G5" s="356"/>
      <c r="H5" s="356"/>
    </row>
    <row r="6" spans="1:8">
      <c r="A6" s="354"/>
      <c r="B6" s="354"/>
      <c r="C6" s="354"/>
      <c r="D6" s="354"/>
      <c r="E6" s="354"/>
      <c r="F6" s="355"/>
      <c r="G6" s="354"/>
      <c r="H6" s="354"/>
    </row>
    <row r="7" spans="1:8">
      <c r="A7" s="173" t="s">
        <v>344</v>
      </c>
      <c r="B7" s="364" t="s">
        <v>78</v>
      </c>
      <c r="C7" s="365"/>
      <c r="D7" s="366"/>
      <c r="E7" s="163" t="s">
        <v>68</v>
      </c>
      <c r="F7" s="163" t="s">
        <v>79</v>
      </c>
      <c r="G7" s="163" t="s">
        <v>75</v>
      </c>
      <c r="H7" s="163" t="s">
        <v>76</v>
      </c>
    </row>
    <row r="8" spans="1:8" ht="59.25" customHeight="1">
      <c r="A8" s="164">
        <v>11523</v>
      </c>
      <c r="B8" s="367" t="s">
        <v>373</v>
      </c>
      <c r="C8" s="368"/>
      <c r="D8" s="369"/>
      <c r="E8" s="165" t="s">
        <v>359</v>
      </c>
      <c r="F8" s="166">
        <v>2</v>
      </c>
      <c r="G8" s="169">
        <v>13.65</v>
      </c>
      <c r="H8" s="174">
        <f>ROUNDDOWN((G8*F8),2)</f>
        <v>27.3</v>
      </c>
    </row>
    <row r="9" spans="1:8" ht="72" customHeight="1">
      <c r="A9" s="164">
        <v>3104</v>
      </c>
      <c r="B9" s="367" t="s">
        <v>374</v>
      </c>
      <c r="C9" s="368"/>
      <c r="D9" s="369"/>
      <c r="E9" s="165" t="s">
        <v>371</v>
      </c>
      <c r="F9" s="166">
        <v>2</v>
      </c>
      <c r="G9" s="169">
        <v>380.37</v>
      </c>
      <c r="H9" s="174">
        <f t="shared" ref="H9:H11" si="0">ROUNDDOWN((G9*F9),2)</f>
        <v>760.74</v>
      </c>
    </row>
    <row r="10" spans="1:8" ht="45.75" customHeight="1">
      <c r="A10" s="164">
        <v>39837</v>
      </c>
      <c r="B10" s="367" t="s">
        <v>375</v>
      </c>
      <c r="C10" s="368"/>
      <c r="D10" s="369"/>
      <c r="E10" s="165" t="s">
        <v>372</v>
      </c>
      <c r="F10" s="166">
        <v>2</v>
      </c>
      <c r="G10" s="169">
        <v>228.65</v>
      </c>
      <c r="H10" s="174">
        <f t="shared" si="0"/>
        <v>457.3</v>
      </c>
    </row>
    <row r="11" spans="1:8">
      <c r="A11" s="164">
        <v>100710</v>
      </c>
      <c r="B11" s="367" t="s">
        <v>376</v>
      </c>
      <c r="C11" s="368"/>
      <c r="D11" s="369"/>
      <c r="E11" s="165" t="s">
        <v>359</v>
      </c>
      <c r="F11" s="166">
        <v>4</v>
      </c>
      <c r="G11" s="169">
        <v>85.23</v>
      </c>
      <c r="H11" s="174">
        <f t="shared" si="0"/>
        <v>340.92</v>
      </c>
    </row>
    <row r="12" spans="1:8">
      <c r="A12" s="370" t="s">
        <v>80</v>
      </c>
      <c r="B12" s="370"/>
      <c r="C12" s="370"/>
      <c r="D12" s="370"/>
      <c r="E12" s="370"/>
      <c r="F12" s="371"/>
      <c r="G12" s="370"/>
      <c r="H12" s="168">
        <f>SUM(H8:H11)</f>
        <v>1586.26</v>
      </c>
    </row>
    <row r="13" spans="1:8">
      <c r="A13" s="354"/>
      <c r="B13" s="354"/>
      <c r="C13" s="354"/>
      <c r="D13" s="354"/>
      <c r="E13" s="354"/>
      <c r="F13" s="355"/>
      <c r="G13" s="354"/>
      <c r="H13" s="354"/>
    </row>
    <row r="14" spans="1:8">
      <c r="A14" s="356" t="s">
        <v>81</v>
      </c>
      <c r="B14" s="356"/>
      <c r="C14" s="356"/>
      <c r="D14" s="356"/>
      <c r="E14" s="356"/>
      <c r="F14" s="357"/>
      <c r="G14" s="356"/>
      <c r="H14" s="170">
        <f>SUM(H12)</f>
        <v>1586.26</v>
      </c>
    </row>
    <row r="15" spans="1:8">
      <c r="A15" s="375"/>
      <c r="B15" s="376"/>
      <c r="C15" s="376"/>
      <c r="D15" s="376"/>
      <c r="E15" s="376"/>
      <c r="F15" s="376"/>
      <c r="G15" s="376"/>
      <c r="H15" s="377"/>
    </row>
    <row r="16" spans="1:8">
      <c r="A16" s="162" t="s">
        <v>340</v>
      </c>
      <c r="B16" s="358" t="s">
        <v>377</v>
      </c>
      <c r="C16" s="359"/>
      <c r="D16" s="360"/>
      <c r="E16" s="171" t="s">
        <v>343</v>
      </c>
      <c r="F16" s="172" t="s">
        <v>73</v>
      </c>
      <c r="G16" s="372"/>
      <c r="H16" s="372"/>
    </row>
    <row r="17" spans="1:8" ht="33.75" customHeight="1">
      <c r="A17" s="356" t="s">
        <v>378</v>
      </c>
      <c r="B17" s="356"/>
      <c r="C17" s="356"/>
      <c r="D17" s="356"/>
      <c r="E17" s="356"/>
      <c r="F17" s="357"/>
      <c r="G17" s="356"/>
      <c r="H17" s="356"/>
    </row>
    <row r="18" spans="1:8">
      <c r="A18" s="354"/>
      <c r="B18" s="354"/>
      <c r="C18" s="354"/>
      <c r="D18" s="354"/>
      <c r="E18" s="354"/>
      <c r="F18" s="355"/>
      <c r="G18" s="354"/>
      <c r="H18" s="354"/>
    </row>
    <row r="19" spans="1:8">
      <c r="A19" s="173" t="s">
        <v>344</v>
      </c>
      <c r="B19" s="361" t="s">
        <v>65</v>
      </c>
      <c r="C19" s="362"/>
      <c r="D19" s="363"/>
      <c r="E19" s="163" t="s">
        <v>68</v>
      </c>
      <c r="F19" s="163" t="s">
        <v>74</v>
      </c>
      <c r="G19" s="163" t="s">
        <v>75</v>
      </c>
      <c r="H19" s="163" t="s">
        <v>76</v>
      </c>
    </row>
    <row r="20" spans="1:8">
      <c r="A20" s="164">
        <v>88315</v>
      </c>
      <c r="B20" s="367" t="s">
        <v>379</v>
      </c>
      <c r="C20" s="368"/>
      <c r="D20" s="369"/>
      <c r="E20" s="165" t="s">
        <v>70</v>
      </c>
      <c r="F20" s="166">
        <v>7.5</v>
      </c>
      <c r="G20" s="167">
        <v>16.690000000000001</v>
      </c>
      <c r="H20" s="174">
        <f t="shared" ref="H20:H21" si="1">ROUNDDOWN((G20*F20),2)</f>
        <v>125.17</v>
      </c>
    </row>
    <row r="21" spans="1:8">
      <c r="A21" s="164">
        <v>88316</v>
      </c>
      <c r="B21" s="373" t="s">
        <v>96</v>
      </c>
      <c r="C21" s="373"/>
      <c r="D21" s="374"/>
      <c r="E21" s="165" t="s">
        <v>70</v>
      </c>
      <c r="F21" s="166">
        <v>7.5</v>
      </c>
      <c r="G21" s="167">
        <v>13.34</v>
      </c>
      <c r="H21" s="174">
        <f t="shared" si="1"/>
        <v>100.05</v>
      </c>
    </row>
    <row r="22" spans="1:8">
      <c r="A22" s="370" t="s">
        <v>77</v>
      </c>
      <c r="B22" s="370"/>
      <c r="C22" s="370"/>
      <c r="D22" s="370"/>
      <c r="E22" s="370"/>
      <c r="F22" s="371"/>
      <c r="G22" s="370"/>
      <c r="H22" s="168">
        <f>SUM(H20:H21)</f>
        <v>225.22</v>
      </c>
    </row>
    <row r="23" spans="1:8">
      <c r="A23" s="354"/>
      <c r="B23" s="354"/>
      <c r="C23" s="354"/>
      <c r="D23" s="354"/>
      <c r="E23" s="354"/>
      <c r="F23" s="355"/>
      <c r="G23" s="354"/>
      <c r="H23" s="354"/>
    </row>
    <row r="24" spans="1:8">
      <c r="A24" s="173" t="s">
        <v>344</v>
      </c>
      <c r="B24" s="364" t="s">
        <v>78</v>
      </c>
      <c r="C24" s="365"/>
      <c r="D24" s="366"/>
      <c r="E24" s="163" t="s">
        <v>68</v>
      </c>
      <c r="F24" s="163" t="s">
        <v>79</v>
      </c>
      <c r="G24" s="163" t="s">
        <v>75</v>
      </c>
      <c r="H24" s="163" t="s">
        <v>76</v>
      </c>
    </row>
    <row r="25" spans="1:8">
      <c r="A25" s="164">
        <v>10506</v>
      </c>
      <c r="B25" s="367" t="s">
        <v>380</v>
      </c>
      <c r="C25" s="368"/>
      <c r="D25" s="369"/>
      <c r="E25" s="165" t="s">
        <v>73</v>
      </c>
      <c r="F25" s="166">
        <v>1.45</v>
      </c>
      <c r="G25" s="169">
        <v>262.17</v>
      </c>
      <c r="H25" s="174">
        <f>ROUNDDOWN((G25*F25),2)</f>
        <v>380.14</v>
      </c>
    </row>
    <row r="26" spans="1:8" ht="29.25" customHeight="1">
      <c r="A26" s="164">
        <v>72119</v>
      </c>
      <c r="B26" s="367" t="s">
        <v>386</v>
      </c>
      <c r="C26" s="368"/>
      <c r="D26" s="369"/>
      <c r="E26" s="165" t="s">
        <v>73</v>
      </c>
      <c r="F26" s="166">
        <v>2.2978000000000001</v>
      </c>
      <c r="G26" s="169">
        <v>289.5</v>
      </c>
      <c r="H26" s="174">
        <f t="shared" ref="H26:H31" si="2">ROUNDDOWN((G26*F26),2)</f>
        <v>665.21</v>
      </c>
    </row>
    <row r="27" spans="1:8" ht="45" customHeight="1">
      <c r="A27" s="164">
        <v>7568</v>
      </c>
      <c r="B27" s="367" t="s">
        <v>381</v>
      </c>
      <c r="C27" s="368"/>
      <c r="D27" s="369"/>
      <c r="E27" s="165" t="s">
        <v>359</v>
      </c>
      <c r="F27" s="166">
        <v>6</v>
      </c>
      <c r="G27" s="169">
        <v>0.61</v>
      </c>
      <c r="H27" s="174">
        <f t="shared" si="2"/>
        <v>3.66</v>
      </c>
    </row>
    <row r="28" spans="1:8" ht="43.5" customHeight="1">
      <c r="A28" s="164">
        <v>11575</v>
      </c>
      <c r="B28" s="367" t="s">
        <v>382</v>
      </c>
      <c r="C28" s="368"/>
      <c r="D28" s="369"/>
      <c r="E28" s="165" t="s">
        <v>359</v>
      </c>
      <c r="F28" s="166">
        <v>4</v>
      </c>
      <c r="G28" s="169">
        <v>31.21</v>
      </c>
      <c r="H28" s="174">
        <f t="shared" ref="H28:H29" si="3">ROUNDDOWN((G28*F28),2)</f>
        <v>124.84</v>
      </c>
    </row>
    <row r="29" spans="1:8" ht="44.25" customHeight="1">
      <c r="A29" s="164">
        <v>38165</v>
      </c>
      <c r="B29" s="367" t="s">
        <v>383</v>
      </c>
      <c r="C29" s="368"/>
      <c r="D29" s="369"/>
      <c r="E29" s="165" t="s">
        <v>371</v>
      </c>
      <c r="F29" s="166">
        <v>1</v>
      </c>
      <c r="G29" s="169">
        <v>57.17</v>
      </c>
      <c r="H29" s="174">
        <f t="shared" si="3"/>
        <v>57.17</v>
      </c>
    </row>
    <row r="30" spans="1:8" ht="31.5" customHeight="1">
      <c r="A30" s="164">
        <v>11573</v>
      </c>
      <c r="B30" s="367" t="s">
        <v>384</v>
      </c>
      <c r="C30" s="368"/>
      <c r="D30" s="369"/>
      <c r="E30" s="165" t="s">
        <v>359</v>
      </c>
      <c r="F30" s="166">
        <v>4</v>
      </c>
      <c r="G30" s="169">
        <v>6.6</v>
      </c>
      <c r="H30" s="174">
        <f t="shared" si="2"/>
        <v>26.4</v>
      </c>
    </row>
    <row r="31" spans="1:8" ht="27.75" customHeight="1">
      <c r="A31" s="164">
        <v>20259</v>
      </c>
      <c r="B31" s="367" t="s">
        <v>385</v>
      </c>
      <c r="C31" s="368"/>
      <c r="D31" s="369"/>
      <c r="E31" s="165" t="s">
        <v>71</v>
      </c>
      <c r="F31" s="166">
        <f>4*1.05</f>
        <v>4.2</v>
      </c>
      <c r="G31" s="169">
        <v>8.8000000000000007</v>
      </c>
      <c r="H31" s="174">
        <f t="shared" si="2"/>
        <v>36.96</v>
      </c>
    </row>
    <row r="32" spans="1:8">
      <c r="A32" s="370" t="s">
        <v>80</v>
      </c>
      <c r="B32" s="370"/>
      <c r="C32" s="370"/>
      <c r="D32" s="370"/>
      <c r="E32" s="370"/>
      <c r="F32" s="371"/>
      <c r="G32" s="370"/>
      <c r="H32" s="168">
        <f>SUM(H25:H31)</f>
        <v>1294.3800000000001</v>
      </c>
    </row>
    <row r="33" spans="1:8">
      <c r="A33" s="354"/>
      <c r="B33" s="354"/>
      <c r="C33" s="354"/>
      <c r="D33" s="354"/>
      <c r="E33" s="354"/>
      <c r="F33" s="355"/>
      <c r="G33" s="354"/>
      <c r="H33" s="354"/>
    </row>
    <row r="34" spans="1:8">
      <c r="A34" s="356" t="s">
        <v>81</v>
      </c>
      <c r="B34" s="356"/>
      <c r="C34" s="356"/>
      <c r="D34" s="356"/>
      <c r="E34" s="356"/>
      <c r="F34" s="357"/>
      <c r="G34" s="356"/>
      <c r="H34" s="170">
        <f>SUM(H22,H32)</f>
        <v>1519.6</v>
      </c>
    </row>
    <row r="35" spans="1:8">
      <c r="A35" s="375"/>
      <c r="B35" s="376"/>
      <c r="C35" s="376"/>
      <c r="D35" s="376"/>
      <c r="E35" s="376"/>
      <c r="F35" s="376"/>
      <c r="G35" s="376"/>
      <c r="H35" s="377"/>
    </row>
    <row r="36" spans="1:8">
      <c r="A36" s="162" t="s">
        <v>340</v>
      </c>
      <c r="B36" s="358" t="s">
        <v>422</v>
      </c>
      <c r="C36" s="359"/>
      <c r="D36" s="360"/>
      <c r="E36" s="171" t="s">
        <v>343</v>
      </c>
      <c r="F36" s="172" t="s">
        <v>73</v>
      </c>
      <c r="G36" s="372"/>
      <c r="H36" s="372"/>
    </row>
    <row r="37" spans="1:8">
      <c r="A37" s="356" t="s">
        <v>423</v>
      </c>
      <c r="B37" s="356"/>
      <c r="C37" s="356"/>
      <c r="D37" s="356"/>
      <c r="E37" s="356"/>
      <c r="F37" s="357"/>
      <c r="G37" s="356"/>
      <c r="H37" s="356"/>
    </row>
    <row r="38" spans="1:8">
      <c r="A38" s="354"/>
      <c r="B38" s="354"/>
      <c r="C38" s="354"/>
      <c r="D38" s="354"/>
      <c r="E38" s="354"/>
      <c r="F38" s="355"/>
      <c r="G38" s="354"/>
      <c r="H38" s="354"/>
    </row>
    <row r="39" spans="1:8">
      <c r="A39" s="173" t="s">
        <v>344</v>
      </c>
      <c r="B39" s="361" t="s">
        <v>65</v>
      </c>
      <c r="C39" s="362"/>
      <c r="D39" s="363"/>
      <c r="E39" s="163" t="s">
        <v>68</v>
      </c>
      <c r="F39" s="163" t="s">
        <v>74</v>
      </c>
      <c r="G39" s="163" t="s">
        <v>75</v>
      </c>
      <c r="H39" s="163" t="s">
        <v>76</v>
      </c>
    </row>
    <row r="40" spans="1:8">
      <c r="A40" s="164">
        <v>88316</v>
      </c>
      <c r="B40" s="373" t="s">
        <v>96</v>
      </c>
      <c r="C40" s="373"/>
      <c r="D40" s="374"/>
      <c r="E40" s="165" t="s">
        <v>70</v>
      </c>
      <c r="F40" s="166">
        <v>0.14000000000000001</v>
      </c>
      <c r="G40" s="167">
        <v>13.34</v>
      </c>
      <c r="H40" s="174">
        <f t="shared" ref="H40" si="4">ROUNDDOWN((G40*F40),2)</f>
        <v>1.86</v>
      </c>
    </row>
    <row r="41" spans="1:8">
      <c r="A41" s="370" t="s">
        <v>77</v>
      </c>
      <c r="B41" s="370"/>
      <c r="C41" s="370"/>
      <c r="D41" s="370"/>
      <c r="E41" s="370"/>
      <c r="F41" s="371"/>
      <c r="G41" s="370"/>
      <c r="H41" s="168">
        <f>SUM(H40:H40)</f>
        <v>1.86</v>
      </c>
    </row>
    <row r="42" spans="1:8">
      <c r="A42" s="354"/>
      <c r="B42" s="354"/>
      <c r="C42" s="354"/>
      <c r="D42" s="354"/>
      <c r="E42" s="354"/>
      <c r="F42" s="355"/>
      <c r="G42" s="354"/>
      <c r="H42" s="354"/>
    </row>
    <row r="43" spans="1:8">
      <c r="A43" s="173" t="s">
        <v>344</v>
      </c>
      <c r="B43" s="364" t="s">
        <v>78</v>
      </c>
      <c r="C43" s="365"/>
      <c r="D43" s="366"/>
      <c r="E43" s="163" t="s">
        <v>68</v>
      </c>
      <c r="F43" s="163" t="s">
        <v>79</v>
      </c>
      <c r="G43" s="163" t="s">
        <v>75</v>
      </c>
      <c r="H43" s="163" t="s">
        <v>76</v>
      </c>
    </row>
    <row r="44" spans="1:8" ht="30.75" customHeight="1">
      <c r="A44" s="164">
        <v>3</v>
      </c>
      <c r="B44" s="367" t="s">
        <v>425</v>
      </c>
      <c r="C44" s="368"/>
      <c r="D44" s="369"/>
      <c r="E44" s="165" t="s">
        <v>424</v>
      </c>
      <c r="F44" s="166">
        <v>0.05</v>
      </c>
      <c r="G44" s="169">
        <v>4.99</v>
      </c>
      <c r="H44" s="174">
        <f>ROUNDDOWN((G44*F44),2)</f>
        <v>0.24</v>
      </c>
    </row>
    <row r="45" spans="1:8">
      <c r="A45" s="370" t="s">
        <v>80</v>
      </c>
      <c r="B45" s="370"/>
      <c r="C45" s="370"/>
      <c r="D45" s="370"/>
      <c r="E45" s="370"/>
      <c r="F45" s="371"/>
      <c r="G45" s="370"/>
      <c r="H45" s="168">
        <f>SUM(H44:H44)</f>
        <v>0.24</v>
      </c>
    </row>
    <row r="46" spans="1:8">
      <c r="A46" s="354"/>
      <c r="B46" s="354"/>
      <c r="C46" s="354"/>
      <c r="D46" s="354"/>
      <c r="E46" s="354"/>
      <c r="F46" s="355"/>
      <c r="G46" s="354"/>
      <c r="H46" s="354"/>
    </row>
    <row r="47" spans="1:8">
      <c r="A47" s="356" t="s">
        <v>81</v>
      </c>
      <c r="B47" s="356"/>
      <c r="C47" s="356"/>
      <c r="D47" s="356"/>
      <c r="E47" s="356"/>
      <c r="F47" s="357"/>
      <c r="G47" s="356"/>
      <c r="H47" s="170">
        <f>SUM(H41,H45)</f>
        <v>2.1</v>
      </c>
    </row>
    <row r="49" spans="1:8">
      <c r="A49" s="375"/>
      <c r="B49" s="376"/>
      <c r="C49" s="376"/>
      <c r="D49" s="376"/>
      <c r="E49" s="376"/>
      <c r="F49" s="376"/>
      <c r="G49" s="376"/>
      <c r="H49" s="377"/>
    </row>
    <row r="50" spans="1:8">
      <c r="A50" s="162" t="s">
        <v>340</v>
      </c>
      <c r="B50" s="358" t="s">
        <v>342</v>
      </c>
      <c r="C50" s="359"/>
      <c r="D50" s="360"/>
      <c r="E50" s="171" t="s">
        <v>343</v>
      </c>
      <c r="F50" s="172" t="s">
        <v>73</v>
      </c>
      <c r="G50" s="372"/>
      <c r="H50" s="372"/>
    </row>
    <row r="51" spans="1:8">
      <c r="A51" s="356" t="s">
        <v>341</v>
      </c>
      <c r="B51" s="356"/>
      <c r="C51" s="356"/>
      <c r="D51" s="356"/>
      <c r="E51" s="356"/>
      <c r="F51" s="357"/>
      <c r="G51" s="356"/>
      <c r="H51" s="356"/>
    </row>
    <row r="52" spans="1:8">
      <c r="A52" s="354"/>
      <c r="B52" s="354"/>
      <c r="C52" s="354"/>
      <c r="D52" s="354"/>
      <c r="E52" s="354"/>
      <c r="F52" s="355"/>
      <c r="G52" s="354"/>
      <c r="H52" s="354"/>
    </row>
    <row r="53" spans="1:8">
      <c r="A53" s="173" t="s">
        <v>344</v>
      </c>
      <c r="B53" s="361" t="s">
        <v>65</v>
      </c>
      <c r="C53" s="362"/>
      <c r="D53" s="363"/>
      <c r="E53" s="163" t="s">
        <v>68</v>
      </c>
      <c r="F53" s="163" t="s">
        <v>74</v>
      </c>
      <c r="G53" s="163" t="s">
        <v>75</v>
      </c>
      <c r="H53" s="163" t="s">
        <v>76</v>
      </c>
    </row>
    <row r="54" spans="1:8">
      <c r="A54" s="164">
        <v>88262</v>
      </c>
      <c r="B54" s="367" t="s">
        <v>185</v>
      </c>
      <c r="C54" s="368"/>
      <c r="D54" s="369"/>
      <c r="E54" s="165" t="s">
        <v>70</v>
      </c>
      <c r="F54" s="166">
        <v>1</v>
      </c>
      <c r="G54" s="167">
        <v>16.59</v>
      </c>
      <c r="H54" s="174">
        <f t="shared" ref="H54:H55" si="5">ROUNDDOWN((G54*F54),2)</f>
        <v>16.59</v>
      </c>
    </row>
    <row r="55" spans="1:8">
      <c r="A55" s="164">
        <v>88316</v>
      </c>
      <c r="B55" s="373" t="s">
        <v>96</v>
      </c>
      <c r="C55" s="373"/>
      <c r="D55" s="374"/>
      <c r="E55" s="165" t="s">
        <v>70</v>
      </c>
      <c r="F55" s="166">
        <v>2</v>
      </c>
      <c r="G55" s="167">
        <v>13.34</v>
      </c>
      <c r="H55" s="174">
        <f t="shared" si="5"/>
        <v>26.68</v>
      </c>
    </row>
    <row r="56" spans="1:8">
      <c r="A56" s="370" t="s">
        <v>77</v>
      </c>
      <c r="B56" s="370"/>
      <c r="C56" s="370"/>
      <c r="D56" s="370"/>
      <c r="E56" s="370"/>
      <c r="F56" s="371"/>
      <c r="G56" s="370"/>
      <c r="H56" s="168">
        <f>SUM(H54:H55)</f>
        <v>43.27</v>
      </c>
    </row>
    <row r="57" spans="1:8">
      <c r="A57" s="354"/>
      <c r="B57" s="354"/>
      <c r="C57" s="354"/>
      <c r="D57" s="354"/>
      <c r="E57" s="354"/>
      <c r="F57" s="355"/>
      <c r="G57" s="354"/>
      <c r="H57" s="354"/>
    </row>
    <row r="58" spans="1:8">
      <c r="A58" s="173" t="s">
        <v>344</v>
      </c>
      <c r="B58" s="364" t="s">
        <v>78</v>
      </c>
      <c r="C58" s="365"/>
      <c r="D58" s="366"/>
      <c r="E58" s="163" t="s">
        <v>68</v>
      </c>
      <c r="F58" s="163" t="s">
        <v>79</v>
      </c>
      <c r="G58" s="163" t="s">
        <v>75</v>
      </c>
      <c r="H58" s="163" t="s">
        <v>76</v>
      </c>
    </row>
    <row r="59" spans="1:8" ht="30.75" customHeight="1">
      <c r="A59" s="164">
        <v>4417</v>
      </c>
      <c r="B59" s="367" t="s">
        <v>345</v>
      </c>
      <c r="C59" s="368"/>
      <c r="D59" s="369"/>
      <c r="E59" s="165" t="s">
        <v>71</v>
      </c>
      <c r="F59" s="166">
        <v>1</v>
      </c>
      <c r="G59" s="169">
        <v>3.05</v>
      </c>
      <c r="H59" s="174">
        <f>ROUNDDOWN((G59*F59),2)</f>
        <v>3.05</v>
      </c>
    </row>
    <row r="60" spans="1:8" ht="29.25" customHeight="1">
      <c r="A60" s="164">
        <v>4491</v>
      </c>
      <c r="B60" s="367" t="s">
        <v>346</v>
      </c>
      <c r="C60" s="368"/>
      <c r="D60" s="369"/>
      <c r="E60" s="165" t="s">
        <v>71</v>
      </c>
      <c r="F60" s="166">
        <v>4</v>
      </c>
      <c r="G60" s="169">
        <v>7.16</v>
      </c>
      <c r="H60" s="174">
        <f t="shared" ref="H60:H63" si="6">ROUNDDOWN((G60*F60),2)</f>
        <v>28.64</v>
      </c>
    </row>
    <row r="61" spans="1:8" ht="25.5" customHeight="1">
      <c r="A61" s="164">
        <v>4813</v>
      </c>
      <c r="B61" s="367" t="s">
        <v>347</v>
      </c>
      <c r="C61" s="368"/>
      <c r="D61" s="369"/>
      <c r="E61" s="165" t="s">
        <v>73</v>
      </c>
      <c r="F61" s="166">
        <v>1</v>
      </c>
      <c r="G61" s="169">
        <v>300</v>
      </c>
      <c r="H61" s="174">
        <f t="shared" si="6"/>
        <v>300</v>
      </c>
    </row>
    <row r="62" spans="1:8">
      <c r="A62" s="164">
        <v>5075</v>
      </c>
      <c r="B62" s="367" t="s">
        <v>348</v>
      </c>
      <c r="C62" s="368"/>
      <c r="D62" s="369"/>
      <c r="E62" s="165" t="s">
        <v>69</v>
      </c>
      <c r="F62" s="166">
        <v>0.11</v>
      </c>
      <c r="G62" s="169">
        <v>12.1</v>
      </c>
      <c r="H62" s="174">
        <f t="shared" si="6"/>
        <v>1.33</v>
      </c>
    </row>
    <row r="63" spans="1:8" ht="44.25" customHeight="1">
      <c r="A63" s="164">
        <v>94962</v>
      </c>
      <c r="B63" s="367" t="s">
        <v>349</v>
      </c>
      <c r="C63" s="368"/>
      <c r="D63" s="369"/>
      <c r="E63" s="165" t="s">
        <v>72</v>
      </c>
      <c r="F63" s="166">
        <v>0.01</v>
      </c>
      <c r="G63" s="169">
        <v>260.7</v>
      </c>
      <c r="H63" s="174">
        <f t="shared" si="6"/>
        <v>2.6</v>
      </c>
    </row>
    <row r="64" spans="1:8">
      <c r="A64" s="370" t="s">
        <v>80</v>
      </c>
      <c r="B64" s="370"/>
      <c r="C64" s="370"/>
      <c r="D64" s="370"/>
      <c r="E64" s="370"/>
      <c r="F64" s="371"/>
      <c r="G64" s="370"/>
      <c r="H64" s="168">
        <f>SUM(H59:H63)</f>
        <v>335.62</v>
      </c>
    </row>
    <row r="65" spans="1:8">
      <c r="A65" s="354"/>
      <c r="B65" s="354"/>
      <c r="C65" s="354"/>
      <c r="D65" s="354"/>
      <c r="E65" s="354"/>
      <c r="F65" s="355"/>
      <c r="G65" s="354"/>
      <c r="H65" s="354"/>
    </row>
    <row r="66" spans="1:8">
      <c r="A66" s="356" t="s">
        <v>81</v>
      </c>
      <c r="B66" s="356"/>
      <c r="C66" s="356"/>
      <c r="D66" s="356"/>
      <c r="E66" s="356"/>
      <c r="F66" s="357"/>
      <c r="G66" s="356"/>
      <c r="H66" s="170">
        <f>SUM(H56,H64)</f>
        <v>378.89</v>
      </c>
    </row>
  </sheetData>
  <mergeCells count="68">
    <mergeCell ref="A46:H46"/>
    <mergeCell ref="A47:G47"/>
    <mergeCell ref="B29:D29"/>
    <mergeCell ref="A35:H35"/>
    <mergeCell ref="B43:D43"/>
    <mergeCell ref="B44:D44"/>
    <mergeCell ref="A45:G45"/>
    <mergeCell ref="A38:H38"/>
    <mergeCell ref="A32:G32"/>
    <mergeCell ref="A33:H33"/>
    <mergeCell ref="A34:G34"/>
    <mergeCell ref="A17:H17"/>
    <mergeCell ref="A18:H18"/>
    <mergeCell ref="B19:D19"/>
    <mergeCell ref="B20:D20"/>
    <mergeCell ref="B21:D21"/>
    <mergeCell ref="A22:G22"/>
    <mergeCell ref="A23:H23"/>
    <mergeCell ref="B24:D24"/>
    <mergeCell ref="B25:D25"/>
    <mergeCell ref="B30:D30"/>
    <mergeCell ref="B26:D26"/>
    <mergeCell ref="B28:D28"/>
    <mergeCell ref="A1:H2"/>
    <mergeCell ref="B7:D7"/>
    <mergeCell ref="A15:H15"/>
    <mergeCell ref="B16:D16"/>
    <mergeCell ref="G16:H16"/>
    <mergeCell ref="A3:H3"/>
    <mergeCell ref="B4:D4"/>
    <mergeCell ref="G4:H4"/>
    <mergeCell ref="A5:H5"/>
    <mergeCell ref="A6:H6"/>
    <mergeCell ref="B10:D10"/>
    <mergeCell ref="B11:D11"/>
    <mergeCell ref="A12:G12"/>
    <mergeCell ref="A13:H13"/>
    <mergeCell ref="A14:G14"/>
    <mergeCell ref="A49:H49"/>
    <mergeCell ref="B59:D59"/>
    <mergeCell ref="A56:G56"/>
    <mergeCell ref="B8:D8"/>
    <mergeCell ref="B60:D60"/>
    <mergeCell ref="A57:H57"/>
    <mergeCell ref="B27:D27"/>
    <mergeCell ref="B31:D31"/>
    <mergeCell ref="B9:D9"/>
    <mergeCell ref="B39:D39"/>
    <mergeCell ref="B40:D40"/>
    <mergeCell ref="A41:G41"/>
    <mergeCell ref="A42:H42"/>
    <mergeCell ref="B36:D36"/>
    <mergeCell ref="G36:H36"/>
    <mergeCell ref="A37:H37"/>
    <mergeCell ref="A65:H65"/>
    <mergeCell ref="A66:G66"/>
    <mergeCell ref="B50:D50"/>
    <mergeCell ref="B53:D53"/>
    <mergeCell ref="B58:D58"/>
    <mergeCell ref="B61:D61"/>
    <mergeCell ref="B62:D62"/>
    <mergeCell ref="B63:D63"/>
    <mergeCell ref="A64:G64"/>
    <mergeCell ref="G50:H50"/>
    <mergeCell ref="A51:H51"/>
    <mergeCell ref="A52:H52"/>
    <mergeCell ref="B54:D54"/>
    <mergeCell ref="B55:D55"/>
  </mergeCells>
  <printOptions horizontalCentered="1"/>
  <pageMargins left="0.59055118110236227" right="0.11811023622047245" top="0.51181102362204722" bottom="0.98425196850393704" header="0" footer="0.31496062992125984"/>
  <pageSetup paperSize="9" scale="72" fitToHeight="0" orientation="portrait" horizontalDpi="300" verticalDpi="300" r:id="rId1"/>
  <headerFooter>
    <oddFooter>&amp;L&amp;G&amp;C&amp;"-,Negrito"&amp;9Luciano Scaburi
 &amp;"-,Regular"Engenheiro Civil 
CREA 170072976-4&amp;R&amp;"Verdana,Normal"&amp;10Página &amp;P de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abSelected="1" view="pageBreakPreview" zoomScale="90" zoomScaleNormal="90" zoomScaleSheetLayoutView="90" workbookViewId="0">
      <selection activeCell="E16" sqref="E16"/>
    </sheetView>
  </sheetViews>
  <sheetFormatPr defaultRowHeight="15"/>
  <cols>
    <col min="1" max="1" width="19.140625" customWidth="1"/>
    <col min="2" max="2" width="44.5703125" customWidth="1"/>
    <col min="3" max="3" width="38.5703125" customWidth="1"/>
    <col min="4" max="4" width="21.140625" customWidth="1"/>
    <col min="5" max="5" width="18" customWidth="1"/>
    <col min="6" max="6" width="21.85546875" customWidth="1"/>
    <col min="7" max="7" width="13.7109375" customWidth="1"/>
    <col min="8" max="8" width="13.5703125" customWidth="1"/>
    <col min="9" max="9" width="12.85546875" customWidth="1"/>
    <col min="10" max="10" width="18.28515625" customWidth="1"/>
    <col min="11" max="11" width="14.5703125" customWidth="1"/>
  </cols>
  <sheetData>
    <row r="1" spans="1:10" ht="15" customHeight="1" thickBot="1">
      <c r="A1" s="379" t="s">
        <v>109</v>
      </c>
      <c r="B1" s="380"/>
      <c r="C1" s="380"/>
      <c r="D1" s="380"/>
      <c r="E1" s="380"/>
      <c r="F1" s="380"/>
      <c r="G1" s="380"/>
      <c r="H1" s="380"/>
      <c r="I1" s="380"/>
      <c r="J1" s="381"/>
    </row>
    <row r="2" spans="1:10" ht="15" customHeight="1" thickBot="1">
      <c r="A2" s="190"/>
      <c r="B2" s="191"/>
      <c r="C2" s="191"/>
      <c r="D2" s="191"/>
      <c r="E2" s="191"/>
      <c r="F2" s="191"/>
      <c r="G2" s="191"/>
      <c r="H2" s="191"/>
      <c r="I2" s="191"/>
      <c r="J2" s="192"/>
    </row>
    <row r="3" spans="1:10" ht="35.25" customHeight="1" thickBot="1">
      <c r="A3" s="193" t="s">
        <v>110</v>
      </c>
      <c r="B3" s="194" t="s">
        <v>111</v>
      </c>
      <c r="C3" s="195" t="s">
        <v>112</v>
      </c>
      <c r="D3" s="196" t="s">
        <v>396</v>
      </c>
      <c r="E3" s="196" t="s">
        <v>113</v>
      </c>
      <c r="F3" s="196" t="s">
        <v>114</v>
      </c>
      <c r="G3" s="197" t="s">
        <v>115</v>
      </c>
      <c r="H3" s="196" t="s">
        <v>116</v>
      </c>
      <c r="I3" s="198" t="s">
        <v>117</v>
      </c>
      <c r="J3" s="199" t="s">
        <v>118</v>
      </c>
    </row>
    <row r="4" spans="1:10" ht="15" customHeight="1">
      <c r="A4" s="382" t="s">
        <v>388</v>
      </c>
      <c r="B4" s="385" t="s">
        <v>389</v>
      </c>
      <c r="C4" s="180" t="s">
        <v>390</v>
      </c>
      <c r="D4" s="181" t="s">
        <v>393</v>
      </c>
      <c r="E4" s="182" t="s">
        <v>397</v>
      </c>
      <c r="F4" s="182" t="s">
        <v>336</v>
      </c>
      <c r="G4" s="183" t="s">
        <v>402</v>
      </c>
      <c r="H4" s="183" t="s">
        <v>73</v>
      </c>
      <c r="I4" s="184">
        <v>65</v>
      </c>
      <c r="J4" s="388">
        <f>MEDIAN(I4:I6)</f>
        <v>65</v>
      </c>
    </row>
    <row r="5" spans="1:10">
      <c r="A5" s="383"/>
      <c r="B5" s="386"/>
      <c r="C5" s="175" t="s">
        <v>391</v>
      </c>
      <c r="D5" s="176" t="s">
        <v>394</v>
      </c>
      <c r="E5" s="177" t="s">
        <v>398</v>
      </c>
      <c r="F5" s="177" t="s">
        <v>400</v>
      </c>
      <c r="G5" s="178" t="s">
        <v>403</v>
      </c>
      <c r="H5" s="178" t="s">
        <v>73</v>
      </c>
      <c r="I5" s="179">
        <v>50</v>
      </c>
      <c r="J5" s="389"/>
    </row>
    <row r="6" spans="1:10" ht="15.75" thickBot="1">
      <c r="A6" s="384"/>
      <c r="B6" s="387"/>
      <c r="C6" s="185" t="s">
        <v>392</v>
      </c>
      <c r="D6" s="186" t="s">
        <v>395</v>
      </c>
      <c r="E6" s="187" t="s">
        <v>399</v>
      </c>
      <c r="F6" s="187" t="s">
        <v>401</v>
      </c>
      <c r="G6" s="188" t="s">
        <v>402</v>
      </c>
      <c r="H6" s="188" t="s">
        <v>73</v>
      </c>
      <c r="I6" s="189">
        <v>65</v>
      </c>
      <c r="J6" s="390"/>
    </row>
  </sheetData>
  <mergeCells count="4">
    <mergeCell ref="A1:J1"/>
    <mergeCell ref="A4:A6"/>
    <mergeCell ref="B4:B6"/>
    <mergeCell ref="J4:J6"/>
  </mergeCells>
  <conditionalFormatting sqref="B1:B3">
    <cfRule type="duplicateValues" dxfId="4" priority="768"/>
  </conditionalFormatting>
  <conditionalFormatting sqref="A1:A3">
    <cfRule type="duplicateValues" dxfId="3" priority="769"/>
  </conditionalFormatting>
  <conditionalFormatting sqref="B4:B6">
    <cfRule type="duplicateValues" dxfId="2" priority="114"/>
  </conditionalFormatting>
  <conditionalFormatting sqref="A4:A6">
    <cfRule type="duplicateValues" dxfId="1" priority="109"/>
  </conditionalFormatting>
  <conditionalFormatting sqref="A4:A6">
    <cfRule type="duplicateValues" dxfId="0" priority="110"/>
  </conditionalFormatting>
  <pageMargins left="0.51181102362204722" right="0.51181102362204722" top="0.78740157480314965" bottom="0.78740157480314965" header="0.31496062992125984" footer="0.31496062992125984"/>
  <pageSetup paperSize="9" scale="61"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2"/>
  <sheetViews>
    <sheetView topLeftCell="A307" zoomScale="90" zoomScaleNormal="90" workbookViewId="0">
      <selection activeCell="B343" sqref="B343"/>
    </sheetView>
  </sheetViews>
  <sheetFormatPr defaultRowHeight="15"/>
  <cols>
    <col min="1" max="1" width="28.5703125" bestFit="1" customWidth="1"/>
    <col min="2" max="2" width="18.28515625" customWidth="1"/>
    <col min="3" max="3" width="19" bestFit="1" customWidth="1"/>
    <col min="4" max="4" width="15.85546875" customWidth="1"/>
    <col min="5" max="5" width="18.7109375" customWidth="1"/>
    <col min="6" max="6" width="14" customWidth="1"/>
    <col min="7" max="7" width="21.85546875" customWidth="1"/>
    <col min="8" max="8" width="16.28515625" customWidth="1"/>
    <col min="10" max="10" width="12.85546875" customWidth="1"/>
    <col min="13" max="13" width="12.85546875" customWidth="1"/>
  </cols>
  <sheetData>
    <row r="1" spans="1:9" ht="18.75">
      <c r="A1" s="408" t="s">
        <v>119</v>
      </c>
      <c r="B1" s="409"/>
      <c r="C1" s="409"/>
      <c r="D1" s="409"/>
      <c r="E1" s="409"/>
      <c r="F1" s="409"/>
      <c r="G1" s="410"/>
    </row>
    <row r="2" spans="1:9">
      <c r="A2" s="403" t="s">
        <v>120</v>
      </c>
      <c r="B2" s="404"/>
      <c r="C2" s="404"/>
      <c r="D2" s="404"/>
      <c r="E2" s="404"/>
      <c r="F2" s="404"/>
      <c r="G2" s="405"/>
    </row>
    <row r="3" spans="1:9">
      <c r="A3" s="411" t="s">
        <v>186</v>
      </c>
      <c r="B3" s="412"/>
      <c r="C3" s="412"/>
      <c r="D3" s="412"/>
      <c r="E3" s="412"/>
      <c r="F3" s="412"/>
      <c r="G3" s="93">
        <v>610.08000000000004</v>
      </c>
    </row>
    <row r="4" spans="1:9">
      <c r="A4" s="411" t="s">
        <v>152</v>
      </c>
      <c r="B4" s="412"/>
      <c r="C4" s="412"/>
      <c r="D4" s="412"/>
      <c r="E4" s="412"/>
      <c r="F4" s="412"/>
      <c r="G4" s="93">
        <f>G3</f>
        <v>610.08000000000004</v>
      </c>
    </row>
    <row r="5" spans="1:9">
      <c r="A5" s="398" t="s">
        <v>100</v>
      </c>
      <c r="B5" s="398"/>
      <c r="C5" s="398"/>
      <c r="D5" s="398"/>
      <c r="E5" s="398"/>
      <c r="F5" s="398"/>
      <c r="G5" s="398"/>
    </row>
    <row r="6" spans="1:9">
      <c r="A6" s="94" t="s">
        <v>121</v>
      </c>
      <c r="B6" s="94" t="s">
        <v>122</v>
      </c>
      <c r="C6" s="94" t="s">
        <v>123</v>
      </c>
      <c r="D6" s="94" t="s">
        <v>124</v>
      </c>
      <c r="E6" s="94"/>
      <c r="F6" s="94"/>
      <c r="G6" s="94"/>
    </row>
    <row r="7" spans="1:9">
      <c r="A7" s="95" t="s">
        <v>191</v>
      </c>
      <c r="B7" s="96">
        <v>7.8</v>
      </c>
      <c r="C7" s="96">
        <v>3</v>
      </c>
      <c r="D7" s="96">
        <f>B7*C7</f>
        <v>23.4</v>
      </c>
      <c r="E7" s="96"/>
      <c r="F7" s="96"/>
      <c r="G7" s="96"/>
      <c r="I7" s="99"/>
    </row>
    <row r="8" spans="1:9">
      <c r="A8" s="95" t="s">
        <v>192</v>
      </c>
      <c r="B8" s="97">
        <v>6</v>
      </c>
      <c r="C8" s="96">
        <v>3</v>
      </c>
      <c r="D8" s="96">
        <f t="shared" ref="D8:D30" si="0">B8*C8</f>
        <v>18</v>
      </c>
      <c r="E8" s="97"/>
      <c r="F8" s="97"/>
      <c r="G8" s="97"/>
      <c r="I8" s="99"/>
    </row>
    <row r="9" spans="1:9">
      <c r="A9" s="88" t="s">
        <v>187</v>
      </c>
      <c r="B9" s="96">
        <v>14.84</v>
      </c>
      <c r="C9" s="96">
        <v>3</v>
      </c>
      <c r="D9" s="96">
        <f t="shared" si="0"/>
        <v>44.52</v>
      </c>
      <c r="E9" s="96"/>
      <c r="F9" s="96"/>
      <c r="G9" s="96"/>
    </row>
    <row r="10" spans="1:9">
      <c r="A10" s="88" t="s">
        <v>188</v>
      </c>
      <c r="B10" s="96">
        <v>9.3000000000000007</v>
      </c>
      <c r="C10" s="96">
        <v>3</v>
      </c>
      <c r="D10" s="96">
        <f t="shared" si="0"/>
        <v>27.9</v>
      </c>
      <c r="E10" s="96"/>
      <c r="F10" s="96"/>
      <c r="G10" s="96"/>
    </row>
    <row r="11" spans="1:9">
      <c r="A11" s="88" t="s">
        <v>189</v>
      </c>
      <c r="B11" s="96">
        <v>13.3</v>
      </c>
      <c r="C11" s="96">
        <v>3</v>
      </c>
      <c r="D11" s="96">
        <f t="shared" si="0"/>
        <v>39.9</v>
      </c>
      <c r="E11" s="96"/>
      <c r="F11" s="96"/>
      <c r="G11" s="96"/>
    </row>
    <row r="12" spans="1:9">
      <c r="A12" s="88" t="s">
        <v>190</v>
      </c>
      <c r="B12" s="96">
        <v>6.04</v>
      </c>
      <c r="C12" s="96">
        <v>3</v>
      </c>
      <c r="D12" s="96">
        <f t="shared" si="0"/>
        <v>18.12</v>
      </c>
      <c r="E12" s="96"/>
      <c r="F12" s="96"/>
      <c r="G12" s="96"/>
    </row>
    <row r="13" spans="1:9">
      <c r="A13" s="88" t="s">
        <v>193</v>
      </c>
      <c r="B13" s="96">
        <v>13.52</v>
      </c>
      <c r="C13" s="96">
        <v>3</v>
      </c>
      <c r="D13" s="96">
        <f t="shared" si="0"/>
        <v>40.56</v>
      </c>
      <c r="E13" s="96"/>
      <c r="F13" s="96"/>
      <c r="G13" s="96"/>
    </row>
    <row r="14" spans="1:9">
      <c r="A14" s="88" t="s">
        <v>147</v>
      </c>
      <c r="B14" s="96">
        <v>6.7</v>
      </c>
      <c r="C14" s="96">
        <v>3</v>
      </c>
      <c r="D14" s="96">
        <f t="shared" si="0"/>
        <v>20.100000000000001</v>
      </c>
      <c r="E14" s="96"/>
      <c r="F14" s="96"/>
      <c r="G14" s="96"/>
    </row>
    <row r="15" spans="1:9">
      <c r="A15" s="88" t="s">
        <v>208</v>
      </c>
      <c r="B15" s="96">
        <v>10.6</v>
      </c>
      <c r="C15" s="96">
        <v>3</v>
      </c>
      <c r="D15" s="96">
        <f t="shared" si="0"/>
        <v>31.8</v>
      </c>
      <c r="E15" s="96"/>
      <c r="F15" s="96"/>
      <c r="G15" s="96"/>
    </row>
    <row r="16" spans="1:9">
      <c r="A16" s="88" t="s">
        <v>194</v>
      </c>
      <c r="B16" s="96">
        <v>13.81</v>
      </c>
      <c r="C16" s="96">
        <v>3</v>
      </c>
      <c r="D16" s="96">
        <f t="shared" si="0"/>
        <v>41.43</v>
      </c>
      <c r="E16" s="96"/>
      <c r="F16" s="96"/>
      <c r="G16" s="96"/>
    </row>
    <row r="17" spans="1:7">
      <c r="A17" s="88" t="s">
        <v>197</v>
      </c>
      <c r="B17" s="96">
        <v>9</v>
      </c>
      <c r="C17" s="96">
        <v>3</v>
      </c>
      <c r="D17" s="96">
        <f t="shared" si="0"/>
        <v>27</v>
      </c>
      <c r="E17" s="96"/>
      <c r="F17" s="96"/>
      <c r="G17" s="96"/>
    </row>
    <row r="18" spans="1:7">
      <c r="A18" s="88" t="s">
        <v>195</v>
      </c>
      <c r="B18" s="96">
        <v>12</v>
      </c>
      <c r="C18" s="96">
        <v>3</v>
      </c>
      <c r="D18" s="96">
        <f t="shared" si="0"/>
        <v>36</v>
      </c>
      <c r="E18" s="96"/>
      <c r="F18" s="96"/>
      <c r="G18" s="96"/>
    </row>
    <row r="19" spans="1:7">
      <c r="A19" s="88" t="s">
        <v>196</v>
      </c>
      <c r="B19" s="96">
        <v>9.4</v>
      </c>
      <c r="C19" s="96">
        <v>3</v>
      </c>
      <c r="D19" s="96">
        <f t="shared" si="0"/>
        <v>28.2</v>
      </c>
      <c r="E19" s="96"/>
      <c r="F19" s="96"/>
      <c r="G19" s="96"/>
    </row>
    <row r="20" spans="1:7">
      <c r="A20" s="98" t="s">
        <v>198</v>
      </c>
      <c r="B20" s="97">
        <v>9.1</v>
      </c>
      <c r="C20" s="96">
        <v>3</v>
      </c>
      <c r="D20" s="96">
        <f t="shared" si="0"/>
        <v>27.3</v>
      </c>
      <c r="E20" s="97"/>
      <c r="F20" s="97"/>
      <c r="G20" s="97"/>
    </row>
    <row r="21" spans="1:7">
      <c r="A21" s="98" t="s">
        <v>199</v>
      </c>
      <c r="B21" s="96">
        <v>3</v>
      </c>
      <c r="C21" s="96">
        <v>3</v>
      </c>
      <c r="D21" s="96">
        <f t="shared" si="0"/>
        <v>9</v>
      </c>
      <c r="E21" s="96"/>
      <c r="F21" s="96"/>
      <c r="G21" s="96"/>
    </row>
    <row r="22" spans="1:7">
      <c r="A22" s="98" t="s">
        <v>200</v>
      </c>
      <c r="B22" s="96">
        <v>9</v>
      </c>
      <c r="C22" s="96">
        <v>3</v>
      </c>
      <c r="D22" s="96">
        <f t="shared" si="0"/>
        <v>27</v>
      </c>
      <c r="E22" s="96"/>
      <c r="F22" s="96"/>
      <c r="G22" s="96"/>
    </row>
    <row r="23" spans="1:7">
      <c r="A23" s="98" t="s">
        <v>201</v>
      </c>
      <c r="B23" s="96">
        <v>7</v>
      </c>
      <c r="C23" s="96">
        <v>3</v>
      </c>
      <c r="D23" s="96">
        <f t="shared" si="0"/>
        <v>21</v>
      </c>
      <c r="E23" s="96"/>
      <c r="F23" s="96"/>
      <c r="G23" s="96"/>
    </row>
    <row r="24" spans="1:7">
      <c r="A24" s="88" t="s">
        <v>202</v>
      </c>
      <c r="B24" s="96">
        <v>7.5</v>
      </c>
      <c r="C24" s="96">
        <v>3</v>
      </c>
      <c r="D24" s="96">
        <f t="shared" si="0"/>
        <v>22.5</v>
      </c>
      <c r="E24" s="96"/>
      <c r="F24" s="96"/>
      <c r="G24" s="96"/>
    </row>
    <row r="25" spans="1:7">
      <c r="A25" s="88" t="s">
        <v>183</v>
      </c>
      <c r="B25" s="96">
        <v>7.3</v>
      </c>
      <c r="C25" s="96">
        <v>3</v>
      </c>
      <c r="D25" s="96">
        <f t="shared" si="0"/>
        <v>21.9</v>
      </c>
      <c r="E25" s="96"/>
      <c r="F25" s="96"/>
      <c r="G25" s="96"/>
    </row>
    <row r="26" spans="1:7">
      <c r="A26" s="88" t="s">
        <v>182</v>
      </c>
      <c r="B26" s="96">
        <v>7.9</v>
      </c>
      <c r="C26" s="96">
        <v>3</v>
      </c>
      <c r="D26" s="96">
        <f t="shared" si="0"/>
        <v>23.7</v>
      </c>
      <c r="E26" s="96"/>
      <c r="F26" s="96"/>
      <c r="G26" s="96"/>
    </row>
    <row r="27" spans="1:7">
      <c r="A27" s="88" t="s">
        <v>203</v>
      </c>
      <c r="B27" s="96">
        <v>2.8</v>
      </c>
      <c r="C27" s="96">
        <v>3</v>
      </c>
      <c r="D27" s="96">
        <f t="shared" si="0"/>
        <v>8.4</v>
      </c>
      <c r="E27" s="96"/>
      <c r="F27" s="96"/>
      <c r="G27" s="96"/>
    </row>
    <row r="28" spans="1:7">
      <c r="A28" s="88" t="s">
        <v>204</v>
      </c>
      <c r="B28" s="96">
        <v>23.72</v>
      </c>
      <c r="C28" s="96">
        <v>3</v>
      </c>
      <c r="D28" s="96">
        <f t="shared" si="0"/>
        <v>71.16</v>
      </c>
      <c r="E28" s="96"/>
      <c r="F28" s="96"/>
      <c r="G28" s="96"/>
    </row>
    <row r="29" spans="1:7">
      <c r="A29" s="88" t="s">
        <v>205</v>
      </c>
      <c r="B29" s="96">
        <v>5.62</v>
      </c>
      <c r="C29" s="96">
        <v>3</v>
      </c>
      <c r="D29" s="96">
        <f t="shared" si="0"/>
        <v>16.86</v>
      </c>
      <c r="E29" s="96"/>
      <c r="F29" s="96"/>
      <c r="G29" s="96"/>
    </row>
    <row r="30" spans="1:7">
      <c r="A30" s="88" t="s">
        <v>206</v>
      </c>
      <c r="B30" s="96">
        <v>5.62</v>
      </c>
      <c r="C30" s="96">
        <v>3</v>
      </c>
      <c r="D30" s="96">
        <f t="shared" si="0"/>
        <v>16.86</v>
      </c>
      <c r="E30" s="96"/>
      <c r="F30" s="96"/>
      <c r="G30" s="96"/>
    </row>
    <row r="31" spans="1:7">
      <c r="A31" s="88" t="s">
        <v>207</v>
      </c>
      <c r="B31" s="97">
        <v>3.9</v>
      </c>
      <c r="C31" s="96">
        <v>3</v>
      </c>
      <c r="D31" s="96">
        <f t="shared" ref="D31:D42" si="1">B31*C31</f>
        <v>11.7</v>
      </c>
      <c r="E31" s="96"/>
      <c r="F31" s="96"/>
      <c r="G31" s="96"/>
    </row>
    <row r="32" spans="1:7">
      <c r="A32" s="88" t="s">
        <v>209</v>
      </c>
      <c r="B32" s="97">
        <v>13.2</v>
      </c>
      <c r="C32" s="96">
        <v>1.93</v>
      </c>
      <c r="D32" s="96">
        <f t="shared" si="1"/>
        <v>25.48</v>
      </c>
      <c r="E32" s="96"/>
      <c r="F32" s="96"/>
      <c r="G32" s="96"/>
    </row>
    <row r="33" spans="1:8">
      <c r="A33" s="88" t="s">
        <v>210</v>
      </c>
      <c r="B33" s="97">
        <v>48.32</v>
      </c>
      <c r="C33" s="96">
        <v>1.2</v>
      </c>
      <c r="D33" s="96">
        <f t="shared" si="1"/>
        <v>57.98</v>
      </c>
      <c r="E33" s="96"/>
      <c r="F33" s="96"/>
      <c r="G33" s="96"/>
    </row>
    <row r="34" spans="1:8">
      <c r="A34" s="88" t="s">
        <v>211</v>
      </c>
      <c r="B34" s="97">
        <v>22.44</v>
      </c>
      <c r="C34" s="96">
        <v>2.71</v>
      </c>
      <c r="D34" s="96">
        <f t="shared" ref="D34" si="2">B34*C34</f>
        <v>60.81</v>
      </c>
      <c r="E34" s="96"/>
      <c r="F34" s="96"/>
      <c r="G34" s="96"/>
    </row>
    <row r="35" spans="1:8">
      <c r="A35" s="88" t="s">
        <v>253</v>
      </c>
      <c r="B35" s="97">
        <v>40.5</v>
      </c>
      <c r="C35" s="96">
        <v>1.2</v>
      </c>
      <c r="D35" s="96">
        <f t="shared" si="1"/>
        <v>48.6</v>
      </c>
      <c r="E35" s="96"/>
      <c r="F35" s="96"/>
      <c r="G35" s="96"/>
    </row>
    <row r="36" spans="1:8">
      <c r="A36" s="88" t="s">
        <v>223</v>
      </c>
      <c r="B36" s="97">
        <v>2.81</v>
      </c>
      <c r="C36" s="96">
        <v>5.12</v>
      </c>
      <c r="D36" s="96">
        <f t="shared" ref="D36:D41" si="3">B36*C36</f>
        <v>14.39</v>
      </c>
      <c r="E36" s="96"/>
      <c r="F36" s="96"/>
      <c r="G36" s="96"/>
    </row>
    <row r="37" spans="1:8">
      <c r="A37" s="88" t="s">
        <v>184</v>
      </c>
      <c r="B37" s="97">
        <v>3.11</v>
      </c>
      <c r="C37" s="96">
        <v>5.84</v>
      </c>
      <c r="D37" s="96">
        <f t="shared" si="3"/>
        <v>18.16</v>
      </c>
      <c r="E37" s="96"/>
      <c r="F37" s="96"/>
      <c r="G37" s="96"/>
    </row>
    <row r="38" spans="1:8">
      <c r="A38" s="88" t="s">
        <v>230</v>
      </c>
      <c r="B38" s="97">
        <v>2.58</v>
      </c>
      <c r="C38" s="96">
        <v>1</v>
      </c>
      <c r="D38" s="96">
        <f t="shared" ref="D38" si="4">B38*C38</f>
        <v>2.58</v>
      </c>
      <c r="E38" s="96"/>
      <c r="F38" s="96"/>
      <c r="G38" s="96"/>
    </row>
    <row r="39" spans="1:8">
      <c r="A39" s="88" t="s">
        <v>233</v>
      </c>
      <c r="B39" s="97">
        <v>2.7</v>
      </c>
      <c r="C39" s="96">
        <v>1</v>
      </c>
      <c r="D39" s="96">
        <f t="shared" si="3"/>
        <v>2.7</v>
      </c>
      <c r="E39" s="96"/>
      <c r="F39" s="96"/>
      <c r="G39" s="96"/>
    </row>
    <row r="40" spans="1:8">
      <c r="A40" s="88" t="s">
        <v>234</v>
      </c>
      <c r="B40" s="97">
        <v>14</v>
      </c>
      <c r="C40" s="96">
        <v>2.5</v>
      </c>
      <c r="D40" s="96">
        <f t="shared" si="3"/>
        <v>35</v>
      </c>
      <c r="E40" s="96"/>
      <c r="F40" s="96"/>
      <c r="G40" s="96"/>
    </row>
    <row r="41" spans="1:8">
      <c r="A41" s="88" t="s">
        <v>242</v>
      </c>
      <c r="B41" s="97">
        <v>0.5</v>
      </c>
      <c r="C41" s="96">
        <v>5.3</v>
      </c>
      <c r="D41" s="96">
        <f t="shared" si="3"/>
        <v>2.65</v>
      </c>
      <c r="E41" s="96"/>
      <c r="F41" s="96"/>
      <c r="G41" s="96"/>
    </row>
    <row r="42" spans="1:8">
      <c r="A42" s="88" t="s">
        <v>241</v>
      </c>
      <c r="B42" s="97">
        <v>5.8</v>
      </c>
      <c r="C42" s="96">
        <v>0.5</v>
      </c>
      <c r="D42" s="96">
        <f t="shared" si="1"/>
        <v>2.9</v>
      </c>
      <c r="E42" s="96"/>
      <c r="F42" s="96"/>
      <c r="G42" s="96"/>
    </row>
    <row r="43" spans="1:8">
      <c r="A43" s="395" t="s">
        <v>153</v>
      </c>
      <c r="B43" s="396"/>
      <c r="C43" s="397"/>
      <c r="D43" s="109">
        <f>SUM(D7:D42)</f>
        <v>945.56</v>
      </c>
      <c r="E43" s="100"/>
      <c r="F43" s="100"/>
      <c r="G43" s="101"/>
    </row>
    <row r="44" spans="1:8">
      <c r="A44" s="392" t="s">
        <v>125</v>
      </c>
      <c r="B44" s="393"/>
      <c r="C44" s="394"/>
      <c r="D44" s="107">
        <f>D43</f>
        <v>945.56</v>
      </c>
      <c r="E44" s="108"/>
      <c r="F44" s="108"/>
      <c r="G44" s="108"/>
    </row>
    <row r="45" spans="1:8" ht="15.75">
      <c r="A45" s="306" t="s">
        <v>15</v>
      </c>
      <c r="B45" s="306"/>
      <c r="C45" s="306"/>
      <c r="D45" s="306"/>
      <c r="E45" s="306"/>
      <c r="F45" s="306"/>
      <c r="G45" s="306"/>
    </row>
    <row r="46" spans="1:8">
      <c r="A46" s="400" t="s">
        <v>66</v>
      </c>
      <c r="B46" s="406" t="s">
        <v>131</v>
      </c>
      <c r="C46" s="407"/>
      <c r="D46" s="400" t="s">
        <v>126</v>
      </c>
      <c r="E46" s="400" t="s">
        <v>128</v>
      </c>
      <c r="F46" s="400" t="s">
        <v>129</v>
      </c>
      <c r="G46" s="400" t="s">
        <v>130</v>
      </c>
      <c r="H46" s="400" t="s">
        <v>174</v>
      </c>
    </row>
    <row r="47" spans="1:8">
      <c r="A47" s="400"/>
      <c r="B47" s="94" t="s">
        <v>127</v>
      </c>
      <c r="C47" s="94" t="s">
        <v>123</v>
      </c>
      <c r="D47" s="400"/>
      <c r="E47" s="400"/>
      <c r="F47" s="400"/>
      <c r="G47" s="400"/>
      <c r="H47" s="400"/>
    </row>
    <row r="48" spans="1:8">
      <c r="A48" s="88" t="s">
        <v>132</v>
      </c>
      <c r="B48" s="96">
        <v>2</v>
      </c>
      <c r="C48" s="96">
        <v>2.1</v>
      </c>
      <c r="D48" s="96">
        <v>1</v>
      </c>
      <c r="E48" s="96" t="s">
        <v>143</v>
      </c>
      <c r="F48" s="96" t="s">
        <v>212</v>
      </c>
      <c r="G48" s="102" t="s">
        <v>213</v>
      </c>
      <c r="H48" s="88">
        <f t="shared" ref="H48:H57" si="5">B48*C48*D48</f>
        <v>4.2</v>
      </c>
    </row>
    <row r="49" spans="1:8">
      <c r="A49" s="88" t="s">
        <v>133</v>
      </c>
      <c r="B49" s="96">
        <v>1.5</v>
      </c>
      <c r="C49" s="96">
        <v>2.1</v>
      </c>
      <c r="D49" s="96">
        <v>1</v>
      </c>
      <c r="E49" s="96" t="s">
        <v>143</v>
      </c>
      <c r="F49" s="96" t="s">
        <v>212</v>
      </c>
      <c r="G49" s="102" t="s">
        <v>214</v>
      </c>
      <c r="H49" s="88">
        <f t="shared" si="5"/>
        <v>3.15</v>
      </c>
    </row>
    <row r="50" spans="1:8" ht="90">
      <c r="A50" s="88" t="s">
        <v>134</v>
      </c>
      <c r="B50" s="96">
        <v>0.8</v>
      </c>
      <c r="C50" s="96">
        <v>2.1</v>
      </c>
      <c r="D50" s="96">
        <v>9</v>
      </c>
      <c r="E50" s="96" t="s">
        <v>142</v>
      </c>
      <c r="F50" s="102" t="s">
        <v>215</v>
      </c>
      <c r="G50" s="102" t="s">
        <v>216</v>
      </c>
      <c r="H50" s="88">
        <f>B50*C50*D50</f>
        <v>15.12</v>
      </c>
    </row>
    <row r="51" spans="1:8" ht="75">
      <c r="A51" s="88" t="s">
        <v>135</v>
      </c>
      <c r="B51" s="96">
        <v>0.9</v>
      </c>
      <c r="C51" s="96">
        <v>2.1</v>
      </c>
      <c r="D51" s="96">
        <v>9</v>
      </c>
      <c r="E51" s="96" t="s">
        <v>142</v>
      </c>
      <c r="F51" s="102" t="s">
        <v>215</v>
      </c>
      <c r="G51" s="102" t="s">
        <v>217</v>
      </c>
      <c r="H51" s="88">
        <f t="shared" si="5"/>
        <v>17.010000000000002</v>
      </c>
    </row>
    <row r="52" spans="1:8" ht="30">
      <c r="A52" s="88" t="s">
        <v>136</v>
      </c>
      <c r="B52" s="96">
        <v>1</v>
      </c>
      <c r="C52" s="96">
        <v>2.1</v>
      </c>
      <c r="D52" s="96">
        <v>2</v>
      </c>
      <c r="E52" s="96" t="s">
        <v>218</v>
      </c>
      <c r="F52" s="96" t="s">
        <v>212</v>
      </c>
      <c r="G52" s="102" t="s">
        <v>219</v>
      </c>
      <c r="H52" s="88">
        <f t="shared" si="5"/>
        <v>4.2</v>
      </c>
    </row>
    <row r="53" spans="1:8" ht="60">
      <c r="A53" s="88" t="s">
        <v>137</v>
      </c>
      <c r="B53" s="96">
        <v>1</v>
      </c>
      <c r="C53" s="96">
        <v>2.1</v>
      </c>
      <c r="D53" s="96">
        <v>4</v>
      </c>
      <c r="E53" s="96" t="s">
        <v>218</v>
      </c>
      <c r="F53" s="102" t="s">
        <v>215</v>
      </c>
      <c r="G53" s="102" t="s">
        <v>220</v>
      </c>
      <c r="H53" s="88">
        <f t="shared" si="5"/>
        <v>8.4</v>
      </c>
    </row>
    <row r="54" spans="1:8">
      <c r="A54" s="88" t="s">
        <v>138</v>
      </c>
      <c r="B54" s="96">
        <v>2</v>
      </c>
      <c r="C54" s="96">
        <v>2.1</v>
      </c>
      <c r="D54" s="96">
        <v>1</v>
      </c>
      <c r="E54" s="96" t="s">
        <v>145</v>
      </c>
      <c r="F54" s="96" t="s">
        <v>212</v>
      </c>
      <c r="G54" s="102" t="s">
        <v>214</v>
      </c>
      <c r="H54" s="88">
        <f t="shared" ref="H54:H56" si="6">B54*C54*D54</f>
        <v>4.2</v>
      </c>
    </row>
    <row r="55" spans="1:8">
      <c r="A55" s="88" t="s">
        <v>139</v>
      </c>
      <c r="B55" s="96">
        <v>0.9</v>
      </c>
      <c r="C55" s="96">
        <v>2.1</v>
      </c>
      <c r="D55" s="96">
        <v>1</v>
      </c>
      <c r="E55" s="96" t="s">
        <v>142</v>
      </c>
      <c r="F55" s="96" t="s">
        <v>146</v>
      </c>
      <c r="G55" s="102" t="s">
        <v>221</v>
      </c>
      <c r="H55" s="88">
        <f t="shared" si="6"/>
        <v>1.89</v>
      </c>
    </row>
    <row r="56" spans="1:8">
      <c r="A56" s="88" t="s">
        <v>140</v>
      </c>
      <c r="B56" s="96">
        <v>1.2</v>
      </c>
      <c r="C56" s="96">
        <v>1.8</v>
      </c>
      <c r="D56" s="96">
        <v>2</v>
      </c>
      <c r="E56" s="96" t="s">
        <v>143</v>
      </c>
      <c r="F56" s="96" t="s">
        <v>222</v>
      </c>
      <c r="G56" s="102" t="s">
        <v>231</v>
      </c>
      <c r="H56" s="88">
        <f t="shared" si="6"/>
        <v>4.32</v>
      </c>
    </row>
    <row r="57" spans="1:8">
      <c r="A57" s="88" t="s">
        <v>141</v>
      </c>
      <c r="B57" s="96">
        <v>1</v>
      </c>
      <c r="C57" s="96">
        <v>0.8</v>
      </c>
      <c r="D57" s="96">
        <v>2</v>
      </c>
      <c r="E57" s="96" t="s">
        <v>143</v>
      </c>
      <c r="F57" s="96" t="s">
        <v>222</v>
      </c>
      <c r="G57" s="102" t="s">
        <v>232</v>
      </c>
      <c r="H57" s="88">
        <f t="shared" si="5"/>
        <v>1.6</v>
      </c>
    </row>
    <row r="58" spans="1:8">
      <c r="A58" s="400" t="s">
        <v>67</v>
      </c>
      <c r="B58" s="406" t="s">
        <v>131</v>
      </c>
      <c r="C58" s="407"/>
      <c r="D58" s="400" t="s">
        <v>126</v>
      </c>
      <c r="E58" s="400" t="s">
        <v>128</v>
      </c>
      <c r="F58" s="400" t="s">
        <v>129</v>
      </c>
      <c r="G58" s="400" t="s">
        <v>130</v>
      </c>
      <c r="H58" s="400" t="s">
        <v>174</v>
      </c>
    </row>
    <row r="59" spans="1:8">
      <c r="A59" s="400"/>
      <c r="B59" s="94" t="s">
        <v>127</v>
      </c>
      <c r="C59" s="94" t="s">
        <v>123</v>
      </c>
      <c r="D59" s="400"/>
      <c r="E59" s="400"/>
      <c r="F59" s="400"/>
      <c r="G59" s="400"/>
      <c r="H59" s="400"/>
    </row>
    <row r="60" spans="1:8" ht="60">
      <c r="A60" s="88" t="s">
        <v>148</v>
      </c>
      <c r="B60" s="96">
        <v>1.5</v>
      </c>
      <c r="C60" s="96">
        <v>1</v>
      </c>
      <c r="D60" s="96">
        <v>8</v>
      </c>
      <c r="E60" s="96" t="s">
        <v>144</v>
      </c>
      <c r="F60" s="96" t="s">
        <v>212</v>
      </c>
      <c r="G60" s="102" t="s">
        <v>224</v>
      </c>
      <c r="H60" s="88">
        <f>B60*C60*D60</f>
        <v>12</v>
      </c>
    </row>
    <row r="61" spans="1:8" ht="30">
      <c r="A61" s="88" t="s">
        <v>149</v>
      </c>
      <c r="B61" s="96">
        <v>2</v>
      </c>
      <c r="C61" s="96">
        <v>1</v>
      </c>
      <c r="D61" s="96">
        <v>3</v>
      </c>
      <c r="E61" s="96" t="s">
        <v>144</v>
      </c>
      <c r="F61" s="96" t="s">
        <v>212</v>
      </c>
      <c r="G61" s="102" t="s">
        <v>225</v>
      </c>
      <c r="H61" s="88">
        <f t="shared" ref="H61:H63" si="7">B61*C61*D61</f>
        <v>6</v>
      </c>
    </row>
    <row r="62" spans="1:8">
      <c r="A62" s="88" t="s">
        <v>150</v>
      </c>
      <c r="B62" s="96">
        <v>0.8</v>
      </c>
      <c r="C62" s="96">
        <v>0.4</v>
      </c>
      <c r="D62" s="96">
        <v>8</v>
      </c>
      <c r="E62" s="102" t="s">
        <v>226</v>
      </c>
      <c r="F62" s="96" t="s">
        <v>212</v>
      </c>
      <c r="G62" s="102" t="s">
        <v>227</v>
      </c>
      <c r="H62" s="88">
        <f t="shared" si="7"/>
        <v>2.56</v>
      </c>
    </row>
    <row r="63" spans="1:8" ht="45">
      <c r="A63" s="88" t="s">
        <v>151</v>
      </c>
      <c r="B63" s="96">
        <v>0.3</v>
      </c>
      <c r="C63" s="96"/>
      <c r="D63" s="96">
        <v>4</v>
      </c>
      <c r="E63" s="96" t="s">
        <v>154</v>
      </c>
      <c r="F63" s="102" t="s">
        <v>228</v>
      </c>
      <c r="G63" s="102" t="s">
        <v>229</v>
      </c>
      <c r="H63" s="88">
        <f t="shared" si="7"/>
        <v>0</v>
      </c>
    </row>
    <row r="64" spans="1:8" ht="15.75">
      <c r="A64" s="306" t="s">
        <v>157</v>
      </c>
      <c r="B64" s="306"/>
      <c r="C64" s="306"/>
      <c r="D64" s="306"/>
      <c r="E64" s="306"/>
      <c r="F64" s="306"/>
      <c r="G64" s="306"/>
    </row>
    <row r="65" spans="1:7">
      <c r="A65" s="400" t="s">
        <v>67</v>
      </c>
      <c r="B65" s="406" t="s">
        <v>155</v>
      </c>
      <c r="C65" s="407"/>
      <c r="D65" s="400" t="s">
        <v>126</v>
      </c>
      <c r="E65" s="400"/>
      <c r="F65" s="400"/>
      <c r="G65" s="400" t="s">
        <v>156</v>
      </c>
    </row>
    <row r="66" spans="1:7">
      <c r="A66" s="400"/>
      <c r="B66" s="406" t="s">
        <v>122</v>
      </c>
      <c r="C66" s="407"/>
      <c r="D66" s="400"/>
      <c r="E66" s="400"/>
      <c r="F66" s="400"/>
      <c r="G66" s="400"/>
    </row>
    <row r="67" spans="1:7">
      <c r="A67" s="88" t="s">
        <v>148</v>
      </c>
      <c r="B67" s="401">
        <v>22.12</v>
      </c>
      <c r="C67" s="402"/>
      <c r="D67" s="96">
        <v>1</v>
      </c>
      <c r="E67" s="96"/>
      <c r="F67" s="96"/>
      <c r="G67" s="102">
        <f t="shared" ref="G67:G68" si="8">B67*D67</f>
        <v>22.12</v>
      </c>
    </row>
    <row r="68" spans="1:7">
      <c r="A68" s="88" t="s">
        <v>149</v>
      </c>
      <c r="B68" s="401">
        <v>10.23</v>
      </c>
      <c r="C68" s="402"/>
      <c r="D68" s="96">
        <v>1</v>
      </c>
      <c r="E68" s="96"/>
      <c r="F68" s="96"/>
      <c r="G68" s="102">
        <f t="shared" si="8"/>
        <v>10.23</v>
      </c>
    </row>
    <row r="69" spans="1:7">
      <c r="A69" s="392" t="s">
        <v>159</v>
      </c>
      <c r="B69" s="393"/>
      <c r="C69" s="393"/>
      <c r="D69" s="393"/>
      <c r="E69" s="393"/>
      <c r="F69" s="394"/>
      <c r="G69" s="107">
        <f>SUM(G67:G68)</f>
        <v>32.35</v>
      </c>
    </row>
    <row r="70" spans="1:7" ht="15.75">
      <c r="A70" s="306" t="s">
        <v>158</v>
      </c>
      <c r="B70" s="306"/>
      <c r="C70" s="306"/>
      <c r="D70" s="306"/>
      <c r="E70" s="306"/>
      <c r="F70" s="306"/>
      <c r="G70" s="306"/>
    </row>
    <row r="71" spans="1:7">
      <c r="A71" s="400" t="s">
        <v>67</v>
      </c>
      <c r="B71" s="406" t="s">
        <v>155</v>
      </c>
      <c r="C71" s="407"/>
      <c r="D71" s="400" t="s">
        <v>126</v>
      </c>
      <c r="E71" s="400"/>
      <c r="F71" s="400"/>
      <c r="G71" s="400" t="s">
        <v>156</v>
      </c>
    </row>
    <row r="72" spans="1:7">
      <c r="A72" s="400"/>
      <c r="B72" s="406" t="s">
        <v>122</v>
      </c>
      <c r="C72" s="407"/>
      <c r="D72" s="400"/>
      <c r="E72" s="400"/>
      <c r="F72" s="400"/>
      <c r="G72" s="400"/>
    </row>
    <row r="73" spans="1:7">
      <c r="A73" s="88" t="s">
        <v>150</v>
      </c>
      <c r="B73" s="401">
        <v>13.24</v>
      </c>
      <c r="C73" s="402"/>
      <c r="D73" s="96">
        <v>1</v>
      </c>
      <c r="E73" s="96"/>
      <c r="F73" s="96"/>
      <c r="G73" s="102">
        <f t="shared" ref="G73" si="9">B73*D73</f>
        <v>13.24</v>
      </c>
    </row>
    <row r="74" spans="1:7">
      <c r="A74" s="392" t="s">
        <v>159</v>
      </c>
      <c r="B74" s="393"/>
      <c r="C74" s="393"/>
      <c r="D74" s="393"/>
      <c r="E74" s="393"/>
      <c r="F74" s="394"/>
      <c r="G74" s="107">
        <f>SUM(G73:G73)</f>
        <v>13.24</v>
      </c>
    </row>
    <row r="75" spans="1:7" ht="15.75">
      <c r="A75" s="306" t="s">
        <v>160</v>
      </c>
      <c r="B75" s="306"/>
      <c r="C75" s="306"/>
      <c r="D75" s="306"/>
      <c r="E75" s="306"/>
      <c r="F75" s="306"/>
      <c r="G75" s="306"/>
    </row>
    <row r="76" spans="1:7">
      <c r="A76" s="400" t="s">
        <v>66</v>
      </c>
      <c r="B76" s="406" t="s">
        <v>155</v>
      </c>
      <c r="C76" s="407"/>
      <c r="D76" s="400" t="s">
        <v>126</v>
      </c>
      <c r="E76" s="400"/>
      <c r="F76" s="400"/>
      <c r="G76" s="400" t="s">
        <v>156</v>
      </c>
    </row>
    <row r="77" spans="1:7">
      <c r="A77" s="400"/>
      <c r="B77" s="406" t="s">
        <v>122</v>
      </c>
      <c r="C77" s="407"/>
      <c r="D77" s="400"/>
      <c r="E77" s="400"/>
      <c r="F77" s="400"/>
      <c r="G77" s="400"/>
    </row>
    <row r="78" spans="1:7">
      <c r="A78" s="88" t="s">
        <v>132</v>
      </c>
      <c r="B78" s="401">
        <v>3.5</v>
      </c>
      <c r="C78" s="402"/>
      <c r="D78" s="96">
        <v>1</v>
      </c>
      <c r="E78" s="96"/>
      <c r="F78" s="96"/>
      <c r="G78" s="102">
        <f t="shared" ref="G78:G87" si="10">B78*D78</f>
        <v>3.5</v>
      </c>
    </row>
    <row r="79" spans="1:7">
      <c r="A79" s="88" t="s">
        <v>133</v>
      </c>
      <c r="B79" s="401">
        <v>1.5</v>
      </c>
      <c r="C79" s="402"/>
      <c r="D79" s="96">
        <v>1</v>
      </c>
      <c r="E79" s="96"/>
      <c r="F79" s="96"/>
      <c r="G79" s="102">
        <f t="shared" si="10"/>
        <v>1.5</v>
      </c>
    </row>
    <row r="80" spans="1:7">
      <c r="A80" s="88" t="s">
        <v>134</v>
      </c>
      <c r="B80" s="401">
        <v>12.3</v>
      </c>
      <c r="C80" s="402"/>
      <c r="D80" s="96">
        <v>1</v>
      </c>
      <c r="E80" s="96"/>
      <c r="F80" s="96"/>
      <c r="G80" s="102">
        <f t="shared" si="10"/>
        <v>12.3</v>
      </c>
    </row>
    <row r="81" spans="1:7">
      <c r="A81" s="88" t="s">
        <v>135</v>
      </c>
      <c r="B81" s="401">
        <v>22.51</v>
      </c>
      <c r="C81" s="402"/>
      <c r="D81" s="96">
        <v>1</v>
      </c>
      <c r="E81" s="96"/>
      <c r="F81" s="96"/>
      <c r="G81" s="102">
        <f t="shared" si="10"/>
        <v>22.51</v>
      </c>
    </row>
    <row r="82" spans="1:7">
      <c r="A82" s="88" t="s">
        <v>136</v>
      </c>
      <c r="B82" s="401">
        <v>3.98</v>
      </c>
      <c r="C82" s="402"/>
      <c r="D82" s="96">
        <v>1</v>
      </c>
      <c r="E82" s="96"/>
      <c r="F82" s="96"/>
      <c r="G82" s="102">
        <f t="shared" si="10"/>
        <v>3.98</v>
      </c>
    </row>
    <row r="83" spans="1:7">
      <c r="A83" s="88" t="s">
        <v>137</v>
      </c>
      <c r="B83" s="401">
        <v>7.64</v>
      </c>
      <c r="C83" s="402"/>
      <c r="D83" s="96">
        <v>1</v>
      </c>
      <c r="E83" s="96"/>
      <c r="F83" s="96"/>
      <c r="G83" s="102">
        <f t="shared" ref="G83:G86" si="11">B83*D83</f>
        <v>7.64</v>
      </c>
    </row>
    <row r="84" spans="1:7">
      <c r="A84" s="88" t="s">
        <v>138</v>
      </c>
      <c r="B84" s="401">
        <v>2.4</v>
      </c>
      <c r="C84" s="402"/>
      <c r="D84" s="96">
        <v>1</v>
      </c>
      <c r="E84" s="96"/>
      <c r="F84" s="96"/>
      <c r="G84" s="102">
        <f t="shared" si="11"/>
        <v>2.4</v>
      </c>
    </row>
    <row r="85" spans="1:7">
      <c r="A85" s="88" t="s">
        <v>139</v>
      </c>
      <c r="B85" s="401">
        <v>1.5</v>
      </c>
      <c r="C85" s="402"/>
      <c r="D85" s="96">
        <v>1</v>
      </c>
      <c r="E85" s="96"/>
      <c r="F85" s="96"/>
      <c r="G85" s="102">
        <f t="shared" si="11"/>
        <v>1.5</v>
      </c>
    </row>
    <row r="86" spans="1:7">
      <c r="A86" s="88" t="s">
        <v>140</v>
      </c>
      <c r="B86" s="401">
        <v>5.5</v>
      </c>
      <c r="C86" s="402"/>
      <c r="D86" s="96">
        <v>1</v>
      </c>
      <c r="E86" s="96"/>
      <c r="F86" s="96"/>
      <c r="G86" s="102">
        <f t="shared" si="11"/>
        <v>5.5</v>
      </c>
    </row>
    <row r="87" spans="1:7">
      <c r="A87" s="88" t="s">
        <v>141</v>
      </c>
      <c r="B87" s="401">
        <v>1.2</v>
      </c>
      <c r="C87" s="402"/>
      <c r="D87" s="96">
        <v>1</v>
      </c>
      <c r="E87" s="96"/>
      <c r="F87" s="96"/>
      <c r="G87" s="102">
        <f t="shared" si="10"/>
        <v>1.2</v>
      </c>
    </row>
    <row r="88" spans="1:7">
      <c r="A88" s="392" t="s">
        <v>159</v>
      </c>
      <c r="B88" s="393"/>
      <c r="C88" s="393"/>
      <c r="D88" s="393"/>
      <c r="E88" s="393"/>
      <c r="F88" s="394"/>
      <c r="G88" s="107">
        <f>SUM(G78:G87)</f>
        <v>62.03</v>
      </c>
    </row>
    <row r="89" spans="1:7">
      <c r="A89" s="398" t="s">
        <v>162</v>
      </c>
      <c r="B89" s="398"/>
      <c r="C89" s="398"/>
      <c r="D89" s="398"/>
      <c r="E89" s="398"/>
      <c r="F89" s="398"/>
      <c r="G89" s="398"/>
    </row>
    <row r="90" spans="1:7">
      <c r="A90" s="104" t="s">
        <v>121</v>
      </c>
      <c r="B90" s="104" t="s">
        <v>161</v>
      </c>
      <c r="C90" s="104" t="s">
        <v>123</v>
      </c>
      <c r="D90" s="104" t="s">
        <v>124</v>
      </c>
      <c r="E90" s="104"/>
      <c r="F90" s="104"/>
      <c r="G90" s="104"/>
    </row>
    <row r="91" spans="1:7">
      <c r="A91" s="95" t="s">
        <v>191</v>
      </c>
      <c r="B91" s="96">
        <v>7.8</v>
      </c>
      <c r="C91" s="96">
        <v>3</v>
      </c>
      <c r="D91" s="96">
        <f>B91*C91</f>
        <v>23.4</v>
      </c>
      <c r="E91" s="96"/>
      <c r="F91" s="96"/>
      <c r="G91" s="96"/>
    </row>
    <row r="92" spans="1:7">
      <c r="A92" s="95" t="s">
        <v>192</v>
      </c>
      <c r="B92" s="96">
        <v>7.8</v>
      </c>
      <c r="C92" s="96">
        <v>3</v>
      </c>
      <c r="D92" s="96">
        <f t="shared" ref="D92:D119" si="12">B92*C92</f>
        <v>23.4</v>
      </c>
      <c r="E92" s="96"/>
      <c r="F92" s="96"/>
      <c r="G92" s="96"/>
    </row>
    <row r="93" spans="1:7">
      <c r="A93" s="88" t="s">
        <v>187</v>
      </c>
      <c r="B93" s="96">
        <v>19.22</v>
      </c>
      <c r="C93" s="96">
        <v>3</v>
      </c>
      <c r="D93" s="96">
        <f t="shared" si="12"/>
        <v>57.66</v>
      </c>
      <c r="E93" s="96"/>
      <c r="F93" s="96"/>
      <c r="G93" s="96"/>
    </row>
    <row r="94" spans="1:7">
      <c r="A94" s="88" t="s">
        <v>188</v>
      </c>
      <c r="B94" s="96">
        <v>9.3000000000000007</v>
      </c>
      <c r="C94" s="96">
        <v>3</v>
      </c>
      <c r="D94" s="96">
        <f t="shared" si="12"/>
        <v>27.9</v>
      </c>
      <c r="E94" s="96"/>
      <c r="F94" s="96"/>
      <c r="G94" s="96"/>
    </row>
    <row r="95" spans="1:7">
      <c r="A95" s="88" t="s">
        <v>189</v>
      </c>
      <c r="B95" s="96">
        <v>16.600000000000001</v>
      </c>
      <c r="C95" s="96">
        <v>3</v>
      </c>
      <c r="D95" s="96">
        <f t="shared" si="12"/>
        <v>49.8</v>
      </c>
      <c r="E95" s="96"/>
      <c r="F95" s="96"/>
      <c r="G95" s="96"/>
    </row>
    <row r="96" spans="1:7">
      <c r="A96" s="88" t="s">
        <v>190</v>
      </c>
      <c r="B96" s="96">
        <v>6.04</v>
      </c>
      <c r="C96" s="96">
        <v>3</v>
      </c>
      <c r="D96" s="96">
        <f t="shared" si="12"/>
        <v>18.12</v>
      </c>
      <c r="E96" s="96"/>
      <c r="F96" s="96"/>
      <c r="G96" s="96"/>
    </row>
    <row r="97" spans="1:7">
      <c r="A97" s="88" t="s">
        <v>193</v>
      </c>
      <c r="B97" s="96">
        <v>19.25</v>
      </c>
      <c r="C97" s="96">
        <v>3</v>
      </c>
      <c r="D97" s="96">
        <f t="shared" si="12"/>
        <v>57.75</v>
      </c>
      <c r="E97" s="96"/>
      <c r="F97" s="96"/>
      <c r="G97" s="96"/>
    </row>
    <row r="98" spans="1:7">
      <c r="A98" s="88" t="s">
        <v>147</v>
      </c>
      <c r="B98" s="96">
        <v>8.8000000000000007</v>
      </c>
      <c r="C98" s="96">
        <v>3</v>
      </c>
      <c r="D98" s="96">
        <f t="shared" si="12"/>
        <v>26.4</v>
      </c>
      <c r="E98" s="96"/>
      <c r="F98" s="96"/>
      <c r="G98" s="96"/>
    </row>
    <row r="99" spans="1:7">
      <c r="A99" s="88" t="s">
        <v>208</v>
      </c>
      <c r="B99" s="96">
        <v>10.6</v>
      </c>
      <c r="C99" s="96">
        <v>3</v>
      </c>
      <c r="D99" s="96">
        <f t="shared" si="12"/>
        <v>31.8</v>
      </c>
      <c r="E99" s="96"/>
      <c r="F99" s="96"/>
      <c r="G99" s="96"/>
    </row>
    <row r="100" spans="1:7">
      <c r="A100" s="88" t="s">
        <v>194</v>
      </c>
      <c r="B100" s="96">
        <v>17.25</v>
      </c>
      <c r="C100" s="96">
        <v>3</v>
      </c>
      <c r="D100" s="96">
        <f t="shared" si="12"/>
        <v>51.75</v>
      </c>
      <c r="E100" s="96"/>
      <c r="F100" s="96"/>
      <c r="G100" s="96"/>
    </row>
    <row r="101" spans="1:7">
      <c r="A101" s="88" t="s">
        <v>197</v>
      </c>
      <c r="B101" s="96">
        <v>12</v>
      </c>
      <c r="C101" s="96">
        <v>3</v>
      </c>
      <c r="D101" s="96">
        <f t="shared" si="12"/>
        <v>36</v>
      </c>
      <c r="E101" s="96"/>
      <c r="F101" s="96"/>
      <c r="G101" s="96"/>
    </row>
    <row r="102" spans="1:7">
      <c r="A102" s="88" t="s">
        <v>195</v>
      </c>
      <c r="B102" s="96">
        <v>12</v>
      </c>
      <c r="C102" s="96">
        <v>3</v>
      </c>
      <c r="D102" s="96">
        <f t="shared" si="12"/>
        <v>36</v>
      </c>
      <c r="E102" s="96"/>
      <c r="F102" s="96"/>
      <c r="G102" s="96"/>
    </row>
    <row r="103" spans="1:7">
      <c r="A103" s="88" t="s">
        <v>196</v>
      </c>
      <c r="B103" s="96">
        <v>12.25</v>
      </c>
      <c r="C103" s="96">
        <v>3</v>
      </c>
      <c r="D103" s="96">
        <f t="shared" si="12"/>
        <v>36.75</v>
      </c>
      <c r="E103" s="97"/>
      <c r="F103" s="97"/>
      <c r="G103" s="97"/>
    </row>
    <row r="104" spans="1:7">
      <c r="A104" s="98" t="s">
        <v>198</v>
      </c>
      <c r="B104" s="96">
        <v>12</v>
      </c>
      <c r="C104" s="96">
        <v>3</v>
      </c>
      <c r="D104" s="96">
        <f t="shared" si="12"/>
        <v>36</v>
      </c>
      <c r="E104" s="96"/>
      <c r="F104" s="96"/>
      <c r="G104" s="96"/>
    </row>
    <row r="105" spans="1:7">
      <c r="A105" s="98" t="s">
        <v>163</v>
      </c>
      <c r="B105" s="96">
        <v>38.5</v>
      </c>
      <c r="C105" s="96">
        <v>3</v>
      </c>
      <c r="D105" s="96">
        <f t="shared" si="12"/>
        <v>115.5</v>
      </c>
      <c r="E105" s="96"/>
      <c r="F105" s="96"/>
      <c r="G105" s="96"/>
    </row>
    <row r="106" spans="1:7">
      <c r="A106" s="98" t="s">
        <v>200</v>
      </c>
      <c r="B106" s="96">
        <v>12</v>
      </c>
      <c r="C106" s="96">
        <v>3</v>
      </c>
      <c r="D106" s="96">
        <f t="shared" si="12"/>
        <v>36</v>
      </c>
      <c r="E106" s="96"/>
      <c r="F106" s="96"/>
      <c r="G106" s="96"/>
    </row>
    <row r="107" spans="1:7">
      <c r="A107" s="98" t="s">
        <v>201</v>
      </c>
      <c r="B107" s="96">
        <v>10</v>
      </c>
      <c r="C107" s="96">
        <v>3</v>
      </c>
      <c r="D107" s="96">
        <f t="shared" si="12"/>
        <v>30</v>
      </c>
      <c r="E107" s="96"/>
      <c r="F107" s="96"/>
      <c r="G107" s="96"/>
    </row>
    <row r="108" spans="1:7">
      <c r="A108" s="88" t="s">
        <v>202</v>
      </c>
      <c r="B108" s="96">
        <v>10</v>
      </c>
      <c r="C108" s="96">
        <v>3</v>
      </c>
      <c r="D108" s="96">
        <f t="shared" si="12"/>
        <v>30</v>
      </c>
      <c r="E108" s="96"/>
      <c r="F108" s="96"/>
      <c r="G108" s="96"/>
    </row>
    <row r="109" spans="1:7">
      <c r="A109" s="88" t="s">
        <v>183</v>
      </c>
      <c r="B109" s="96">
        <v>10.3</v>
      </c>
      <c r="C109" s="96">
        <v>3</v>
      </c>
      <c r="D109" s="96">
        <f t="shared" si="12"/>
        <v>30.9</v>
      </c>
      <c r="E109" s="96"/>
      <c r="F109" s="96"/>
      <c r="G109" s="96"/>
    </row>
    <row r="110" spans="1:7">
      <c r="A110" s="88" t="s">
        <v>182</v>
      </c>
      <c r="B110" s="96">
        <v>7.9</v>
      </c>
      <c r="C110" s="96">
        <v>3</v>
      </c>
      <c r="D110" s="96">
        <f t="shared" si="12"/>
        <v>23.7</v>
      </c>
      <c r="E110" s="96"/>
      <c r="F110" s="96"/>
      <c r="G110" s="96"/>
    </row>
    <row r="111" spans="1:7">
      <c r="A111" s="88" t="s">
        <v>203</v>
      </c>
      <c r="B111" s="96">
        <v>7.9</v>
      </c>
      <c r="C111" s="96">
        <v>3</v>
      </c>
      <c r="D111" s="96">
        <f t="shared" si="12"/>
        <v>23.7</v>
      </c>
      <c r="E111" s="96"/>
      <c r="F111" s="96"/>
      <c r="G111" s="96"/>
    </row>
    <row r="112" spans="1:7">
      <c r="A112" s="88" t="s">
        <v>204</v>
      </c>
      <c r="B112" s="96">
        <v>23.7</v>
      </c>
      <c r="C112" s="96">
        <v>3</v>
      </c>
      <c r="D112" s="96">
        <f t="shared" si="12"/>
        <v>71.099999999999994</v>
      </c>
      <c r="E112" s="96"/>
      <c r="F112" s="96"/>
      <c r="G112" s="96"/>
    </row>
    <row r="113" spans="1:7">
      <c r="A113" s="88" t="s">
        <v>205</v>
      </c>
      <c r="B113" s="96">
        <v>8.42</v>
      </c>
      <c r="C113" s="96">
        <v>3</v>
      </c>
      <c r="D113" s="96">
        <f t="shared" si="12"/>
        <v>25.26</v>
      </c>
      <c r="E113" s="96"/>
      <c r="F113" s="96"/>
      <c r="G113" s="96"/>
    </row>
    <row r="114" spans="1:7">
      <c r="A114" s="88" t="s">
        <v>206</v>
      </c>
      <c r="B114" s="96">
        <v>8.42</v>
      </c>
      <c r="C114" s="96">
        <v>3</v>
      </c>
      <c r="D114" s="96">
        <f t="shared" si="12"/>
        <v>25.26</v>
      </c>
      <c r="E114" s="96"/>
      <c r="F114" s="96"/>
      <c r="G114" s="96"/>
    </row>
    <row r="115" spans="1:7">
      <c r="A115" s="88" t="s">
        <v>235</v>
      </c>
      <c r="B115" s="96">
        <v>20.07</v>
      </c>
      <c r="C115" s="96">
        <v>3.72</v>
      </c>
      <c r="D115" s="96">
        <f t="shared" si="12"/>
        <v>74.66</v>
      </c>
      <c r="E115" s="96"/>
      <c r="F115" s="96"/>
      <c r="G115" s="96"/>
    </row>
    <row r="116" spans="1:7">
      <c r="A116" s="88" t="s">
        <v>236</v>
      </c>
      <c r="B116" s="96">
        <v>3.7</v>
      </c>
      <c r="C116" s="96">
        <v>3</v>
      </c>
      <c r="D116" s="96">
        <f t="shared" si="12"/>
        <v>11.1</v>
      </c>
      <c r="E116" s="96"/>
      <c r="F116" s="96"/>
      <c r="G116" s="96"/>
    </row>
    <row r="117" spans="1:7">
      <c r="A117" s="88" t="s">
        <v>230</v>
      </c>
      <c r="B117" s="96">
        <v>5.46</v>
      </c>
      <c r="C117" s="96">
        <v>1</v>
      </c>
      <c r="D117" s="96">
        <f t="shared" si="12"/>
        <v>5.46</v>
      </c>
      <c r="E117" s="96"/>
      <c r="F117" s="96"/>
      <c r="G117" s="96"/>
    </row>
    <row r="118" spans="1:7">
      <c r="A118" s="88" t="s">
        <v>233</v>
      </c>
      <c r="B118" s="96">
        <v>3.6</v>
      </c>
      <c r="C118" s="96">
        <v>1</v>
      </c>
      <c r="D118" s="96">
        <f t="shared" si="12"/>
        <v>3.6</v>
      </c>
      <c r="E118" s="96"/>
      <c r="F118" s="96"/>
      <c r="G118" s="96"/>
    </row>
    <row r="119" spans="1:7">
      <c r="A119" s="88" t="s">
        <v>234</v>
      </c>
      <c r="B119" s="96">
        <v>14</v>
      </c>
      <c r="C119" s="96">
        <v>2.5</v>
      </c>
      <c r="D119" s="96">
        <f t="shared" si="12"/>
        <v>35</v>
      </c>
      <c r="E119" s="96"/>
      <c r="F119" s="96"/>
      <c r="G119" s="96"/>
    </row>
    <row r="120" spans="1:7">
      <c r="A120" s="395" t="s">
        <v>153</v>
      </c>
      <c r="B120" s="396"/>
      <c r="C120" s="397"/>
      <c r="D120" s="109">
        <f>SUM(D91:D119)</f>
        <v>1053.97</v>
      </c>
      <c r="E120" s="100"/>
      <c r="F120" s="100"/>
      <c r="G120" s="101"/>
    </row>
    <row r="121" spans="1:7">
      <c r="A121" s="392" t="s">
        <v>164</v>
      </c>
      <c r="B121" s="393"/>
      <c r="C121" s="394"/>
      <c r="D121" s="107">
        <f>D120</f>
        <v>1053.97</v>
      </c>
      <c r="E121" s="108"/>
      <c r="F121" s="108"/>
      <c r="G121" s="108"/>
    </row>
    <row r="122" spans="1:7">
      <c r="A122" s="398" t="s">
        <v>237</v>
      </c>
      <c r="B122" s="398"/>
      <c r="C122" s="398"/>
      <c r="D122" s="398"/>
      <c r="E122" s="398"/>
      <c r="F122" s="398"/>
      <c r="G122" s="398"/>
    </row>
    <row r="123" spans="1:7">
      <c r="A123" s="105" t="s">
        <v>121</v>
      </c>
      <c r="B123" s="105" t="s">
        <v>161</v>
      </c>
      <c r="C123" s="105" t="s">
        <v>123</v>
      </c>
      <c r="D123" s="105" t="s">
        <v>124</v>
      </c>
      <c r="E123" s="105"/>
      <c r="F123" s="105"/>
      <c r="G123" s="105"/>
    </row>
    <row r="124" spans="1:7">
      <c r="A124" s="95" t="s">
        <v>191</v>
      </c>
      <c r="B124" s="96">
        <v>7.8</v>
      </c>
      <c r="C124" s="96">
        <v>3</v>
      </c>
      <c r="D124" s="96">
        <f>B124*C124</f>
        <v>23.4</v>
      </c>
      <c r="E124" s="96"/>
      <c r="F124" s="96"/>
      <c r="G124" s="96"/>
    </row>
    <row r="125" spans="1:7">
      <c r="A125" s="95" t="s">
        <v>192</v>
      </c>
      <c r="B125" s="96">
        <v>7.8</v>
      </c>
      <c r="C125" s="96">
        <v>3</v>
      </c>
      <c r="D125" s="96">
        <f t="shared" ref="D125:D134" si="13">B125*C125</f>
        <v>23.4</v>
      </c>
      <c r="E125" s="96"/>
      <c r="F125" s="96"/>
      <c r="G125" s="96"/>
    </row>
    <row r="126" spans="1:7">
      <c r="A126" s="88" t="s">
        <v>190</v>
      </c>
      <c r="B126" s="96">
        <v>6.04</v>
      </c>
      <c r="C126" s="96">
        <v>3</v>
      </c>
      <c r="D126" s="96">
        <f t="shared" si="13"/>
        <v>18.12</v>
      </c>
      <c r="E126" s="96"/>
      <c r="F126" s="96"/>
      <c r="G126" s="96"/>
    </row>
    <row r="127" spans="1:7">
      <c r="A127" s="88" t="s">
        <v>147</v>
      </c>
      <c r="B127" s="96">
        <v>8.8000000000000007</v>
      </c>
      <c r="C127" s="96">
        <v>3</v>
      </c>
      <c r="D127" s="96">
        <f t="shared" si="13"/>
        <v>26.4</v>
      </c>
      <c r="E127" s="96"/>
      <c r="F127" s="96"/>
      <c r="G127" s="96"/>
    </row>
    <row r="128" spans="1:7">
      <c r="A128" s="98" t="s">
        <v>201</v>
      </c>
      <c r="B128" s="96">
        <v>10</v>
      </c>
      <c r="C128" s="96">
        <v>3</v>
      </c>
      <c r="D128" s="96">
        <f t="shared" si="13"/>
        <v>30</v>
      </c>
      <c r="E128" s="96"/>
      <c r="F128" s="96"/>
      <c r="G128" s="96"/>
    </row>
    <row r="129" spans="1:7">
      <c r="A129" s="88" t="s">
        <v>202</v>
      </c>
      <c r="B129" s="96">
        <v>10</v>
      </c>
      <c r="C129" s="96">
        <v>3</v>
      </c>
      <c r="D129" s="96">
        <f t="shared" si="13"/>
        <v>30</v>
      </c>
      <c r="E129" s="96"/>
      <c r="F129" s="96"/>
      <c r="G129" s="96"/>
    </row>
    <row r="130" spans="1:7">
      <c r="A130" s="88" t="s">
        <v>183</v>
      </c>
      <c r="B130" s="96">
        <v>10.3</v>
      </c>
      <c r="C130" s="96">
        <v>3</v>
      </c>
      <c r="D130" s="96">
        <f t="shared" si="13"/>
        <v>30.9</v>
      </c>
      <c r="E130" s="96"/>
      <c r="F130" s="96"/>
      <c r="G130" s="96"/>
    </row>
    <row r="131" spans="1:7">
      <c r="A131" s="88" t="s">
        <v>182</v>
      </c>
      <c r="B131" s="96">
        <v>7.9</v>
      </c>
      <c r="C131" s="96">
        <v>3</v>
      </c>
      <c r="D131" s="96">
        <f t="shared" si="13"/>
        <v>23.7</v>
      </c>
      <c r="E131" s="96"/>
      <c r="F131" s="96"/>
      <c r="G131" s="96"/>
    </row>
    <row r="132" spans="1:7">
      <c r="A132" s="88" t="s">
        <v>203</v>
      </c>
      <c r="B132" s="96">
        <v>7.9</v>
      </c>
      <c r="C132" s="96">
        <v>3</v>
      </c>
      <c r="D132" s="96">
        <f t="shared" si="13"/>
        <v>23.7</v>
      </c>
      <c r="E132" s="96"/>
      <c r="F132" s="96"/>
      <c r="G132" s="96"/>
    </row>
    <row r="133" spans="1:7">
      <c r="A133" s="88" t="s">
        <v>205</v>
      </c>
      <c r="B133" s="96">
        <v>8.42</v>
      </c>
      <c r="C133" s="96">
        <v>3</v>
      </c>
      <c r="D133" s="96">
        <f t="shared" si="13"/>
        <v>25.26</v>
      </c>
      <c r="E133" s="96"/>
      <c r="F133" s="96"/>
      <c r="G133" s="96"/>
    </row>
    <row r="134" spans="1:7">
      <c r="A134" s="88" t="s">
        <v>206</v>
      </c>
      <c r="B134" s="96">
        <v>8.42</v>
      </c>
      <c r="C134" s="96">
        <v>3</v>
      </c>
      <c r="D134" s="96">
        <f t="shared" si="13"/>
        <v>25.26</v>
      </c>
      <c r="E134" s="96"/>
      <c r="F134" s="96"/>
      <c r="G134" s="96"/>
    </row>
    <row r="135" spans="1:7">
      <c r="A135" s="88" t="s">
        <v>234</v>
      </c>
      <c r="B135" s="96">
        <v>14</v>
      </c>
      <c r="C135" s="96">
        <v>2.5</v>
      </c>
      <c r="D135" s="96">
        <f>B135*C135</f>
        <v>35</v>
      </c>
      <c r="E135" s="96"/>
      <c r="F135" s="96"/>
      <c r="G135" s="96"/>
    </row>
    <row r="136" spans="1:7">
      <c r="A136" s="395" t="s">
        <v>153</v>
      </c>
      <c r="B136" s="396"/>
      <c r="C136" s="397"/>
      <c r="D136" s="109">
        <f>SUM(D124:D135)</f>
        <v>315.14</v>
      </c>
      <c r="E136" s="96"/>
      <c r="F136" s="96"/>
      <c r="G136" s="96"/>
    </row>
    <row r="137" spans="1:7">
      <c r="A137" s="392" t="s">
        <v>173</v>
      </c>
      <c r="B137" s="393"/>
      <c r="C137" s="394"/>
      <c r="D137" s="107">
        <f>D136</f>
        <v>315.14</v>
      </c>
      <c r="E137" s="96"/>
      <c r="F137" s="96"/>
      <c r="G137" s="96"/>
    </row>
    <row r="138" spans="1:7">
      <c r="A138" s="398" t="s">
        <v>238</v>
      </c>
      <c r="B138" s="398"/>
      <c r="C138" s="398"/>
      <c r="D138" s="398"/>
      <c r="E138" s="398"/>
      <c r="F138" s="398"/>
      <c r="G138" s="398"/>
    </row>
    <row r="139" spans="1:7">
      <c r="A139" s="127" t="s">
        <v>121</v>
      </c>
      <c r="B139" s="127" t="s">
        <v>161</v>
      </c>
      <c r="C139" s="127" t="s">
        <v>123</v>
      </c>
      <c r="D139" s="127" t="s">
        <v>124</v>
      </c>
      <c r="E139" s="105"/>
      <c r="F139" s="105"/>
      <c r="G139" s="105"/>
    </row>
    <row r="140" spans="1:7">
      <c r="A140" s="88" t="s">
        <v>187</v>
      </c>
      <c r="B140" s="96">
        <v>22.32</v>
      </c>
      <c r="C140" s="96">
        <v>1.1000000000000001</v>
      </c>
      <c r="D140" s="96">
        <f t="shared" ref="D140:D153" si="14">B140*C140</f>
        <v>24.55</v>
      </c>
      <c r="E140" s="96"/>
      <c r="F140" s="96"/>
      <c r="G140" s="96"/>
    </row>
    <row r="141" spans="1:7">
      <c r="A141" s="88" t="s">
        <v>188</v>
      </c>
      <c r="B141" s="96">
        <v>9.3000000000000007</v>
      </c>
      <c r="C141" s="96">
        <v>0.4</v>
      </c>
      <c r="D141" s="96">
        <f t="shared" si="14"/>
        <v>3.72</v>
      </c>
      <c r="E141" s="96"/>
      <c r="F141" s="96"/>
      <c r="G141" s="96"/>
    </row>
    <row r="142" spans="1:7">
      <c r="A142" s="88" t="s">
        <v>189</v>
      </c>
      <c r="B142" s="96">
        <v>16.600000000000001</v>
      </c>
      <c r="C142" s="96">
        <v>0.4</v>
      </c>
      <c r="D142" s="96">
        <f t="shared" si="14"/>
        <v>6.64</v>
      </c>
      <c r="E142" s="96"/>
      <c r="F142" s="96"/>
      <c r="G142" s="96"/>
    </row>
    <row r="143" spans="1:7">
      <c r="A143" s="88" t="s">
        <v>193</v>
      </c>
      <c r="B143" s="96">
        <v>19.25</v>
      </c>
      <c r="C143" s="96">
        <v>1.1000000000000001</v>
      </c>
      <c r="D143" s="96">
        <f t="shared" si="14"/>
        <v>21.18</v>
      </c>
      <c r="E143" s="96"/>
      <c r="F143" s="96"/>
      <c r="G143" s="96"/>
    </row>
    <row r="144" spans="1:7">
      <c r="A144" s="88" t="s">
        <v>208</v>
      </c>
      <c r="B144" s="96">
        <v>10.6</v>
      </c>
      <c r="C144" s="96">
        <v>0.4</v>
      </c>
      <c r="D144" s="96">
        <f t="shared" si="14"/>
        <v>4.24</v>
      </c>
      <c r="E144" s="96"/>
      <c r="F144" s="96"/>
      <c r="G144" s="96"/>
    </row>
    <row r="145" spans="1:7">
      <c r="A145" s="88" t="s">
        <v>194</v>
      </c>
      <c r="B145" s="96">
        <v>17.25</v>
      </c>
      <c r="C145" s="96">
        <v>0.4</v>
      </c>
      <c r="D145" s="96">
        <f t="shared" si="14"/>
        <v>6.9</v>
      </c>
      <c r="E145" s="96"/>
      <c r="F145" s="96"/>
      <c r="G145" s="96"/>
    </row>
    <row r="146" spans="1:7">
      <c r="A146" s="88" t="s">
        <v>197</v>
      </c>
      <c r="B146" s="96">
        <v>12</v>
      </c>
      <c r="C146" s="96">
        <v>0.4</v>
      </c>
      <c r="D146" s="96">
        <f t="shared" si="14"/>
        <v>4.8</v>
      </c>
      <c r="E146" s="96"/>
      <c r="F146" s="96"/>
      <c r="G146" s="96"/>
    </row>
    <row r="147" spans="1:7">
      <c r="A147" s="88" t="s">
        <v>195</v>
      </c>
      <c r="B147" s="96">
        <v>12</v>
      </c>
      <c r="C147" s="96">
        <v>0.4</v>
      </c>
      <c r="D147" s="96">
        <f t="shared" si="14"/>
        <v>4.8</v>
      </c>
      <c r="E147" s="103"/>
      <c r="F147" s="103"/>
      <c r="G147" s="103"/>
    </row>
    <row r="148" spans="1:7">
      <c r="A148" s="88" t="s">
        <v>196</v>
      </c>
      <c r="B148" s="96">
        <v>12.25</v>
      </c>
      <c r="C148" s="96">
        <v>0.4</v>
      </c>
      <c r="D148" s="96">
        <f t="shared" si="14"/>
        <v>4.9000000000000004</v>
      </c>
      <c r="E148" s="98"/>
      <c r="F148" s="98"/>
      <c r="G148" s="98"/>
    </row>
    <row r="149" spans="1:7">
      <c r="A149" s="98" t="s">
        <v>198</v>
      </c>
      <c r="B149" s="96">
        <v>12</v>
      </c>
      <c r="C149" s="96">
        <v>0.4</v>
      </c>
      <c r="D149" s="96">
        <f t="shared" si="14"/>
        <v>4.8</v>
      </c>
      <c r="E149" s="96"/>
      <c r="F149" s="96"/>
      <c r="G149" s="96"/>
    </row>
    <row r="150" spans="1:7">
      <c r="A150" s="98" t="s">
        <v>163</v>
      </c>
      <c r="B150" s="96">
        <v>38.5</v>
      </c>
      <c r="C150" s="96">
        <v>1.1000000000000001</v>
      </c>
      <c r="D150" s="96">
        <f t="shared" si="14"/>
        <v>42.35</v>
      </c>
      <c r="E150" s="96"/>
      <c r="F150" s="96"/>
      <c r="G150" s="96"/>
    </row>
    <row r="151" spans="1:7">
      <c r="A151" s="98" t="s">
        <v>200</v>
      </c>
      <c r="B151" s="96">
        <v>12</v>
      </c>
      <c r="C151" s="96">
        <v>0.4</v>
      </c>
      <c r="D151" s="96">
        <f t="shared" si="14"/>
        <v>4.8</v>
      </c>
      <c r="E151" s="96"/>
      <c r="F151" s="96"/>
      <c r="G151" s="96"/>
    </row>
    <row r="152" spans="1:7">
      <c r="A152" s="88" t="s">
        <v>204</v>
      </c>
      <c r="B152" s="96">
        <v>23.7</v>
      </c>
      <c r="C152" s="96">
        <v>0.4</v>
      </c>
      <c r="D152" s="96">
        <f t="shared" si="14"/>
        <v>9.48</v>
      </c>
      <c r="E152" s="96"/>
      <c r="F152" s="96"/>
      <c r="G152" s="96"/>
    </row>
    <row r="153" spans="1:7">
      <c r="A153" s="88" t="s">
        <v>235</v>
      </c>
      <c r="B153" s="96">
        <v>20.07</v>
      </c>
      <c r="C153" s="96">
        <v>1.1000000000000001</v>
      </c>
      <c r="D153" s="96">
        <f t="shared" si="14"/>
        <v>22.08</v>
      </c>
      <c r="E153" s="96"/>
      <c r="F153" s="96"/>
      <c r="G153" s="96"/>
    </row>
    <row r="154" spans="1:7">
      <c r="A154" s="395" t="s">
        <v>153</v>
      </c>
      <c r="B154" s="396"/>
      <c r="C154" s="397"/>
      <c r="D154" s="109">
        <f>SUM(D140:D153)</f>
        <v>165.24</v>
      </c>
      <c r="E154" s="96"/>
      <c r="F154" s="96"/>
      <c r="G154" s="96"/>
    </row>
    <row r="155" spans="1:7">
      <c r="A155" s="392" t="s">
        <v>166</v>
      </c>
      <c r="B155" s="393"/>
      <c r="C155" s="394"/>
      <c r="D155" s="107">
        <f>D154</f>
        <v>165.24</v>
      </c>
      <c r="E155" s="96"/>
      <c r="F155" s="96"/>
      <c r="G155" s="96"/>
    </row>
    <row r="156" spans="1:7">
      <c r="A156" s="398" t="s">
        <v>180</v>
      </c>
      <c r="B156" s="398"/>
      <c r="C156" s="398"/>
      <c r="D156" s="398"/>
      <c r="E156" s="398"/>
      <c r="F156" s="398"/>
      <c r="G156" s="398"/>
    </row>
    <row r="157" spans="1:7">
      <c r="A157" s="395" t="s">
        <v>164</v>
      </c>
      <c r="B157" s="396"/>
      <c r="C157" s="397"/>
      <c r="D157" s="110">
        <f>$D$121</f>
        <v>1053.97</v>
      </c>
    </row>
    <row r="158" spans="1:7">
      <c r="A158" s="395" t="s">
        <v>165</v>
      </c>
      <c r="B158" s="396"/>
      <c r="C158" s="397"/>
      <c r="D158" s="110">
        <f>$D$137</f>
        <v>315.14</v>
      </c>
    </row>
    <row r="159" spans="1:7">
      <c r="A159" s="392" t="s">
        <v>167</v>
      </c>
      <c r="B159" s="393"/>
      <c r="C159" s="394"/>
      <c r="D159" s="107">
        <f>D157-D158</f>
        <v>738.83</v>
      </c>
    </row>
    <row r="160" spans="1:7">
      <c r="A160" s="398" t="s">
        <v>168</v>
      </c>
      <c r="B160" s="398"/>
      <c r="C160" s="398"/>
      <c r="D160" s="398"/>
      <c r="E160" s="398"/>
      <c r="F160" s="398"/>
      <c r="G160" s="398"/>
    </row>
    <row r="161" spans="1:7" ht="45">
      <c r="A161" s="105" t="s">
        <v>121</v>
      </c>
      <c r="B161" s="105" t="s">
        <v>122</v>
      </c>
      <c r="C161" s="105" t="s">
        <v>123</v>
      </c>
      <c r="D161" s="112" t="s">
        <v>172</v>
      </c>
      <c r="E161" s="112" t="s">
        <v>171</v>
      </c>
      <c r="F161" s="105"/>
      <c r="G161" s="105"/>
    </row>
    <row r="162" spans="1:7">
      <c r="A162" s="95" t="s">
        <v>169</v>
      </c>
      <c r="B162" s="96">
        <v>0</v>
      </c>
      <c r="C162" s="96">
        <v>0</v>
      </c>
      <c r="D162" s="96">
        <v>0</v>
      </c>
      <c r="E162" s="96">
        <v>92</v>
      </c>
      <c r="F162" s="96"/>
      <c r="G162" s="96"/>
    </row>
    <row r="163" spans="1:7">
      <c r="A163" s="95" t="s">
        <v>239</v>
      </c>
      <c r="B163" s="96">
        <v>29.51</v>
      </c>
      <c r="C163" s="96">
        <v>3.22</v>
      </c>
      <c r="D163" s="96">
        <v>0</v>
      </c>
      <c r="E163" s="96">
        <f>(B163*C163)-D163</f>
        <v>95.02</v>
      </c>
      <c r="F163" s="96"/>
      <c r="G163" s="96"/>
    </row>
    <row r="164" spans="1:7">
      <c r="A164" s="95" t="s">
        <v>240</v>
      </c>
      <c r="B164" s="96">
        <v>38.01</v>
      </c>
      <c r="C164" s="96">
        <v>3.22</v>
      </c>
      <c r="D164" s="96">
        <v>0</v>
      </c>
      <c r="E164" s="96">
        <f>(B164*C164)-D164</f>
        <v>122.39</v>
      </c>
      <c r="F164" s="96"/>
      <c r="G164" s="96"/>
    </row>
    <row r="165" spans="1:7">
      <c r="A165" s="95" t="s">
        <v>170</v>
      </c>
      <c r="B165" s="96">
        <v>13.35</v>
      </c>
      <c r="C165" s="96">
        <v>3.22</v>
      </c>
      <c r="D165" s="96">
        <v>0</v>
      </c>
      <c r="E165" s="96">
        <f>(B165*C165)-D165</f>
        <v>42.99</v>
      </c>
      <c r="F165" s="96"/>
      <c r="G165" s="96"/>
    </row>
    <row r="166" spans="1:7">
      <c r="A166" s="88" t="s">
        <v>254</v>
      </c>
      <c r="B166" s="97">
        <v>13.2</v>
      </c>
      <c r="C166" s="96">
        <v>1.93</v>
      </c>
      <c r="D166" s="96">
        <v>0</v>
      </c>
      <c r="E166" s="96">
        <f t="shared" ref="E166:E171" si="15">(B166*C166)-D166</f>
        <v>25.48</v>
      </c>
      <c r="F166" s="96"/>
      <c r="G166" s="96"/>
    </row>
    <row r="167" spans="1:7">
      <c r="A167" s="88" t="s">
        <v>255</v>
      </c>
      <c r="B167" s="97">
        <v>48.32</v>
      </c>
      <c r="C167" s="96">
        <v>1.2</v>
      </c>
      <c r="D167" s="96">
        <v>0</v>
      </c>
      <c r="E167" s="96">
        <f t="shared" si="15"/>
        <v>57.98</v>
      </c>
      <c r="F167" s="96"/>
      <c r="G167" s="96"/>
    </row>
    <row r="168" spans="1:7">
      <c r="A168" s="88" t="s">
        <v>256</v>
      </c>
      <c r="B168" s="97">
        <v>22.44</v>
      </c>
      <c r="C168" s="96">
        <v>2.71</v>
      </c>
      <c r="D168" s="96">
        <v>0</v>
      </c>
      <c r="E168" s="96">
        <f t="shared" si="15"/>
        <v>60.81</v>
      </c>
      <c r="F168" s="96"/>
      <c r="G168" s="96"/>
    </row>
    <row r="169" spans="1:7">
      <c r="A169" s="88" t="s">
        <v>257</v>
      </c>
      <c r="B169" s="97">
        <v>40.5</v>
      </c>
      <c r="C169" s="96">
        <v>1.2</v>
      </c>
      <c r="D169" s="96">
        <v>0</v>
      </c>
      <c r="E169" s="96">
        <f t="shared" si="15"/>
        <v>48.6</v>
      </c>
      <c r="F169" s="96"/>
      <c r="G169" s="96"/>
    </row>
    <row r="170" spans="1:7">
      <c r="A170" s="88" t="s">
        <v>243</v>
      </c>
      <c r="B170" s="97">
        <v>3.11</v>
      </c>
      <c r="C170" s="96">
        <v>5.84</v>
      </c>
      <c r="D170" s="96">
        <v>0</v>
      </c>
      <c r="E170" s="96">
        <f t="shared" si="15"/>
        <v>18.16</v>
      </c>
      <c r="F170" s="96"/>
      <c r="G170" s="96"/>
    </row>
    <row r="171" spans="1:7">
      <c r="A171" s="88" t="s">
        <v>230</v>
      </c>
      <c r="B171" s="97">
        <v>1.5</v>
      </c>
      <c r="C171" s="96">
        <v>1</v>
      </c>
      <c r="D171" s="96">
        <v>0</v>
      </c>
      <c r="E171" s="96">
        <f t="shared" si="15"/>
        <v>1.5</v>
      </c>
      <c r="F171" s="96"/>
      <c r="G171" s="96"/>
    </row>
    <row r="172" spans="1:7">
      <c r="A172" s="88" t="s">
        <v>233</v>
      </c>
      <c r="B172" s="97">
        <v>2.7</v>
      </c>
      <c r="C172" s="96">
        <v>1</v>
      </c>
      <c r="D172" s="96">
        <v>0</v>
      </c>
      <c r="E172" s="96">
        <f>(B172*C172)-D172</f>
        <v>2.7</v>
      </c>
      <c r="F172" s="96"/>
      <c r="G172" s="96"/>
    </row>
    <row r="173" spans="1:7">
      <c r="A173" s="88" t="s">
        <v>234</v>
      </c>
      <c r="B173" s="97">
        <v>6.9</v>
      </c>
      <c r="C173" s="96">
        <v>2.5</v>
      </c>
      <c r="D173" s="96">
        <v>0</v>
      </c>
      <c r="E173" s="96">
        <f>(B173*C173)-D173</f>
        <v>17.25</v>
      </c>
      <c r="F173" s="96"/>
      <c r="G173" s="96"/>
    </row>
    <row r="174" spans="1:7">
      <c r="A174" s="395" t="s">
        <v>153</v>
      </c>
      <c r="B174" s="396"/>
      <c r="C174" s="396"/>
      <c r="D174" s="397"/>
      <c r="E174" s="109">
        <f>SUM(E162:E173)</f>
        <v>584.88</v>
      </c>
      <c r="F174" s="100"/>
      <c r="G174" s="101"/>
    </row>
    <row r="175" spans="1:7">
      <c r="A175" s="392" t="s">
        <v>244</v>
      </c>
      <c r="B175" s="393"/>
      <c r="C175" s="393"/>
      <c r="D175" s="394"/>
      <c r="E175" s="107">
        <f>E174</f>
        <v>584.88</v>
      </c>
      <c r="F175" s="100"/>
      <c r="G175" s="101"/>
    </row>
    <row r="176" spans="1:7">
      <c r="A176" s="398" t="s">
        <v>181</v>
      </c>
      <c r="B176" s="398"/>
      <c r="C176" s="398"/>
      <c r="D176" s="398"/>
      <c r="E176" s="398"/>
      <c r="F176" s="398"/>
      <c r="G176" s="398"/>
    </row>
    <row r="177" spans="1:7" ht="45">
      <c r="A177" s="105" t="s">
        <v>121</v>
      </c>
      <c r="B177" s="105" t="s">
        <v>122</v>
      </c>
      <c r="C177" s="105" t="s">
        <v>123</v>
      </c>
      <c r="D177" s="112" t="s">
        <v>172</v>
      </c>
      <c r="E177" s="112" t="s">
        <v>171</v>
      </c>
      <c r="F177" s="105"/>
      <c r="G177" s="105"/>
    </row>
    <row r="178" spans="1:7">
      <c r="A178" s="95" t="s">
        <v>246</v>
      </c>
      <c r="B178" s="96"/>
      <c r="C178" s="96"/>
      <c r="D178" s="96"/>
      <c r="E178" s="96">
        <v>47.36</v>
      </c>
      <c r="F178" s="96"/>
      <c r="G178" s="96"/>
    </row>
    <row r="179" spans="1:7">
      <c r="A179" s="95" t="s">
        <v>245</v>
      </c>
      <c r="B179" s="96"/>
      <c r="C179" s="96"/>
      <c r="D179" s="96"/>
      <c r="E179" s="96">
        <v>4.71</v>
      </c>
      <c r="F179" s="96"/>
      <c r="G179" s="96"/>
    </row>
    <row r="180" spans="1:7">
      <c r="A180" s="88" t="s">
        <v>243</v>
      </c>
      <c r="B180" s="96">
        <v>6.82</v>
      </c>
      <c r="C180" s="96">
        <v>1.9</v>
      </c>
      <c r="D180" s="96"/>
      <c r="E180" s="96">
        <f>B180*C180</f>
        <v>12.96</v>
      </c>
      <c r="F180" s="96"/>
      <c r="G180" s="96"/>
    </row>
    <row r="181" spans="1:7">
      <c r="A181" s="395" t="s">
        <v>153</v>
      </c>
      <c r="B181" s="396"/>
      <c r="C181" s="396"/>
      <c r="D181" s="397"/>
      <c r="E181" s="109">
        <f>SUM(E178:E180)</f>
        <v>65.03</v>
      </c>
      <c r="F181" s="100"/>
      <c r="G181" s="101"/>
    </row>
    <row r="182" spans="1:7">
      <c r="A182" s="398" t="s">
        <v>179</v>
      </c>
      <c r="B182" s="398"/>
      <c r="C182" s="398"/>
      <c r="D182" s="398"/>
      <c r="E182" s="398"/>
      <c r="F182" s="398"/>
      <c r="G182" s="398"/>
    </row>
    <row r="183" spans="1:7">
      <c r="A183" s="395" t="s">
        <v>164</v>
      </c>
      <c r="B183" s="396"/>
      <c r="C183" s="397"/>
      <c r="D183" s="110">
        <f>$E$175</f>
        <v>584.88</v>
      </c>
    </row>
    <row r="184" spans="1:7">
      <c r="A184" s="395" t="s">
        <v>165</v>
      </c>
      <c r="B184" s="396"/>
      <c r="C184" s="397"/>
      <c r="D184" s="110">
        <f>$E$181</f>
        <v>65.03</v>
      </c>
    </row>
    <row r="185" spans="1:7">
      <c r="A185" s="392" t="s">
        <v>167</v>
      </c>
      <c r="B185" s="393"/>
      <c r="C185" s="394"/>
      <c r="D185" s="107">
        <f>D183-D184</f>
        <v>519.85</v>
      </c>
    </row>
    <row r="186" spans="1:7">
      <c r="A186" s="398" t="s">
        <v>247</v>
      </c>
      <c r="B186" s="398"/>
      <c r="C186" s="398"/>
      <c r="D186" s="398"/>
      <c r="E186" s="398"/>
      <c r="F186" s="398"/>
      <c r="G186" s="398"/>
    </row>
    <row r="187" spans="1:7">
      <c r="A187" s="105" t="s">
        <v>121</v>
      </c>
      <c r="B187" s="105" t="s">
        <v>248</v>
      </c>
      <c r="C187" s="115" t="s">
        <v>177</v>
      </c>
      <c r="D187" s="115" t="s">
        <v>252</v>
      </c>
      <c r="E187" s="115" t="s">
        <v>176</v>
      </c>
      <c r="F187" s="105"/>
      <c r="G187" s="105"/>
    </row>
    <row r="188" spans="1:7">
      <c r="A188" s="95" t="s">
        <v>191</v>
      </c>
      <c r="B188" s="96">
        <v>3.78</v>
      </c>
      <c r="C188" s="96">
        <v>3.78</v>
      </c>
      <c r="D188" s="96">
        <v>0</v>
      </c>
      <c r="E188" s="96">
        <v>0</v>
      </c>
      <c r="F188" s="96"/>
      <c r="G188" s="96"/>
    </row>
    <row r="189" spans="1:7">
      <c r="A189" s="95" t="s">
        <v>192</v>
      </c>
      <c r="B189" s="96">
        <v>3.78</v>
      </c>
      <c r="C189" s="96">
        <v>3.78</v>
      </c>
      <c r="D189" s="96">
        <v>0</v>
      </c>
      <c r="E189" s="96">
        <v>0</v>
      </c>
      <c r="F189" s="96"/>
      <c r="G189" s="96"/>
    </row>
    <row r="190" spans="1:7">
      <c r="A190" s="88" t="s">
        <v>187</v>
      </c>
      <c r="B190" s="96">
        <v>31.85</v>
      </c>
      <c r="C190" s="96">
        <v>31.85</v>
      </c>
      <c r="D190" s="96">
        <v>23.7</v>
      </c>
      <c r="E190" s="96">
        <v>0</v>
      </c>
      <c r="F190" s="96"/>
      <c r="G190" s="96"/>
    </row>
    <row r="191" spans="1:7">
      <c r="A191" s="88" t="s">
        <v>188</v>
      </c>
      <c r="B191" s="96">
        <v>7.1</v>
      </c>
      <c r="C191" s="96">
        <v>7.1</v>
      </c>
      <c r="D191" s="96">
        <v>10.8</v>
      </c>
      <c r="E191" s="96">
        <v>0</v>
      </c>
      <c r="F191" s="96"/>
      <c r="G191" s="96"/>
    </row>
    <row r="192" spans="1:7">
      <c r="A192" s="88" t="s">
        <v>189</v>
      </c>
      <c r="B192" s="96">
        <v>14.4</v>
      </c>
      <c r="C192" s="96">
        <v>14.4</v>
      </c>
      <c r="D192" s="96">
        <v>16.600000000000001</v>
      </c>
      <c r="E192" s="96">
        <v>0</v>
      </c>
      <c r="F192" s="96"/>
      <c r="G192" s="96"/>
    </row>
    <row r="193" spans="1:7">
      <c r="A193" s="88" t="s">
        <v>190</v>
      </c>
      <c r="B193" s="96">
        <v>2.2400000000000002</v>
      </c>
      <c r="C193" s="96">
        <v>2.2400000000000002</v>
      </c>
      <c r="D193" s="96">
        <v>0</v>
      </c>
      <c r="E193" s="96">
        <v>0</v>
      </c>
      <c r="F193" s="96"/>
      <c r="G193" s="96"/>
    </row>
    <row r="194" spans="1:7">
      <c r="A194" s="88" t="s">
        <v>193</v>
      </c>
      <c r="B194" s="96">
        <v>15.6</v>
      </c>
      <c r="C194" s="96">
        <v>15.6</v>
      </c>
      <c r="D194" s="96">
        <v>19.25</v>
      </c>
      <c r="E194" s="96">
        <v>0</v>
      </c>
      <c r="F194" s="96"/>
      <c r="G194" s="96"/>
    </row>
    <row r="195" spans="1:7">
      <c r="A195" s="88" t="s">
        <v>147</v>
      </c>
      <c r="B195" s="96">
        <v>4.83</v>
      </c>
      <c r="C195" s="96">
        <v>4.83</v>
      </c>
      <c r="D195" s="96">
        <v>0</v>
      </c>
      <c r="E195" s="96">
        <v>0</v>
      </c>
      <c r="F195" s="96"/>
      <c r="G195" s="96"/>
    </row>
    <row r="196" spans="1:7">
      <c r="A196" s="88" t="s">
        <v>208</v>
      </c>
      <c r="B196" s="96">
        <v>6.72</v>
      </c>
      <c r="C196" s="96">
        <v>6.72</v>
      </c>
      <c r="D196" s="96">
        <v>10.6</v>
      </c>
      <c r="E196" s="96">
        <v>0</v>
      </c>
      <c r="F196" s="96"/>
      <c r="G196" s="96"/>
    </row>
    <row r="197" spans="1:7">
      <c r="A197" s="88" t="s">
        <v>194</v>
      </c>
      <c r="B197" s="96">
        <v>17.899999999999999</v>
      </c>
      <c r="C197" s="96">
        <v>17.899999999999999</v>
      </c>
      <c r="D197" s="96">
        <v>17.25</v>
      </c>
      <c r="E197" s="96">
        <v>0</v>
      </c>
      <c r="F197" s="96"/>
      <c r="G197" s="96"/>
    </row>
    <row r="198" spans="1:7">
      <c r="A198" s="88" t="s">
        <v>197</v>
      </c>
      <c r="B198" s="96">
        <v>9</v>
      </c>
      <c r="C198" s="96">
        <v>9</v>
      </c>
      <c r="D198" s="96">
        <v>12</v>
      </c>
      <c r="E198" s="96">
        <v>0</v>
      </c>
      <c r="F198" s="96"/>
      <c r="G198" s="96"/>
    </row>
    <row r="199" spans="1:7">
      <c r="A199" s="88" t="s">
        <v>195</v>
      </c>
      <c r="B199" s="96">
        <v>9</v>
      </c>
      <c r="C199" s="96">
        <v>9</v>
      </c>
      <c r="D199" s="96">
        <v>12</v>
      </c>
      <c r="E199" s="96">
        <v>0</v>
      </c>
      <c r="F199" s="96"/>
      <c r="G199" s="96"/>
    </row>
    <row r="200" spans="1:7">
      <c r="A200" s="88" t="s">
        <v>196</v>
      </c>
      <c r="B200" s="97">
        <v>9.35</v>
      </c>
      <c r="C200" s="97">
        <v>9.35</v>
      </c>
      <c r="D200" s="96">
        <v>12.25</v>
      </c>
      <c r="E200" s="96">
        <v>0</v>
      </c>
      <c r="F200" s="97"/>
      <c r="G200" s="97"/>
    </row>
    <row r="201" spans="1:7">
      <c r="A201" s="98" t="s">
        <v>198</v>
      </c>
      <c r="B201" s="96">
        <v>9</v>
      </c>
      <c r="C201" s="96">
        <v>9</v>
      </c>
      <c r="D201" s="96">
        <v>12</v>
      </c>
      <c r="E201" s="96">
        <v>0</v>
      </c>
      <c r="F201" s="96"/>
      <c r="G201" s="96"/>
    </row>
    <row r="202" spans="1:7">
      <c r="A202" s="98" t="s">
        <v>163</v>
      </c>
      <c r="B202" s="96">
        <v>47.31</v>
      </c>
      <c r="C202" s="96">
        <v>47.31</v>
      </c>
      <c r="D202" s="96">
        <v>62</v>
      </c>
      <c r="E202" s="96">
        <v>0</v>
      </c>
      <c r="F202" s="96"/>
      <c r="G202" s="96"/>
    </row>
    <row r="203" spans="1:7">
      <c r="A203" s="98" t="s">
        <v>200</v>
      </c>
      <c r="B203" s="96">
        <v>9</v>
      </c>
      <c r="C203" s="96">
        <v>9</v>
      </c>
      <c r="D203" s="96">
        <v>12</v>
      </c>
      <c r="E203" s="96">
        <v>0</v>
      </c>
      <c r="F203" s="96"/>
      <c r="G203" s="96"/>
    </row>
    <row r="204" spans="1:7">
      <c r="A204" s="98" t="s">
        <v>201</v>
      </c>
      <c r="B204" s="96">
        <v>5.44</v>
      </c>
      <c r="C204" s="96">
        <v>5.44</v>
      </c>
      <c r="D204" s="96">
        <v>10</v>
      </c>
      <c r="E204" s="96">
        <v>0</v>
      </c>
      <c r="F204" s="96"/>
      <c r="G204" s="96"/>
    </row>
    <row r="205" spans="1:7">
      <c r="A205" s="88" t="s">
        <v>202</v>
      </c>
      <c r="B205" s="96">
        <v>5.44</v>
      </c>
      <c r="C205" s="96">
        <v>5.44</v>
      </c>
      <c r="D205" s="96">
        <v>10</v>
      </c>
      <c r="E205" s="96">
        <v>0</v>
      </c>
      <c r="F205" s="96"/>
      <c r="G205" s="96"/>
    </row>
    <row r="206" spans="1:7">
      <c r="A206" s="88" t="s">
        <v>183</v>
      </c>
      <c r="B206" s="96">
        <v>6.45</v>
      </c>
      <c r="C206" s="96">
        <v>6.45</v>
      </c>
      <c r="D206" s="96">
        <v>10.3</v>
      </c>
      <c r="E206" s="96">
        <v>0</v>
      </c>
      <c r="F206" s="96"/>
      <c r="G206" s="96"/>
    </row>
    <row r="207" spans="1:7">
      <c r="A207" s="88" t="s">
        <v>182</v>
      </c>
      <c r="B207" s="96">
        <v>3.6</v>
      </c>
      <c r="C207" s="96">
        <v>3.6</v>
      </c>
      <c r="D207" s="96">
        <v>7.9</v>
      </c>
      <c r="E207" s="96">
        <v>0</v>
      </c>
      <c r="F207" s="96"/>
      <c r="G207" s="96"/>
    </row>
    <row r="208" spans="1:7">
      <c r="A208" s="88" t="s">
        <v>203</v>
      </c>
      <c r="B208" s="96">
        <v>3.6</v>
      </c>
      <c r="C208" s="96">
        <v>3.6</v>
      </c>
      <c r="D208" s="96">
        <v>7.9</v>
      </c>
      <c r="E208" s="96">
        <v>0</v>
      </c>
      <c r="F208" s="96"/>
      <c r="G208" s="96"/>
    </row>
    <row r="209" spans="1:7">
      <c r="A209" s="88" t="s">
        <v>204</v>
      </c>
      <c r="B209" s="96">
        <v>29.01</v>
      </c>
      <c r="C209" s="96">
        <v>29.01</v>
      </c>
      <c r="D209" s="96">
        <v>23.7</v>
      </c>
      <c r="E209" s="96">
        <v>0</v>
      </c>
      <c r="F209" s="96"/>
      <c r="G209" s="96"/>
    </row>
    <row r="210" spans="1:7">
      <c r="A210" s="88" t="s">
        <v>205</v>
      </c>
      <c r="B210" s="96">
        <v>3.94</v>
      </c>
      <c r="C210" s="96">
        <v>3.94</v>
      </c>
      <c r="D210" s="96">
        <v>0</v>
      </c>
      <c r="E210" s="96">
        <v>0</v>
      </c>
      <c r="F210" s="96"/>
      <c r="G210" s="96"/>
    </row>
    <row r="211" spans="1:7">
      <c r="A211" s="88" t="s">
        <v>206</v>
      </c>
      <c r="B211" s="96">
        <v>3.94</v>
      </c>
      <c r="C211" s="96">
        <v>3.94</v>
      </c>
      <c r="D211" s="96">
        <v>0</v>
      </c>
      <c r="E211" s="96">
        <v>0</v>
      </c>
      <c r="F211" s="96"/>
      <c r="G211" s="96"/>
    </row>
    <row r="212" spans="1:7">
      <c r="A212" s="88" t="s">
        <v>235</v>
      </c>
      <c r="B212" s="96">
        <v>33.909999999999997</v>
      </c>
      <c r="C212" s="96">
        <v>11.6</v>
      </c>
      <c r="D212" s="96">
        <v>8.92</v>
      </c>
      <c r="E212" s="96">
        <v>0</v>
      </c>
      <c r="F212" s="96"/>
      <c r="G212" s="96"/>
    </row>
    <row r="213" spans="1:7">
      <c r="A213" s="88" t="s">
        <v>236</v>
      </c>
      <c r="B213" s="96">
        <v>1.49</v>
      </c>
      <c r="C213" s="96">
        <v>1.49</v>
      </c>
      <c r="D213" s="96">
        <v>3.55</v>
      </c>
      <c r="E213" s="96">
        <v>0</v>
      </c>
      <c r="F213" s="96"/>
      <c r="G213" s="96"/>
    </row>
    <row r="214" spans="1:7">
      <c r="A214" s="88" t="s">
        <v>230</v>
      </c>
      <c r="B214" s="97">
        <v>1.62</v>
      </c>
      <c r="C214" s="97">
        <v>0</v>
      </c>
      <c r="D214" s="96">
        <v>0</v>
      </c>
      <c r="E214" s="96">
        <v>0</v>
      </c>
      <c r="F214" s="96"/>
      <c r="G214" s="96"/>
    </row>
    <row r="215" spans="1:7">
      <c r="A215" s="88" t="s">
        <v>233</v>
      </c>
      <c r="B215" s="97">
        <v>0.72</v>
      </c>
      <c r="C215" s="97">
        <v>0</v>
      </c>
      <c r="D215" s="96">
        <v>0</v>
      </c>
      <c r="E215" s="96">
        <v>0</v>
      </c>
      <c r="F215" s="96"/>
      <c r="G215" s="96"/>
    </row>
    <row r="216" spans="1:7">
      <c r="A216" s="88" t="s">
        <v>234</v>
      </c>
      <c r="B216" s="97">
        <v>8</v>
      </c>
      <c r="C216" s="97">
        <v>8</v>
      </c>
      <c r="D216" s="96">
        <v>0</v>
      </c>
      <c r="E216" s="96">
        <v>0</v>
      </c>
      <c r="F216" s="119"/>
      <c r="G216" s="116"/>
    </row>
    <row r="217" spans="1:7">
      <c r="A217" s="111" t="s">
        <v>153</v>
      </c>
      <c r="B217" s="109">
        <f>SUM(B188:B216)</f>
        <v>308.02</v>
      </c>
      <c r="C217" s="109">
        <f>SUM(C188:C216)</f>
        <v>283.37</v>
      </c>
      <c r="D217" s="109">
        <f>SUM(D188:D216)</f>
        <v>302.72000000000003</v>
      </c>
      <c r="E217" s="109">
        <f>SUM(E188:E216)</f>
        <v>0</v>
      </c>
      <c r="F217" s="100"/>
      <c r="G217" s="101"/>
    </row>
    <row r="218" spans="1:7">
      <c r="A218" s="106" t="s">
        <v>178</v>
      </c>
      <c r="B218" s="107">
        <f>B217</f>
        <v>308.02</v>
      </c>
      <c r="C218" s="107">
        <f>C217</f>
        <v>283.37</v>
      </c>
      <c r="D218" s="107">
        <f>D217</f>
        <v>302.72000000000003</v>
      </c>
      <c r="E218" s="107">
        <f>E217</f>
        <v>0</v>
      </c>
      <c r="F218" s="108"/>
      <c r="G218" s="108"/>
    </row>
    <row r="219" spans="1:7">
      <c r="A219" s="398" t="s">
        <v>249</v>
      </c>
      <c r="B219" s="398"/>
      <c r="C219" s="398"/>
      <c r="D219" s="398"/>
      <c r="E219" s="398"/>
      <c r="F219" s="398"/>
      <c r="G219" s="398"/>
    </row>
    <row r="220" spans="1:7">
      <c r="A220" s="130" t="s">
        <v>121</v>
      </c>
      <c r="B220" s="130" t="s">
        <v>248</v>
      </c>
      <c r="C220" s="98"/>
      <c r="D220" s="98"/>
      <c r="E220" s="98"/>
      <c r="F220" s="98"/>
      <c r="G220" s="98"/>
    </row>
    <row r="221" spans="1:7">
      <c r="A221" s="95" t="s">
        <v>250</v>
      </c>
      <c r="B221" s="96">
        <v>16.940000000000001</v>
      </c>
      <c r="C221" s="97"/>
      <c r="D221" s="97"/>
      <c r="E221" s="97"/>
      <c r="F221" s="97"/>
      <c r="G221" s="97"/>
    </row>
    <row r="222" spans="1:7">
      <c r="A222" s="95" t="s">
        <v>251</v>
      </c>
      <c r="B222" s="96">
        <v>3.87</v>
      </c>
      <c r="C222" s="97"/>
      <c r="D222" s="97"/>
      <c r="E222" s="97"/>
      <c r="F222" s="133"/>
      <c r="G222" s="134"/>
    </row>
    <row r="223" spans="1:7">
      <c r="A223" s="129" t="s">
        <v>153</v>
      </c>
      <c r="B223" s="109">
        <f>SUM(B221:B222)</f>
        <v>20.81</v>
      </c>
      <c r="C223" s="110"/>
      <c r="D223" s="110"/>
      <c r="E223" s="110"/>
      <c r="F223" s="135"/>
      <c r="G223" s="136"/>
    </row>
    <row r="224" spans="1:7">
      <c r="A224" s="128" t="s">
        <v>178</v>
      </c>
      <c r="B224" s="107">
        <f>B223</f>
        <v>20.81</v>
      </c>
      <c r="C224" s="110"/>
      <c r="D224" s="110"/>
      <c r="E224" s="110"/>
      <c r="F224" s="137"/>
      <c r="G224" s="137"/>
    </row>
    <row r="225" spans="1:7">
      <c r="A225" s="403" t="s">
        <v>175</v>
      </c>
      <c r="B225" s="404"/>
      <c r="C225" s="404"/>
      <c r="D225" s="404"/>
      <c r="E225" s="405"/>
      <c r="F225" s="117"/>
      <c r="G225" s="117"/>
    </row>
    <row r="226" spans="1:7">
      <c r="A226" s="400" t="s">
        <v>67</v>
      </c>
      <c r="B226" s="406" t="s">
        <v>131</v>
      </c>
      <c r="C226" s="407"/>
      <c r="D226" s="400" t="s">
        <v>126</v>
      </c>
      <c r="E226" s="400" t="s">
        <v>122</v>
      </c>
      <c r="F226" s="118"/>
      <c r="G226" s="118"/>
    </row>
    <row r="227" spans="1:7">
      <c r="A227" s="400"/>
      <c r="B227" s="114" t="s">
        <v>127</v>
      </c>
      <c r="C227" s="114" t="s">
        <v>123</v>
      </c>
      <c r="D227" s="400"/>
      <c r="E227" s="400"/>
    </row>
    <row r="228" spans="1:7" ht="17.25" customHeight="1">
      <c r="A228" s="88" t="s">
        <v>148</v>
      </c>
      <c r="B228" s="96">
        <v>1.5</v>
      </c>
      <c r="C228" s="96">
        <v>1</v>
      </c>
      <c r="D228" s="96">
        <v>8</v>
      </c>
      <c r="E228" s="102">
        <f>(B228+0.04)*D228</f>
        <v>12.32</v>
      </c>
    </row>
    <row r="229" spans="1:7">
      <c r="A229" s="88" t="s">
        <v>149</v>
      </c>
      <c r="B229" s="96">
        <v>2</v>
      </c>
      <c r="C229" s="96">
        <v>1</v>
      </c>
      <c r="D229" s="96">
        <v>3</v>
      </c>
      <c r="E229" s="102">
        <f>(B229+0.04)*D229</f>
        <v>6.12</v>
      </c>
    </row>
    <row r="230" spans="1:7">
      <c r="A230" s="88" t="s">
        <v>150</v>
      </c>
      <c r="B230" s="96">
        <v>0.8</v>
      </c>
      <c r="C230" s="96">
        <v>0.4</v>
      </c>
      <c r="D230" s="96">
        <v>8</v>
      </c>
      <c r="E230" s="102">
        <f>(B230+0.04)*D230</f>
        <v>6.72</v>
      </c>
    </row>
    <row r="231" spans="1:7">
      <c r="D231" s="113" t="s">
        <v>153</v>
      </c>
      <c r="E231" s="107">
        <f>SUM(E228:E230)</f>
        <v>25.16</v>
      </c>
    </row>
    <row r="232" spans="1:7">
      <c r="A232" s="403" t="s">
        <v>258</v>
      </c>
      <c r="B232" s="404"/>
      <c r="C232" s="404"/>
      <c r="D232" s="404"/>
      <c r="E232" s="405"/>
    </row>
    <row r="233" spans="1:7">
      <c r="A233" s="400" t="s">
        <v>67</v>
      </c>
      <c r="B233" s="406" t="s">
        <v>131</v>
      </c>
      <c r="C233" s="407"/>
      <c r="D233" s="400" t="s">
        <v>126</v>
      </c>
      <c r="E233" s="400" t="s">
        <v>259</v>
      </c>
    </row>
    <row r="234" spans="1:7">
      <c r="A234" s="400"/>
      <c r="B234" s="132" t="s">
        <v>127</v>
      </c>
      <c r="C234" s="132" t="s">
        <v>123</v>
      </c>
      <c r="D234" s="400"/>
      <c r="E234" s="400"/>
    </row>
    <row r="235" spans="1:7">
      <c r="A235" s="88" t="s">
        <v>132</v>
      </c>
      <c r="B235" s="96">
        <v>2</v>
      </c>
      <c r="C235" s="96">
        <v>2.1</v>
      </c>
      <c r="D235" s="96">
        <v>1</v>
      </c>
      <c r="E235" s="102">
        <f>(B235+0.04)*D235</f>
        <v>2.04</v>
      </c>
    </row>
    <row r="236" spans="1:7">
      <c r="A236" s="88" t="s">
        <v>133</v>
      </c>
      <c r="B236" s="96">
        <v>1.5</v>
      </c>
      <c r="C236" s="96">
        <v>2.1</v>
      </c>
      <c r="D236" s="96">
        <v>1</v>
      </c>
      <c r="E236" s="102">
        <f>(B236+0.04)*D236</f>
        <v>1.54</v>
      </c>
    </row>
    <row r="237" spans="1:7">
      <c r="A237" s="88" t="s">
        <v>136</v>
      </c>
      <c r="B237" s="96">
        <v>1</v>
      </c>
      <c r="C237" s="96">
        <v>2.1</v>
      </c>
      <c r="D237" s="96">
        <v>2</v>
      </c>
      <c r="E237" s="102">
        <f t="shared" ref="E237:E241" si="16">(B237+0.04)*D237</f>
        <v>2.08</v>
      </c>
    </row>
    <row r="238" spans="1:7">
      <c r="A238" s="88" t="s">
        <v>138</v>
      </c>
      <c r="B238" s="96">
        <v>2</v>
      </c>
      <c r="C238" s="96">
        <v>2.1</v>
      </c>
      <c r="D238" s="96">
        <v>1</v>
      </c>
      <c r="E238" s="102">
        <f t="shared" si="16"/>
        <v>2.04</v>
      </c>
    </row>
    <row r="239" spans="1:7">
      <c r="A239" s="88" t="s">
        <v>148</v>
      </c>
      <c r="B239" s="96">
        <v>1.5</v>
      </c>
      <c r="C239" s="96">
        <v>1</v>
      </c>
      <c r="D239" s="96">
        <v>8</v>
      </c>
      <c r="E239" s="102">
        <f t="shared" si="16"/>
        <v>12.32</v>
      </c>
    </row>
    <row r="240" spans="1:7">
      <c r="A240" s="88" t="s">
        <v>149</v>
      </c>
      <c r="B240" s="96">
        <v>2</v>
      </c>
      <c r="C240" s="96">
        <v>1</v>
      </c>
      <c r="D240" s="96">
        <v>3</v>
      </c>
      <c r="E240" s="102">
        <f t="shared" si="16"/>
        <v>6.12</v>
      </c>
    </row>
    <row r="241" spans="1:5">
      <c r="A241" s="88" t="s">
        <v>150</v>
      </c>
      <c r="B241" s="96">
        <v>0.8</v>
      </c>
      <c r="C241" s="96">
        <v>0.4</v>
      </c>
      <c r="D241" s="96">
        <v>8</v>
      </c>
      <c r="E241" s="102">
        <f t="shared" si="16"/>
        <v>6.72</v>
      </c>
    </row>
    <row r="242" spans="1:5">
      <c r="D242" s="131" t="s">
        <v>153</v>
      </c>
      <c r="E242" s="107">
        <f>SUM(E235:E241)*2</f>
        <v>65.72</v>
      </c>
    </row>
    <row r="244" spans="1:5">
      <c r="A244" s="140" t="s">
        <v>260</v>
      </c>
      <c r="B244" s="141" t="s">
        <v>289</v>
      </c>
      <c r="C244" s="141" t="s">
        <v>290</v>
      </c>
      <c r="D244" s="141" t="s">
        <v>291</v>
      </c>
    </row>
    <row r="245" spans="1:5">
      <c r="A245" s="139" t="s">
        <v>132</v>
      </c>
      <c r="B245" s="142">
        <v>154</v>
      </c>
      <c r="C245" s="142">
        <v>61</v>
      </c>
      <c r="D245" s="143">
        <f>(B245*C245)/10000</f>
        <v>0.93940000000000001</v>
      </c>
    </row>
    <row r="246" spans="1:5">
      <c r="A246" s="139" t="s">
        <v>133</v>
      </c>
      <c r="B246" s="142">
        <v>154</v>
      </c>
      <c r="C246" s="142">
        <v>61</v>
      </c>
      <c r="D246" s="143">
        <f t="shared" ref="D246:D282" si="17">(B246*C246)/10000</f>
        <v>0.93940000000000001</v>
      </c>
    </row>
    <row r="247" spans="1:5">
      <c r="A247" s="139" t="s">
        <v>134</v>
      </c>
      <c r="B247" s="142">
        <v>154</v>
      </c>
      <c r="C247" s="142">
        <v>61</v>
      </c>
      <c r="D247" s="143">
        <f t="shared" si="17"/>
        <v>0.93940000000000001</v>
      </c>
    </row>
    <row r="248" spans="1:5">
      <c r="A248" s="139" t="s">
        <v>135</v>
      </c>
      <c r="B248" s="142">
        <v>154</v>
      </c>
      <c r="C248" s="142">
        <v>61</v>
      </c>
      <c r="D248" s="143">
        <f t="shared" si="17"/>
        <v>0.93940000000000001</v>
      </c>
    </row>
    <row r="249" spans="1:5">
      <c r="A249" s="139" t="s">
        <v>136</v>
      </c>
      <c r="B249" s="142">
        <v>154</v>
      </c>
      <c r="C249" s="142">
        <v>61</v>
      </c>
      <c r="D249" s="143">
        <f t="shared" si="17"/>
        <v>0.93940000000000001</v>
      </c>
    </row>
    <row r="250" spans="1:5">
      <c r="A250" s="139" t="s">
        <v>137</v>
      </c>
      <c r="B250" s="142">
        <v>154</v>
      </c>
      <c r="C250" s="142">
        <v>61</v>
      </c>
      <c r="D250" s="143">
        <f t="shared" si="17"/>
        <v>0.93940000000000001</v>
      </c>
    </row>
    <row r="251" spans="1:5">
      <c r="A251" s="139" t="s">
        <v>138</v>
      </c>
      <c r="B251" s="142">
        <v>154</v>
      </c>
      <c r="C251" s="142">
        <v>61</v>
      </c>
      <c r="D251" s="143">
        <f t="shared" si="17"/>
        <v>0.93940000000000001</v>
      </c>
    </row>
    <row r="252" spans="1:5">
      <c r="A252" s="139" t="s">
        <v>139</v>
      </c>
      <c r="B252" s="142">
        <v>154</v>
      </c>
      <c r="C252" s="142">
        <v>61</v>
      </c>
      <c r="D252" s="143">
        <f t="shared" si="17"/>
        <v>0.93940000000000001</v>
      </c>
    </row>
    <row r="253" spans="1:5">
      <c r="A253" s="139" t="s">
        <v>140</v>
      </c>
      <c r="B253" s="142">
        <v>154</v>
      </c>
      <c r="C253" s="142">
        <v>61</v>
      </c>
      <c r="D253" s="143">
        <f t="shared" si="17"/>
        <v>0.93940000000000001</v>
      </c>
    </row>
    <row r="254" spans="1:5">
      <c r="A254" s="139" t="s">
        <v>141</v>
      </c>
      <c r="B254" s="142">
        <v>154</v>
      </c>
      <c r="C254" s="142">
        <v>61</v>
      </c>
      <c r="D254" s="143">
        <f t="shared" si="17"/>
        <v>0.93940000000000001</v>
      </c>
    </row>
    <row r="255" spans="1:5">
      <c r="A255" s="139" t="s">
        <v>261</v>
      </c>
      <c r="B255" s="142">
        <v>154</v>
      </c>
      <c r="C255" s="142">
        <v>61</v>
      </c>
      <c r="D255" s="143">
        <f t="shared" si="17"/>
        <v>0.93940000000000001</v>
      </c>
    </row>
    <row r="256" spans="1:5">
      <c r="A256" s="139" t="s">
        <v>262</v>
      </c>
      <c r="B256" s="142">
        <v>154</v>
      </c>
      <c r="C256" s="142">
        <v>61</v>
      </c>
      <c r="D256" s="143">
        <f t="shared" si="17"/>
        <v>0.93940000000000001</v>
      </c>
    </row>
    <row r="257" spans="1:4">
      <c r="A257" s="139" t="s">
        <v>263</v>
      </c>
      <c r="B257" s="142">
        <v>154</v>
      </c>
      <c r="C257" s="142">
        <v>61</v>
      </c>
      <c r="D257" s="143">
        <f t="shared" si="17"/>
        <v>0.93940000000000001</v>
      </c>
    </row>
    <row r="258" spans="1:4">
      <c r="A258" s="139" t="s">
        <v>264</v>
      </c>
      <c r="B258" s="142">
        <v>154</v>
      </c>
      <c r="C258" s="142">
        <v>61</v>
      </c>
      <c r="D258" s="143">
        <f t="shared" si="17"/>
        <v>0.93940000000000001</v>
      </c>
    </row>
    <row r="259" spans="1:4">
      <c r="A259" s="139" t="s">
        <v>265</v>
      </c>
      <c r="B259" s="142">
        <v>150</v>
      </c>
      <c r="C259" s="142">
        <v>60</v>
      </c>
      <c r="D259" s="143">
        <f t="shared" si="17"/>
        <v>0.9</v>
      </c>
    </row>
    <row r="260" spans="1:4">
      <c r="A260" s="139" t="s">
        <v>266</v>
      </c>
      <c r="B260" s="142">
        <v>150</v>
      </c>
      <c r="C260" s="142">
        <v>60</v>
      </c>
      <c r="D260" s="143">
        <f t="shared" si="17"/>
        <v>0.9</v>
      </c>
    </row>
    <row r="261" spans="1:4">
      <c r="A261" s="139" t="s">
        <v>267</v>
      </c>
      <c r="B261" s="142">
        <v>154</v>
      </c>
      <c r="C261" s="142">
        <v>61</v>
      </c>
      <c r="D261" s="143">
        <f t="shared" si="17"/>
        <v>0.93940000000000001</v>
      </c>
    </row>
    <row r="262" spans="1:4">
      <c r="A262" s="139" t="s">
        <v>268</v>
      </c>
      <c r="B262" s="142">
        <v>150</v>
      </c>
      <c r="C262" s="142">
        <v>60</v>
      </c>
      <c r="D262" s="143">
        <f t="shared" si="17"/>
        <v>0.9</v>
      </c>
    </row>
    <row r="263" spans="1:4">
      <c r="A263" s="139" t="s">
        <v>269</v>
      </c>
      <c r="B263" s="142">
        <v>150</v>
      </c>
      <c r="C263" s="142">
        <v>60</v>
      </c>
      <c r="D263" s="143">
        <f t="shared" si="17"/>
        <v>0.9</v>
      </c>
    </row>
    <row r="264" spans="1:4">
      <c r="A264" s="139" t="s">
        <v>270</v>
      </c>
      <c r="B264" s="142">
        <v>150</v>
      </c>
      <c r="C264" s="142">
        <v>60</v>
      </c>
      <c r="D264" s="143">
        <f t="shared" si="17"/>
        <v>0.9</v>
      </c>
    </row>
    <row r="265" spans="1:4">
      <c r="A265" s="139" t="s">
        <v>271</v>
      </c>
      <c r="B265" s="142">
        <v>150</v>
      </c>
      <c r="C265" s="142">
        <v>60</v>
      </c>
      <c r="D265" s="143">
        <f t="shared" si="17"/>
        <v>0.9</v>
      </c>
    </row>
    <row r="266" spans="1:4">
      <c r="A266" s="139" t="s">
        <v>272</v>
      </c>
      <c r="B266" s="142">
        <v>154</v>
      </c>
      <c r="C266" s="142">
        <v>61</v>
      </c>
      <c r="D266" s="143">
        <f t="shared" si="17"/>
        <v>0.93940000000000001</v>
      </c>
    </row>
    <row r="267" spans="1:4">
      <c r="A267" s="139" t="s">
        <v>273</v>
      </c>
      <c r="B267" s="142">
        <v>150</v>
      </c>
      <c r="C267" s="142">
        <v>60</v>
      </c>
      <c r="D267" s="143">
        <f t="shared" si="17"/>
        <v>0.9</v>
      </c>
    </row>
    <row r="268" spans="1:4">
      <c r="A268" s="139" t="s">
        <v>274</v>
      </c>
      <c r="B268" s="142">
        <v>150</v>
      </c>
      <c r="C268" s="142">
        <v>60</v>
      </c>
      <c r="D268" s="143">
        <f t="shared" si="17"/>
        <v>0.9</v>
      </c>
    </row>
    <row r="269" spans="1:4">
      <c r="A269" s="139" t="s">
        <v>275</v>
      </c>
      <c r="B269" s="142">
        <v>154</v>
      </c>
      <c r="C269" s="142">
        <v>61</v>
      </c>
      <c r="D269" s="143">
        <f t="shared" si="17"/>
        <v>0.93940000000000001</v>
      </c>
    </row>
    <row r="270" spans="1:4">
      <c r="A270" s="139" t="s">
        <v>276</v>
      </c>
      <c r="B270" s="142">
        <v>154</v>
      </c>
      <c r="C270" s="142">
        <v>61</v>
      </c>
      <c r="D270" s="143">
        <f t="shared" si="17"/>
        <v>0.93940000000000001</v>
      </c>
    </row>
    <row r="271" spans="1:4">
      <c r="A271" s="139" t="s">
        <v>277</v>
      </c>
      <c r="B271" s="142">
        <v>154</v>
      </c>
      <c r="C271" s="142">
        <v>61</v>
      </c>
      <c r="D271" s="143">
        <f t="shared" si="17"/>
        <v>0.93940000000000001</v>
      </c>
    </row>
    <row r="272" spans="1:4">
      <c r="A272" s="139" t="s">
        <v>278</v>
      </c>
      <c r="B272" s="142">
        <v>154</v>
      </c>
      <c r="C272" s="142">
        <v>61</v>
      </c>
      <c r="D272" s="143">
        <f t="shared" si="17"/>
        <v>0.93940000000000001</v>
      </c>
    </row>
    <row r="273" spans="1:4">
      <c r="A273" s="139" t="s">
        <v>279</v>
      </c>
      <c r="B273" s="142">
        <v>154</v>
      </c>
      <c r="C273" s="142">
        <v>61</v>
      </c>
      <c r="D273" s="143">
        <f t="shared" si="17"/>
        <v>0.93940000000000001</v>
      </c>
    </row>
    <row r="274" spans="1:4">
      <c r="A274" s="139" t="s">
        <v>280</v>
      </c>
      <c r="B274" s="142">
        <v>154</v>
      </c>
      <c r="C274" s="142">
        <v>61</v>
      </c>
      <c r="D274" s="143">
        <f t="shared" si="17"/>
        <v>0.93940000000000001</v>
      </c>
    </row>
    <row r="275" spans="1:4">
      <c r="A275" s="139" t="s">
        <v>281</v>
      </c>
      <c r="B275" s="142">
        <v>154</v>
      </c>
      <c r="C275" s="142">
        <v>61</v>
      </c>
      <c r="D275" s="143">
        <f t="shared" si="17"/>
        <v>0.93940000000000001</v>
      </c>
    </row>
    <row r="276" spans="1:4">
      <c r="A276" s="139" t="s">
        <v>282</v>
      </c>
      <c r="B276" s="142">
        <v>154</v>
      </c>
      <c r="C276" s="142">
        <v>61</v>
      </c>
      <c r="D276" s="143">
        <f t="shared" si="17"/>
        <v>0.93940000000000001</v>
      </c>
    </row>
    <row r="277" spans="1:4">
      <c r="A277" s="139" t="s">
        <v>283</v>
      </c>
      <c r="B277" s="142">
        <v>154</v>
      </c>
      <c r="C277" s="142">
        <v>61</v>
      </c>
      <c r="D277" s="143">
        <f t="shared" si="17"/>
        <v>0.93940000000000001</v>
      </c>
    </row>
    <row r="278" spans="1:4">
      <c r="A278" s="139" t="s">
        <v>284</v>
      </c>
      <c r="B278" s="142">
        <v>154</v>
      </c>
      <c r="C278" s="142">
        <v>61</v>
      </c>
      <c r="D278" s="143">
        <f t="shared" si="17"/>
        <v>0.93940000000000001</v>
      </c>
    </row>
    <row r="279" spans="1:4">
      <c r="A279" s="139" t="s">
        <v>285</v>
      </c>
      <c r="B279" s="142">
        <v>154</v>
      </c>
      <c r="C279" s="142">
        <v>61</v>
      </c>
      <c r="D279" s="143">
        <f t="shared" si="17"/>
        <v>0.93940000000000001</v>
      </c>
    </row>
    <row r="280" spans="1:4">
      <c r="A280" s="139" t="s">
        <v>286</v>
      </c>
      <c r="B280" s="142">
        <v>154</v>
      </c>
      <c r="C280" s="142">
        <v>61</v>
      </c>
      <c r="D280" s="143">
        <f t="shared" si="17"/>
        <v>0.93940000000000001</v>
      </c>
    </row>
    <row r="281" spans="1:4">
      <c r="A281" s="139" t="s">
        <v>287</v>
      </c>
      <c r="B281" s="142">
        <v>154</v>
      </c>
      <c r="C281" s="142">
        <v>61</v>
      </c>
      <c r="D281" s="143">
        <f t="shared" si="17"/>
        <v>0.93940000000000001</v>
      </c>
    </row>
    <row r="282" spans="1:4">
      <c r="A282" s="139" t="s">
        <v>288</v>
      </c>
      <c r="B282" s="142">
        <v>154</v>
      </c>
      <c r="C282" s="142">
        <v>61</v>
      </c>
      <c r="D282" s="143">
        <f t="shared" si="17"/>
        <v>0.93940000000000001</v>
      </c>
    </row>
    <row r="283" spans="1:4">
      <c r="C283" s="107" t="s">
        <v>292</v>
      </c>
      <c r="D283" s="107">
        <f>SUM(D245:D282)</f>
        <v>35.380000000000003</v>
      </c>
    </row>
    <row r="284" spans="1:4">
      <c r="C284" s="107" t="s">
        <v>293</v>
      </c>
      <c r="D284" s="107">
        <v>1.2</v>
      </c>
    </row>
    <row r="285" spans="1:4">
      <c r="C285" s="107" t="s">
        <v>294</v>
      </c>
      <c r="D285" s="107">
        <f>D283*D284*1.3</f>
        <v>55.19</v>
      </c>
    </row>
    <row r="287" spans="1:4">
      <c r="A287" s="399" t="s">
        <v>295</v>
      </c>
      <c r="B287" s="399"/>
      <c r="C287" s="399"/>
      <c r="D287" s="399"/>
    </row>
    <row r="288" spans="1:4">
      <c r="A288" s="141" t="s">
        <v>296</v>
      </c>
      <c r="B288" s="141" t="s">
        <v>297</v>
      </c>
      <c r="C288" s="141" t="s">
        <v>298</v>
      </c>
      <c r="D288" s="141"/>
    </row>
    <row r="289" spans="1:4">
      <c r="A289" s="144" t="s">
        <v>50</v>
      </c>
      <c r="B289">
        <v>147.80000000000001</v>
      </c>
      <c r="C289">
        <v>211</v>
      </c>
    </row>
    <row r="290" spans="1:4">
      <c r="A290" s="144" t="s">
        <v>299</v>
      </c>
      <c r="B290">
        <v>10.199999999999999</v>
      </c>
      <c r="C290">
        <v>16.100000000000001</v>
      </c>
    </row>
    <row r="291" spans="1:4">
      <c r="A291" s="144" t="s">
        <v>52</v>
      </c>
      <c r="B291">
        <v>93.3</v>
      </c>
      <c r="C291">
        <v>226.1</v>
      </c>
    </row>
    <row r="292" spans="1:4">
      <c r="A292" s="144" t="s">
        <v>53</v>
      </c>
      <c r="B292">
        <v>261.7</v>
      </c>
      <c r="C292">
        <v>339.4</v>
      </c>
    </row>
    <row r="293" spans="1:4">
      <c r="A293" s="144" t="s">
        <v>300</v>
      </c>
      <c r="B293">
        <v>37</v>
      </c>
      <c r="C293">
        <v>83</v>
      </c>
    </row>
    <row r="294" spans="1:4">
      <c r="A294" s="144" t="s">
        <v>301</v>
      </c>
      <c r="B294">
        <v>13.09</v>
      </c>
      <c r="C294">
        <v>16.920000000000002</v>
      </c>
    </row>
    <row r="295" spans="1:4">
      <c r="A295" s="144" t="s">
        <v>302</v>
      </c>
      <c r="B295">
        <v>74.349999999999994</v>
      </c>
      <c r="C295">
        <v>170.66</v>
      </c>
    </row>
    <row r="297" spans="1:4">
      <c r="A297" s="399" t="s">
        <v>303</v>
      </c>
      <c r="B297" s="399"/>
      <c r="C297" s="399"/>
      <c r="D297" s="399"/>
    </row>
    <row r="298" spans="1:4">
      <c r="A298" s="141" t="s">
        <v>296</v>
      </c>
      <c r="B298" s="141" t="s">
        <v>305</v>
      </c>
      <c r="C298" s="141" t="s">
        <v>306</v>
      </c>
      <c r="D298" s="141" t="s">
        <v>304</v>
      </c>
    </row>
    <row r="299" spans="1:4">
      <c r="A299" s="144" t="s">
        <v>50</v>
      </c>
      <c r="B299">
        <v>691.8</v>
      </c>
      <c r="C299">
        <v>211</v>
      </c>
    </row>
    <row r="300" spans="1:4">
      <c r="A300" s="144" t="s">
        <v>299</v>
      </c>
      <c r="B300">
        <v>0</v>
      </c>
      <c r="C300">
        <v>16.100000000000001</v>
      </c>
    </row>
    <row r="301" spans="1:4">
      <c r="A301" s="144" t="s">
        <v>52</v>
      </c>
      <c r="B301">
        <v>0</v>
      </c>
      <c r="C301">
        <v>226.1</v>
      </c>
    </row>
    <row r="302" spans="1:4">
      <c r="A302" s="144" t="s">
        <v>53</v>
      </c>
      <c r="B302">
        <v>1049.3</v>
      </c>
      <c r="C302">
        <v>339.4</v>
      </c>
    </row>
    <row r="303" spans="1:4">
      <c r="A303" s="144" t="s">
        <v>300</v>
      </c>
      <c r="B303">
        <v>712.4</v>
      </c>
      <c r="C303">
        <v>83</v>
      </c>
    </row>
    <row r="304" spans="1:4">
      <c r="A304" s="144" t="s">
        <v>301</v>
      </c>
      <c r="B304">
        <v>25.74</v>
      </c>
      <c r="C304">
        <v>16.920000000000002</v>
      </c>
    </row>
    <row r="305" spans="1:7">
      <c r="A305" s="144" t="s">
        <v>302</v>
      </c>
      <c r="B305">
        <v>332.8</v>
      </c>
      <c r="C305">
        <v>170.66</v>
      </c>
    </row>
    <row r="306" spans="1:7">
      <c r="E306" t="s">
        <v>316</v>
      </c>
      <c r="F306">
        <v>1</v>
      </c>
    </row>
    <row r="307" spans="1:7">
      <c r="A307" s="391" t="s">
        <v>307</v>
      </c>
      <c r="B307" s="391"/>
      <c r="C307" s="391"/>
      <c r="D307" s="391"/>
      <c r="E307" s="391"/>
      <c r="F307" s="391"/>
      <c r="G307" s="391"/>
    </row>
    <row r="308" spans="1:7" ht="30">
      <c r="A308" s="145" t="s">
        <v>260</v>
      </c>
      <c r="B308" s="145" t="s">
        <v>308</v>
      </c>
      <c r="C308" s="145" t="s">
        <v>310</v>
      </c>
      <c r="D308" s="146" t="s">
        <v>311</v>
      </c>
      <c r="E308" s="145" t="s">
        <v>312</v>
      </c>
      <c r="F308" s="145" t="s">
        <v>309</v>
      </c>
      <c r="G308" s="145" t="s">
        <v>313</v>
      </c>
    </row>
    <row r="309" spans="1:7">
      <c r="A309" s="98" t="s">
        <v>319</v>
      </c>
      <c r="B309" s="147">
        <v>18.2</v>
      </c>
      <c r="C309" s="147">
        <v>2</v>
      </c>
      <c r="D309" s="148">
        <f>(B309/$F$306)/C309</f>
        <v>9.1</v>
      </c>
      <c r="E309" s="147">
        <v>0.31</v>
      </c>
      <c r="F309" s="148">
        <f>(((E309/2)^2)*3.14)*D309</f>
        <v>0.69</v>
      </c>
      <c r="G309" s="148">
        <f>F309*1.05</f>
        <v>0.72</v>
      </c>
    </row>
    <row r="310" spans="1:7">
      <c r="A310" s="98" t="s">
        <v>320</v>
      </c>
      <c r="B310" s="147">
        <v>18.2</v>
      </c>
      <c r="C310" s="147">
        <v>2</v>
      </c>
      <c r="D310" s="148">
        <f t="shared" ref="D310:D338" si="18">(B310/$F$306)/C310</f>
        <v>9.1</v>
      </c>
      <c r="E310" s="147">
        <v>0.31</v>
      </c>
      <c r="F310" s="148">
        <f t="shared" ref="F310:F338" si="19">((E310/2)^2)*3.14*D310</f>
        <v>0.69</v>
      </c>
      <c r="G310" s="148">
        <f t="shared" ref="G310:G338" si="20">F310*1.05</f>
        <v>0.72</v>
      </c>
    </row>
    <row r="311" spans="1:7">
      <c r="A311" s="98" t="s">
        <v>136</v>
      </c>
      <c r="B311" s="147">
        <v>17.3</v>
      </c>
      <c r="C311" s="147">
        <v>2</v>
      </c>
      <c r="D311" s="148">
        <f t="shared" si="18"/>
        <v>8.65</v>
      </c>
      <c r="E311" s="147">
        <v>0.31</v>
      </c>
      <c r="F311" s="148">
        <f t="shared" si="19"/>
        <v>0.65</v>
      </c>
      <c r="G311" s="148">
        <f t="shared" si="20"/>
        <v>0.68</v>
      </c>
    </row>
    <row r="312" spans="1:7">
      <c r="A312" s="98" t="s">
        <v>137</v>
      </c>
      <c r="B312" s="147">
        <v>15.8</v>
      </c>
      <c r="C312" s="147">
        <v>2</v>
      </c>
      <c r="D312" s="148">
        <f t="shared" si="18"/>
        <v>7.9</v>
      </c>
      <c r="E312" s="147">
        <v>0.31</v>
      </c>
      <c r="F312" s="148">
        <f t="shared" si="19"/>
        <v>0.6</v>
      </c>
      <c r="G312" s="148">
        <f t="shared" si="20"/>
        <v>0.63</v>
      </c>
    </row>
    <row r="313" spans="1:7">
      <c r="A313" s="98" t="s">
        <v>138</v>
      </c>
      <c r="B313" s="147">
        <v>16.899999999999999</v>
      </c>
      <c r="C313" s="147">
        <v>2</v>
      </c>
      <c r="D313" s="148">
        <f t="shared" si="18"/>
        <v>8.4499999999999993</v>
      </c>
      <c r="E313" s="147">
        <v>0.31</v>
      </c>
      <c r="F313" s="148">
        <f t="shared" si="19"/>
        <v>0.64</v>
      </c>
      <c r="G313" s="148">
        <f t="shared" si="20"/>
        <v>0.67</v>
      </c>
    </row>
    <row r="314" spans="1:7">
      <c r="A314" s="98" t="s">
        <v>139</v>
      </c>
      <c r="B314" s="147">
        <v>16.7</v>
      </c>
      <c r="C314" s="147">
        <v>2</v>
      </c>
      <c r="D314" s="148">
        <f t="shared" si="18"/>
        <v>8.35</v>
      </c>
      <c r="E314" s="147">
        <v>0.31</v>
      </c>
      <c r="F314" s="148">
        <f t="shared" si="19"/>
        <v>0.63</v>
      </c>
      <c r="G314" s="148">
        <f t="shared" si="20"/>
        <v>0.66</v>
      </c>
    </row>
    <row r="315" spans="1:7">
      <c r="A315" s="98" t="s">
        <v>140</v>
      </c>
      <c r="B315" s="147">
        <v>16.899999999999999</v>
      </c>
      <c r="C315" s="147">
        <v>2</v>
      </c>
      <c r="D315" s="148">
        <f t="shared" si="18"/>
        <v>8.4499999999999993</v>
      </c>
      <c r="E315" s="147">
        <v>0.31</v>
      </c>
      <c r="F315" s="148">
        <f t="shared" si="19"/>
        <v>0.64</v>
      </c>
      <c r="G315" s="148">
        <f t="shared" si="20"/>
        <v>0.67</v>
      </c>
    </row>
    <row r="316" spans="1:7">
      <c r="A316" s="98" t="s">
        <v>141</v>
      </c>
      <c r="B316" s="147">
        <v>15.8</v>
      </c>
      <c r="C316" s="147">
        <v>2</v>
      </c>
      <c r="D316" s="148">
        <f t="shared" si="18"/>
        <v>7.9</v>
      </c>
      <c r="E316" s="147">
        <v>0.31</v>
      </c>
      <c r="F316" s="148">
        <f t="shared" si="19"/>
        <v>0.6</v>
      </c>
      <c r="G316" s="148">
        <f t="shared" si="20"/>
        <v>0.63</v>
      </c>
    </row>
    <row r="317" spans="1:7">
      <c r="A317" s="98" t="s">
        <v>261</v>
      </c>
      <c r="B317" s="147">
        <v>17.399999999999999</v>
      </c>
      <c r="C317" s="147">
        <v>2</v>
      </c>
      <c r="D317" s="148">
        <f t="shared" si="18"/>
        <v>8.6999999999999993</v>
      </c>
      <c r="E317" s="147">
        <v>0.31</v>
      </c>
      <c r="F317" s="148">
        <f t="shared" si="19"/>
        <v>0.66</v>
      </c>
      <c r="G317" s="148">
        <f t="shared" si="20"/>
        <v>0.69</v>
      </c>
    </row>
    <row r="318" spans="1:7">
      <c r="A318" s="98" t="s">
        <v>321</v>
      </c>
      <c r="B318" s="147">
        <v>16.600000000000001</v>
      </c>
      <c r="C318" s="147">
        <v>2</v>
      </c>
      <c r="D318" s="148">
        <f t="shared" si="18"/>
        <v>8.3000000000000007</v>
      </c>
      <c r="E318" s="147">
        <v>0.31</v>
      </c>
      <c r="F318" s="148">
        <f t="shared" si="19"/>
        <v>0.63</v>
      </c>
      <c r="G318" s="148">
        <f t="shared" si="20"/>
        <v>0.66</v>
      </c>
    </row>
    <row r="319" spans="1:7">
      <c r="A319" s="98" t="s">
        <v>322</v>
      </c>
      <c r="B319" s="147">
        <v>16.7</v>
      </c>
      <c r="C319" s="147">
        <v>2</v>
      </c>
      <c r="D319" s="148">
        <f t="shared" si="18"/>
        <v>8.35</v>
      </c>
      <c r="E319" s="147">
        <v>0.31</v>
      </c>
      <c r="F319" s="148">
        <f t="shared" si="19"/>
        <v>0.63</v>
      </c>
      <c r="G319" s="148">
        <f t="shared" si="20"/>
        <v>0.66</v>
      </c>
    </row>
    <row r="320" spans="1:7">
      <c r="A320" s="98" t="s">
        <v>265</v>
      </c>
      <c r="B320" s="147">
        <v>11.7</v>
      </c>
      <c r="C320" s="147">
        <v>2</v>
      </c>
      <c r="D320" s="148">
        <f t="shared" si="18"/>
        <v>5.85</v>
      </c>
      <c r="E320" s="147">
        <v>0.26</v>
      </c>
      <c r="F320" s="148">
        <f t="shared" si="19"/>
        <v>0.31</v>
      </c>
      <c r="G320" s="148">
        <f t="shared" si="20"/>
        <v>0.33</v>
      </c>
    </row>
    <row r="321" spans="1:7">
      <c r="A321" s="98" t="s">
        <v>266</v>
      </c>
      <c r="B321" s="147">
        <v>11.7</v>
      </c>
      <c r="C321" s="147">
        <v>2</v>
      </c>
      <c r="D321" s="148">
        <f t="shared" si="18"/>
        <v>5.85</v>
      </c>
      <c r="E321" s="147">
        <v>0.26</v>
      </c>
      <c r="F321" s="148">
        <f t="shared" si="19"/>
        <v>0.31</v>
      </c>
      <c r="G321" s="148">
        <f t="shared" si="20"/>
        <v>0.33</v>
      </c>
    </row>
    <row r="322" spans="1:7">
      <c r="A322" s="98" t="s">
        <v>268</v>
      </c>
      <c r="B322" s="147">
        <v>9.6999999999999993</v>
      </c>
      <c r="C322" s="147">
        <v>2</v>
      </c>
      <c r="D322" s="148">
        <f t="shared" si="18"/>
        <v>4.8499999999999996</v>
      </c>
      <c r="E322" s="147">
        <v>0.26</v>
      </c>
      <c r="F322" s="148">
        <f t="shared" si="19"/>
        <v>0.26</v>
      </c>
      <c r="G322" s="148">
        <f t="shared" si="20"/>
        <v>0.27</v>
      </c>
    </row>
    <row r="323" spans="1:7">
      <c r="A323" s="98" t="s">
        <v>269</v>
      </c>
      <c r="B323" s="147">
        <v>9.8000000000000007</v>
      </c>
      <c r="C323" s="147">
        <v>2</v>
      </c>
      <c r="D323" s="148">
        <f t="shared" si="18"/>
        <v>4.9000000000000004</v>
      </c>
      <c r="E323" s="147">
        <v>0.26</v>
      </c>
      <c r="F323" s="148">
        <f t="shared" si="19"/>
        <v>0.26</v>
      </c>
      <c r="G323" s="148">
        <f t="shared" si="20"/>
        <v>0.27</v>
      </c>
    </row>
    <row r="324" spans="1:7">
      <c r="A324" s="98" t="s">
        <v>270</v>
      </c>
      <c r="B324" s="147">
        <v>10.3</v>
      </c>
      <c r="C324" s="147">
        <v>2</v>
      </c>
      <c r="D324" s="148">
        <f t="shared" si="18"/>
        <v>5.15</v>
      </c>
      <c r="E324" s="147">
        <v>0.26</v>
      </c>
      <c r="F324" s="148">
        <f t="shared" si="19"/>
        <v>0.27</v>
      </c>
      <c r="G324" s="148">
        <f t="shared" si="20"/>
        <v>0.28000000000000003</v>
      </c>
    </row>
    <row r="325" spans="1:7">
      <c r="A325" s="98" t="s">
        <v>271</v>
      </c>
      <c r="B325" s="147">
        <v>9.8000000000000007</v>
      </c>
      <c r="C325" s="147">
        <v>2</v>
      </c>
      <c r="D325" s="148">
        <f t="shared" si="18"/>
        <v>4.9000000000000004</v>
      </c>
      <c r="E325" s="147">
        <v>0.26</v>
      </c>
      <c r="F325" s="148">
        <f t="shared" si="19"/>
        <v>0.26</v>
      </c>
      <c r="G325" s="148">
        <f t="shared" si="20"/>
        <v>0.27</v>
      </c>
    </row>
    <row r="326" spans="1:7">
      <c r="A326" s="98" t="s">
        <v>323</v>
      </c>
      <c r="B326" s="147">
        <v>16.7</v>
      </c>
      <c r="C326" s="147">
        <v>2</v>
      </c>
      <c r="D326" s="148">
        <f t="shared" si="18"/>
        <v>8.35</v>
      </c>
      <c r="E326" s="147">
        <v>0.31</v>
      </c>
      <c r="F326" s="148">
        <f t="shared" si="19"/>
        <v>0.63</v>
      </c>
      <c r="G326" s="148">
        <f t="shared" si="20"/>
        <v>0.66</v>
      </c>
    </row>
    <row r="327" spans="1:7">
      <c r="A327" s="98" t="s">
        <v>273</v>
      </c>
      <c r="B327" s="147">
        <v>11.4</v>
      </c>
      <c r="C327" s="147">
        <v>2</v>
      </c>
      <c r="D327" s="148">
        <f t="shared" si="18"/>
        <v>5.7</v>
      </c>
      <c r="E327" s="147">
        <v>0.26</v>
      </c>
      <c r="F327" s="148">
        <f t="shared" si="19"/>
        <v>0.3</v>
      </c>
      <c r="G327" s="148">
        <f t="shared" si="20"/>
        <v>0.32</v>
      </c>
    </row>
    <row r="328" spans="1:7">
      <c r="A328" s="98" t="s">
        <v>274</v>
      </c>
      <c r="B328" s="147">
        <v>11.5</v>
      </c>
      <c r="C328" s="147">
        <v>2</v>
      </c>
      <c r="D328" s="148">
        <f t="shared" si="18"/>
        <v>5.75</v>
      </c>
      <c r="E328" s="147">
        <v>0.26</v>
      </c>
      <c r="F328" s="148">
        <f t="shared" si="19"/>
        <v>0.31</v>
      </c>
      <c r="G328" s="148">
        <f t="shared" si="20"/>
        <v>0.33</v>
      </c>
    </row>
    <row r="329" spans="1:7">
      <c r="A329" s="98" t="s">
        <v>324</v>
      </c>
      <c r="B329" s="147">
        <v>16.600000000000001</v>
      </c>
      <c r="C329" s="147">
        <v>2</v>
      </c>
      <c r="D329" s="148">
        <f t="shared" si="18"/>
        <v>8.3000000000000007</v>
      </c>
      <c r="E329" s="147">
        <v>0.31</v>
      </c>
      <c r="F329" s="148">
        <f t="shared" si="19"/>
        <v>0.63</v>
      </c>
      <c r="G329" s="148">
        <f t="shared" si="20"/>
        <v>0.66</v>
      </c>
    </row>
    <row r="330" spans="1:7">
      <c r="A330" s="98" t="s">
        <v>278</v>
      </c>
      <c r="B330" s="147">
        <v>16.899999999999999</v>
      </c>
      <c r="C330" s="147">
        <v>2</v>
      </c>
      <c r="D330" s="148">
        <f t="shared" si="18"/>
        <v>8.4499999999999993</v>
      </c>
      <c r="E330" s="147">
        <v>0.31</v>
      </c>
      <c r="F330" s="148">
        <f t="shared" si="19"/>
        <v>0.64</v>
      </c>
      <c r="G330" s="148">
        <f t="shared" si="20"/>
        <v>0.67</v>
      </c>
    </row>
    <row r="331" spans="1:7">
      <c r="A331" s="98" t="s">
        <v>279</v>
      </c>
      <c r="B331" s="147">
        <v>15.5</v>
      </c>
      <c r="C331" s="147">
        <v>2</v>
      </c>
      <c r="D331" s="148">
        <f t="shared" si="18"/>
        <v>7.75</v>
      </c>
      <c r="E331" s="147">
        <v>0.31</v>
      </c>
      <c r="F331" s="148">
        <f t="shared" si="19"/>
        <v>0.57999999999999996</v>
      </c>
      <c r="G331" s="148">
        <f t="shared" si="20"/>
        <v>0.61</v>
      </c>
    </row>
    <row r="332" spans="1:7">
      <c r="A332" s="98" t="s">
        <v>280</v>
      </c>
      <c r="B332" s="147">
        <v>18.3</v>
      </c>
      <c r="C332" s="147">
        <v>2</v>
      </c>
      <c r="D332" s="148">
        <f t="shared" si="18"/>
        <v>9.15</v>
      </c>
      <c r="E332" s="147">
        <v>0.31</v>
      </c>
      <c r="F332" s="148">
        <f t="shared" si="19"/>
        <v>0.69</v>
      </c>
      <c r="G332" s="148">
        <f t="shared" si="20"/>
        <v>0.72</v>
      </c>
    </row>
    <row r="333" spans="1:7">
      <c r="A333" s="98" t="s">
        <v>281</v>
      </c>
      <c r="B333" s="147">
        <v>18.899999999999999</v>
      </c>
      <c r="C333" s="147">
        <v>2</v>
      </c>
      <c r="D333" s="148">
        <f t="shared" si="18"/>
        <v>9.4499999999999993</v>
      </c>
      <c r="E333" s="147">
        <v>0.31</v>
      </c>
      <c r="F333" s="148">
        <f t="shared" si="19"/>
        <v>0.71</v>
      </c>
      <c r="G333" s="148">
        <f t="shared" si="20"/>
        <v>0.75</v>
      </c>
    </row>
    <row r="334" spans="1:7">
      <c r="A334" s="98" t="s">
        <v>282</v>
      </c>
      <c r="B334" s="147">
        <v>18.3</v>
      </c>
      <c r="C334" s="147">
        <v>2</v>
      </c>
      <c r="D334" s="148">
        <f t="shared" si="18"/>
        <v>9.15</v>
      </c>
      <c r="E334" s="147">
        <v>0.31</v>
      </c>
      <c r="F334" s="148">
        <f t="shared" si="19"/>
        <v>0.69</v>
      </c>
      <c r="G334" s="148">
        <f t="shared" si="20"/>
        <v>0.72</v>
      </c>
    </row>
    <row r="335" spans="1:7">
      <c r="A335" s="98" t="s">
        <v>283</v>
      </c>
      <c r="B335" s="147">
        <v>15.5</v>
      </c>
      <c r="C335" s="147">
        <v>2</v>
      </c>
      <c r="D335" s="148">
        <f t="shared" si="18"/>
        <v>7.75</v>
      </c>
      <c r="E335" s="147">
        <v>0.31</v>
      </c>
      <c r="F335" s="148">
        <f t="shared" si="19"/>
        <v>0.57999999999999996</v>
      </c>
      <c r="G335" s="148">
        <f t="shared" si="20"/>
        <v>0.61</v>
      </c>
    </row>
    <row r="336" spans="1:7">
      <c r="A336" s="98" t="s">
        <v>284</v>
      </c>
      <c r="B336" s="149">
        <v>17</v>
      </c>
      <c r="C336" s="147">
        <v>2</v>
      </c>
      <c r="D336" s="148">
        <f t="shared" si="18"/>
        <v>8.5</v>
      </c>
      <c r="E336" s="147">
        <v>0.31</v>
      </c>
      <c r="F336" s="148">
        <f t="shared" si="19"/>
        <v>0.64</v>
      </c>
      <c r="G336" s="148">
        <f t="shared" si="20"/>
        <v>0.67</v>
      </c>
    </row>
    <row r="337" spans="1:7">
      <c r="A337" s="98" t="s">
        <v>325</v>
      </c>
      <c r="B337" s="147">
        <v>18.2</v>
      </c>
      <c r="C337" s="147">
        <v>2</v>
      </c>
      <c r="D337" s="148">
        <f t="shared" si="18"/>
        <v>9.1</v>
      </c>
      <c r="E337" s="147">
        <v>0.31</v>
      </c>
      <c r="F337" s="148">
        <f t="shared" si="19"/>
        <v>0.69</v>
      </c>
      <c r="G337" s="148">
        <f t="shared" si="20"/>
        <v>0.72</v>
      </c>
    </row>
    <row r="338" spans="1:7">
      <c r="A338" s="98" t="s">
        <v>326</v>
      </c>
      <c r="B338" s="147">
        <v>18.3</v>
      </c>
      <c r="C338" s="147">
        <v>2</v>
      </c>
      <c r="D338" s="148">
        <f t="shared" si="18"/>
        <v>9.15</v>
      </c>
      <c r="E338" s="147">
        <v>0.31</v>
      </c>
      <c r="F338" s="148">
        <f t="shared" si="19"/>
        <v>0.69</v>
      </c>
      <c r="G338" s="148">
        <f t="shared" si="20"/>
        <v>0.72</v>
      </c>
    </row>
    <row r="339" spans="1:7">
      <c r="A339" s="147"/>
      <c r="B339" s="150" t="s">
        <v>315</v>
      </c>
      <c r="C339" s="147">
        <f>SUM(C309:C338)</f>
        <v>60</v>
      </c>
      <c r="D339" s="147"/>
      <c r="E339" s="150" t="s">
        <v>314</v>
      </c>
      <c r="F339" s="148">
        <f>SUM(F309:F338)</f>
        <v>16.510000000000002</v>
      </c>
      <c r="G339" s="148"/>
    </row>
    <row r="341" spans="1:7">
      <c r="A341" s="145" t="s">
        <v>317</v>
      </c>
      <c r="B341" s="151">
        <f>SUM(D320+D321+D322+D323+D324+D325+D327+D328)</f>
        <v>42.95</v>
      </c>
    </row>
    <row r="342" spans="1:7">
      <c r="A342" s="145" t="s">
        <v>318</v>
      </c>
      <c r="B342" s="151">
        <f>SUM(D309:D338)-B341</f>
        <v>188.35</v>
      </c>
    </row>
  </sheetData>
  <mergeCells count="99">
    <mergeCell ref="A233:A234"/>
    <mergeCell ref="B233:C233"/>
    <mergeCell ref="D233:D234"/>
    <mergeCell ref="E233:E234"/>
    <mergeCell ref="A225:E225"/>
    <mergeCell ref="A176:G176"/>
    <mergeCell ref="A184:C184"/>
    <mergeCell ref="A185:C185"/>
    <mergeCell ref="A226:A227"/>
    <mergeCell ref="B226:C226"/>
    <mergeCell ref="D226:D227"/>
    <mergeCell ref="A45:G45"/>
    <mergeCell ref="A1:G1"/>
    <mergeCell ref="A5:G5"/>
    <mergeCell ref="A3:F3"/>
    <mergeCell ref="A4:F4"/>
    <mergeCell ref="A2:G2"/>
    <mergeCell ref="A43:C43"/>
    <mergeCell ref="A44:C44"/>
    <mergeCell ref="G65:G66"/>
    <mergeCell ref="B66:C66"/>
    <mergeCell ref="B77:C77"/>
    <mergeCell ref="A75:G75"/>
    <mergeCell ref="A76:A77"/>
    <mergeCell ref="B76:C76"/>
    <mergeCell ref="D76:D77"/>
    <mergeCell ref="E76:E77"/>
    <mergeCell ref="F76:F77"/>
    <mergeCell ref="G76:G77"/>
    <mergeCell ref="A65:A66"/>
    <mergeCell ref="B65:C65"/>
    <mergeCell ref="D65:D66"/>
    <mergeCell ref="E65:E66"/>
    <mergeCell ref="F65:F66"/>
    <mergeCell ref="F46:F47"/>
    <mergeCell ref="G46:G47"/>
    <mergeCell ref="A58:A59"/>
    <mergeCell ref="B58:C58"/>
    <mergeCell ref="D58:D59"/>
    <mergeCell ref="E58:E59"/>
    <mergeCell ref="F58:F59"/>
    <mergeCell ref="G58:G59"/>
    <mergeCell ref="B46:C46"/>
    <mergeCell ref="A46:A47"/>
    <mergeCell ref="D46:D47"/>
    <mergeCell ref="E46:E47"/>
    <mergeCell ref="H46:H47"/>
    <mergeCell ref="H58:H59"/>
    <mergeCell ref="A69:F69"/>
    <mergeCell ref="A74:F74"/>
    <mergeCell ref="A70:G70"/>
    <mergeCell ref="B67:C67"/>
    <mergeCell ref="B68:C68"/>
    <mergeCell ref="A64:G64"/>
    <mergeCell ref="A71:A72"/>
    <mergeCell ref="D71:D72"/>
    <mergeCell ref="E71:E72"/>
    <mergeCell ref="F71:F72"/>
    <mergeCell ref="G71:G72"/>
    <mergeCell ref="B72:C72"/>
    <mergeCell ref="B71:C71"/>
    <mergeCell ref="B73:C73"/>
    <mergeCell ref="B83:C83"/>
    <mergeCell ref="A232:E232"/>
    <mergeCell ref="B78:C78"/>
    <mergeCell ref="B79:C79"/>
    <mergeCell ref="B80:C80"/>
    <mergeCell ref="B82:C82"/>
    <mergeCell ref="B81:C81"/>
    <mergeCell ref="A121:C121"/>
    <mergeCell ref="B87:C87"/>
    <mergeCell ref="A88:F88"/>
    <mergeCell ref="A89:G89"/>
    <mergeCell ref="A120:C120"/>
    <mergeCell ref="A122:G122"/>
    <mergeCell ref="A219:G219"/>
    <mergeCell ref="A138:G138"/>
    <mergeCell ref="A136:C136"/>
    <mergeCell ref="B84:C84"/>
    <mergeCell ref="B85:C85"/>
    <mergeCell ref="B86:C86"/>
    <mergeCell ref="A137:C137"/>
    <mergeCell ref="A154:C154"/>
    <mergeCell ref="A307:G307"/>
    <mergeCell ref="A155:C155"/>
    <mergeCell ref="A174:D174"/>
    <mergeCell ref="A175:D175"/>
    <mergeCell ref="A186:G186"/>
    <mergeCell ref="A181:D181"/>
    <mergeCell ref="A182:G182"/>
    <mergeCell ref="A183:C183"/>
    <mergeCell ref="A156:G156"/>
    <mergeCell ref="A157:C157"/>
    <mergeCell ref="A158:C158"/>
    <mergeCell ref="A159:C159"/>
    <mergeCell ref="A160:G160"/>
    <mergeCell ref="A287:D287"/>
    <mergeCell ref="A297:D297"/>
    <mergeCell ref="E226:E227"/>
  </mergeCell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12</vt:i4>
      </vt:variant>
    </vt:vector>
  </HeadingPairs>
  <TitlesOfParts>
    <vt:vector size="21" baseType="lpstr">
      <vt:lpstr>Capa</vt:lpstr>
      <vt:lpstr>Resumo</vt:lpstr>
      <vt:lpstr>Orçamento</vt:lpstr>
      <vt:lpstr>Cronograma</vt:lpstr>
      <vt:lpstr>BDI - Serviços</vt:lpstr>
      <vt:lpstr>BDI-Equipamentos</vt:lpstr>
      <vt:lpstr>Composição</vt:lpstr>
      <vt:lpstr>Mapa de cotação</vt:lpstr>
      <vt:lpstr>Memória de Calculo</vt:lpstr>
      <vt:lpstr>'BDI - Serviços'!Area_de_impressao</vt:lpstr>
      <vt:lpstr>'BDI-Equipamentos'!Area_de_impressao</vt:lpstr>
      <vt:lpstr>Capa!Area_de_impressao</vt:lpstr>
      <vt:lpstr>Composição!Area_de_impressao</vt:lpstr>
      <vt:lpstr>Cronograma!Area_de_impressao</vt:lpstr>
      <vt:lpstr>'Mapa de cotação'!Area_de_impressao</vt:lpstr>
      <vt:lpstr>Orçamento!Area_de_impressao</vt:lpstr>
      <vt:lpstr>Resumo!Area_de_impressao</vt:lpstr>
      <vt:lpstr>Composição!Titulos_de_impressao</vt:lpstr>
      <vt:lpstr>Cronograma!Titulos_de_impressao</vt:lpstr>
      <vt:lpstr>Orçamento!Titulos_de_impressao</vt:lpstr>
      <vt:lpstr>Resumo!Titulos_de_impressao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AMANDA LUANA XAVIER BEZERRA</cp:lastModifiedBy>
  <cp:lastPrinted>2021-07-23T12:48:03Z</cp:lastPrinted>
  <dcterms:created xsi:type="dcterms:W3CDTF">2013-07-15T19:04:59Z</dcterms:created>
  <dcterms:modified xsi:type="dcterms:W3CDTF">2021-08-23T16:32:31Z</dcterms:modified>
</cp:coreProperties>
</file>