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66" activeTab="1"/>
  </bookViews>
  <sheets>
    <sheet name="RESUMO DA PLANILHA" sheetId="1" r:id="rId1"/>
    <sheet name="PLANILHA ORÇAMENTÁRIA" sheetId="2" r:id="rId2"/>
    <sheet name="CRONOGRAMA" sheetId="3" r:id="rId3"/>
    <sheet name="COMPOSIÇÕES" sheetId="4" r:id="rId4"/>
    <sheet name="COMPOSIÇÕES ELÉTRICAS" sheetId="5" r:id="rId5"/>
    <sheet name="BDI SERVIÇOS" sheetId="6" r:id="rId6"/>
    <sheet name="BDI EQUIPAMENTOS" sheetId="7" r:id="rId7"/>
    <sheet name="MAPA DE COTAÇÃO" sheetId="8" r:id="rId8"/>
    <sheet name="COTAÇÕES" sheetId="9" r:id="rId9"/>
  </sheets>
  <externalReferences>
    <externalReference r:id="rId12"/>
  </externalReferences>
  <definedNames>
    <definedName name="_xlnm.Print_Area" localSheetId="5">'BDI SERVIÇOS'!$A$1:$I$41</definedName>
    <definedName name="_xlnm.Print_Area" localSheetId="3">'COMPOSIÇÕES'!$A$1:$G$2411</definedName>
    <definedName name="_xlnm.Print_Area" localSheetId="4">'COMPOSIÇÕES ELÉTRICAS'!$A$1:$F$854</definedName>
    <definedName name="_xlnm.Print_Area" localSheetId="8">'COTAÇÕES'!$A$1:$F$40</definedName>
    <definedName name="_xlnm.Print_Area" localSheetId="7">'MAPA DE COTAÇÃO'!$A$1:$M$79</definedName>
    <definedName name="_xlnm.Print_Area" localSheetId="1">'PLANILHA ORÇAMENTÁRIA'!$A$1:$J$772</definedName>
    <definedName name="_xlnm.Print_Area" localSheetId="0">'RESUMO DA PLANILHA'!$A$1:$F$40</definedName>
    <definedName name="_xlnm.Print_Titles" localSheetId="3">'COMPOSIÇÕES'!$A:$F,'COMPOSIÇÕES'!$1:$8</definedName>
    <definedName name="_xlnm.Print_Titles" localSheetId="2">'CRONOGRAMA'!$A:$D,'CRONOGRAMA'!$10:$12</definedName>
  </definedNames>
  <calcPr fullCalcOnLoad="1"/>
</workbook>
</file>

<file path=xl/sharedStrings.xml><?xml version="1.0" encoding="utf-8"?>
<sst xmlns="http://schemas.openxmlformats.org/spreadsheetml/2006/main" count="10335" uniqueCount="2278">
  <si>
    <t>PLANILHA DE PRECOS</t>
  </si>
  <si>
    <t xml:space="preserve"> </t>
  </si>
  <si>
    <t>M2</t>
  </si>
  <si>
    <t>M3</t>
  </si>
  <si>
    <t>M</t>
  </si>
  <si>
    <t>KG</t>
  </si>
  <si>
    <t>UN</t>
  </si>
  <si>
    <t>INSTALAÇÕES DE COMBATE À INCÊNDIO</t>
  </si>
  <si>
    <t>TUBO DE AÇO PRETO SEM COSTURA, CONEXÃO SOLDADA, DN 65 (2 1/2"), INSTALADO EM REDE DE ALIMENTAÇÃO PARA HIDRANTE - FORNECIMENTO E INSTALAÇÃO.AF_12/2015</t>
  </si>
  <si>
    <t>EXTINTOR DE PQS 4KG - FORNECIMENTO E INSTALACAO</t>
  </si>
  <si>
    <t>EXTINTOR DE CO2 6KG - FORNECIMENTO E INSTALACAO</t>
  </si>
  <si>
    <t>AD. SINAPI 72284</t>
  </si>
  <si>
    <t>AD. SBC 55436</t>
  </si>
  <si>
    <t>ITEM</t>
  </si>
  <si>
    <t>FONTE</t>
  </si>
  <si>
    <t>CÓDIGO</t>
  </si>
  <si>
    <t>DESCRIÇÃO</t>
  </si>
  <si>
    <t>UNID.</t>
  </si>
  <si>
    <t>QUANT.</t>
  </si>
  <si>
    <t>VALOR/UNID. FONTE (R$)</t>
  </si>
  <si>
    <t>VALOR UNITÁRIO COM BDI (R$)</t>
  </si>
  <si>
    <t>VALOR TOTAL C/ BDI (R$)</t>
  </si>
  <si>
    <t>SUBTOTAL</t>
  </si>
  <si>
    <t>TOTAL DA PLANILHA</t>
  </si>
  <si>
    <t>SINAPI</t>
  </si>
  <si>
    <t>COMPOSIÇÃO</t>
  </si>
  <si>
    <t xml:space="preserve">Unid: M3    </t>
  </si>
  <si>
    <t xml:space="preserve">Materiais                     </t>
  </si>
  <si>
    <t xml:space="preserve">Unid           </t>
  </si>
  <si>
    <t xml:space="preserve">Qtde           </t>
  </si>
  <si>
    <t xml:space="preserve">Custo Unitário </t>
  </si>
  <si>
    <t xml:space="preserve">Custo Total    </t>
  </si>
  <si>
    <t xml:space="preserve">H     </t>
  </si>
  <si>
    <t xml:space="preserve">88309 - PEDREIRO COM ENCARGOS COMPLEMENTARES </t>
  </si>
  <si>
    <t xml:space="preserve">88316 - SERVENTE COM ENCARGOS COMPLEMENTARES </t>
  </si>
  <si>
    <t xml:space="preserve">90586 - VIBRADOR DE IMERSÃO, DIÂMETRO DE PONTEIRA 45MM, MOTOR ELÉTRICO TRIFÁSICO POTÊNCIA DE 2 CV - CHP DIURNO. AF_06/2015 </t>
  </si>
  <si>
    <t xml:space="preserve">CHP   </t>
  </si>
  <si>
    <t xml:space="preserve">M3    </t>
  </si>
  <si>
    <t>Total</t>
  </si>
  <si>
    <t xml:space="preserve">Preço de Custo       </t>
  </si>
  <si>
    <t xml:space="preserve">Bonificação          </t>
  </si>
  <si>
    <t xml:space="preserve">Preço de Venda       </t>
  </si>
  <si>
    <t xml:space="preserve">Unid: M2    </t>
  </si>
  <si>
    <t xml:space="preserve">90587 - VIBRADOR DE IMERSÃO, DIÂMETRO DE PONTEIRA 45MM, MOTOR ELÉTRICO TRIFÁSICO POTÊNCIA DE 2 CV - CHI DIURNO. AF_06/2015 </t>
  </si>
  <si>
    <t xml:space="preserve">CHI   </t>
  </si>
  <si>
    <t xml:space="preserve">UN    </t>
  </si>
  <si>
    <t xml:space="preserve">Unid: UN    </t>
  </si>
  <si>
    <t xml:space="preserve">88247 - AUXILIAR DE ELETRICISTA COM ENCARGOS COMPLEMENTARES </t>
  </si>
  <si>
    <t xml:space="preserve">88264 - ELETRICISTA COM ENCARGOS COMPLEMENTARES </t>
  </si>
  <si>
    <t xml:space="preserve">88267 - ENCANADOR OU BOMBEIRO HIDRÁULICO COM ENCARGOS COMPLEMENTARES </t>
  </si>
  <si>
    <t xml:space="preserve">88248 - AUXILIAR DE ENCANADOR OU BOMBEIRO HIDRÁULICO COM ENCARGOS COMPLEMENTARES </t>
  </si>
  <si>
    <t xml:space="preserve">Item: AD. SINAPI 72284         </t>
  </si>
  <si>
    <t xml:space="preserve">10899 - ADAPTADOR EM LATAO P/ INSTALACAO PREDIAL DE COMBATE A INCENDIO ENGATE RAPIDO 2 1/2" X ROSCA INTERNA 5 FIOS 2 1/2" </t>
  </si>
  <si>
    <t xml:space="preserve">21029 - MANGUEIRA DE INCENDIO DE 1 1/2" E 15 M DE COMPRIMENTO, COM CAPA SIMPLES TECIDA EM FIO DE POLIESTER, TUBO INTERNO EM BORRACHA SINTETICA (ABNT TIPO 1) PARA INSTALACAO PREDIAL, COM CONEXOES </t>
  </si>
  <si>
    <t xml:space="preserve">20972 - REDUCAO FIXA TIPO STORZ LATAO P/ INST. PREDIAL COMBATE A INCENDIO ENGATE RAPIDO 2.1/2" X 1.1/2" </t>
  </si>
  <si>
    <t xml:space="preserve">10904 - REGISTRO OU VÁLVULA GLOBO ANGULAR DE LATÃO, 45 GRAUS, D = 2 1/2", PARA HIDRANTES EM INSTALAÇÃO PREDIAL DE INCÊNDIO </t>
  </si>
  <si>
    <t xml:space="preserve">Item: AD. SBC 55436            </t>
  </si>
  <si>
    <t xml:space="preserve">Item: AD. SBC 58003            </t>
  </si>
  <si>
    <t xml:space="preserve">Item: AD.SBC 55918             </t>
  </si>
  <si>
    <t xml:space="preserve">Serviço:  SIRENE BITONAL P/ ALARME DE INCÊNDIO - INSTALAÇÃO                    </t>
  </si>
  <si>
    <t xml:space="preserve">SIRENE BITONAL P/ ALARME DE INCÊNDIO - INSTALAÇÃO    </t>
  </si>
  <si>
    <t xml:space="preserve">AD. SBC 58003   </t>
  </si>
  <si>
    <t xml:space="preserve">EMPRESA "A" </t>
  </si>
  <si>
    <t xml:space="preserve">EMPRESA "B" </t>
  </si>
  <si>
    <t xml:space="preserve">EMPRESA "C" </t>
  </si>
  <si>
    <t>DATA</t>
  </si>
  <si>
    <t>PREÇO UNIT.</t>
  </si>
  <si>
    <t>%</t>
  </si>
  <si>
    <t>RESUMO DA PLANILHA ORÇAMENTÁRIA</t>
  </si>
  <si>
    <t>E T A P A S</t>
  </si>
  <si>
    <t>VALOR</t>
  </si>
  <si>
    <t xml:space="preserve">TOTAL </t>
  </si>
  <si>
    <t>ORÇAMENTO SINTÉTICO</t>
  </si>
  <si>
    <t>MAPA DE COTAÇÃO</t>
  </si>
  <si>
    <t>CHP</t>
  </si>
  <si>
    <t xml:space="preserve">Item: AD. SINAPI 96558     </t>
  </si>
  <si>
    <t>01525 - CONCRETO USINADO BOMBEAVEL, CLASSE DE RESISTENCIA C25, COM BRITA 0 E 1, SLUMP =100 +/- 20 MM, INCLUI SERVICO DE BOMBEAMENTO (NBR 8953)</t>
  </si>
  <si>
    <t xml:space="preserve">Serviço:  CONCRETAGEM DE SAPATAS, FCK 25 MPA, COM USO DE BOMBA - LANÇAMENTO, ADENSAMENTO E ACABAMENTO. </t>
  </si>
  <si>
    <t>TUBO, PVC, SOLDÁVEL, DN 75MM, INSTALADO EM PRUMADA DE ÁGUA - FORNECIMENTO E INSTALAÇÃO. AF_12/2014</t>
  </si>
  <si>
    <t xml:space="preserve">Unid: M    </t>
  </si>
  <si>
    <t xml:space="preserve">88248 - AUXILIAR DE ENCANADOR COM ENCARGOS COMPLEMENTARES </t>
  </si>
  <si>
    <t>38383 - LIXA D'AGUA EM FOLHA, GRAO 100</t>
  </si>
  <si>
    <t>AD. SINAPI 89452</t>
  </si>
  <si>
    <t>TUBULAÇÕES E CONEXÕES REDE DE HIDRANTES</t>
  </si>
  <si>
    <t>CURVA 90 GRAUS, PVC, SOLDÁVEL, DN 75MM, INSTALADO EM PRUMADA DE ÁGUA - FORNECIMENTO E INSTALAÇÃO. AF_12/2014</t>
  </si>
  <si>
    <t>122 - ADESIVO PLASTICO PARA PVC, FRASCO COM 850 GR</t>
  </si>
  <si>
    <t>20083 - SOLUCAO LIMPADORA PARA PVC, FRASCO COM 1000 CM3</t>
  </si>
  <si>
    <t>TE, PVC, SOLDÁVEL, DN 75MM, INSTALADO EM PRUMADA DE ÁGUA - FORNECIMENTO E INSTALAÇÃO. AF_12/2014</t>
  </si>
  <si>
    <t>Item: AD. SINAPI 89631</t>
  </si>
  <si>
    <t>7146 - TE SOLDAVEL, PVC, 90 GRAUS, 110 MM, PARA AGUA FRIA PREDIAL (NBR 5648)</t>
  </si>
  <si>
    <t>AD. SINAPI 89632</t>
  </si>
  <si>
    <t>TÊ, EM FERRO GALVANIZADO, DN 65 (2 1/2"), CONEXÃO ROSQUEADA, INSTALADO EM PRUMADAS - FORNECIMENTO E INSTALAÇÃO. AF_12/2015</t>
  </si>
  <si>
    <t>JOELHO 90 GRAUS, EM FERRO GALVANIZADO, DN 65 (2 1/2"), CONEXÃO ROSQUEADA, INSTALADO EM PRUMADAS - FORNECIMENTO E INSTALAÇÃO. AF_12/2015</t>
  </si>
  <si>
    <t>104 - ADAPTADOR PVC SOLDAVEL CURTO COM BOLSA E ROSCA, 75 MM X 2 1/2", PARA AGUA FRIA</t>
  </si>
  <si>
    <t>Serviço: ADAPTADOR PVC SOLDAVEL CURTO COM BOLSA E ROSCA, 75 MM X 2 1/2", PARA AGUA FRIA - FORNECIMENTO E INSTALAÇÃO</t>
  </si>
  <si>
    <t>Item: AD. SINAPI 89610</t>
  </si>
  <si>
    <t>ADAPTADOR PVC SOLDAVEL CURTO COM BOLSA E ROSCA, 75 MM X 2 1/2", PARA AGUA FRIA - FORNECIMENTO E INSTALAÇÃO</t>
  </si>
  <si>
    <t>AD. SINAPI 89610</t>
  </si>
  <si>
    <t xml:space="preserve">20965 - ESGUICHO EM LATAO JATO SOLIDO P/ INSTALACAO PREDIAL COMBATE A INCENDIO ENGATE RAPIDO 1 1/2" X 16MM </t>
  </si>
  <si>
    <t>20963 - CAIXA DE INCENDIO/ABRIGO PARA MANGUEIRA, DE SOBREPOR/EXTERNA, COM 90 X 60 X 17CM, EM CHAPA DE ACO, PORTA COM VENTILACAO, VISOR COM A INSCRICAO "INCENDIO", SUPORTE/CESTA INTERNA PARA A MANGUEIRA, PINTURA ELETROSTATICA VERMELHA</t>
  </si>
  <si>
    <t xml:space="preserve">Serviço:  ABRIGO PARA HIDRANTE EXTERNO, 90X60X17CM, COM REGISTRO GLOBO ANGULAR 45º 2.1/2", ADAPTADOR STORZ 2.1/2",DUAS MANGUEIRAS DE INCÊNDIO TIPO 1 DE 15M, REDUÇÃO 2.1/2X1.1/2" E ESGUICHO JATO SÓLIDO 16MM- FORNECIMENTO E INSTALAÇÃO </t>
  </si>
  <si>
    <t xml:space="preserve">ABRIGO PARA HIDRANTE EXTERNO, 90X60X17CM, COM REGISTRO GLOBO ANGULAR 45º 2.1/2", ADAPTADOR STORZ 2.1/2",DUAS MANGUEIRAS DE INCÊNDIO TIPO 1 DE 15M, REDUÇÃO 2.1/2X1.1/2" E ESGUICHO JATO SÓLIDO 16MM- FORNECIMENTO E INSTALAÇÃO </t>
  </si>
  <si>
    <t>REGISTRO DE GAVETA BRUTO, LATÃO, ROSCÁVEL, 2 1/2, INSTALADO EM RESERVAÇÃO DE ÁGUA DE EDIFICAÇÃO QUE POSSUA RESERVATÓRIO DE FIBRA/FIBROCIMENTO FORNECIMENTO E INSTALAÇÃO. AF_06/2016</t>
  </si>
  <si>
    <t>VÁLVULA DE RETENÇÃO HORIZONTAL, DE BRONZE, ROSCÁVEL, 2 1/2" - FORNECIMENTO E INSTALAÇÃO. AF_01/2019</t>
  </si>
  <si>
    <t>ZEUS DO BRASIL</t>
  </si>
  <si>
    <t>COTAÇÃO - ACIONADOR MANUAL PARA BOMBA DE INCÊNDIO</t>
  </si>
  <si>
    <t>ACIONADOR MANUAL PARA BOMBA DE INCÊNDIO - FORNECIMENTO E INSTALAÇÃO</t>
  </si>
  <si>
    <t xml:space="preserve">Serviço:  ACIONADOR MANUAL PARA ALARME DE INCÊNDIO TIPO QUEBRA VIDRO COM MARTELO - FORNECIMENTO E INSTALAÇÃO </t>
  </si>
  <si>
    <t>ACIONADOR MANUAL PARA ALARME DE INCÊNDIO TIPO QUEBRA VIDRO COM MARTELO - FORNECIMENTO E INSTALAÇÃO</t>
  </si>
  <si>
    <t xml:space="preserve">Serviço:  ACIONADOR MANUAL PARA BOMBA DE INCÊNDIO - FORNECIMENTO E INSTALAÇÃO </t>
  </si>
  <si>
    <t xml:space="preserve">Item: AD. SINAPI 91892       </t>
  </si>
  <si>
    <t>AD. SINAPI 91892</t>
  </si>
  <si>
    <t>CONDULETE DE ALUMÍNIO, TIPO X, PARA ELETRODUTO DE AÇO GALVANIZADO DN 20 MM (3/4''), APARENTE - FORNECIMENTO E INSTALAÇÃO. AF_11/2016_P</t>
  </si>
  <si>
    <t>21127 - FITA ISOLANTE ADESIVA ANTICHAMA, USO ATE 750 V, EM ROLO DE 19 MM X 5 M</t>
  </si>
  <si>
    <t xml:space="preserve">Serviço:  CABO BLINDADO 4 VIAS (2X0,75MM / 2X1,50MM) PARA SISTEMA DE ALARME E ACIONAMENTO DA BOMBA DE INCÊNDIO - FORNECIMENTO E INSTALAÇÃO </t>
  </si>
  <si>
    <t>COTAÇÃO - CABO BLINDADO 4 VIAS (2X0,75MM / 2X1,50MM)</t>
  </si>
  <si>
    <t>CABO BLINDADO 4 VIAS (2X0,75MM / 2X1,50MM)</t>
  </si>
  <si>
    <t xml:space="preserve">Item: AD. SINAPI 91924      </t>
  </si>
  <si>
    <t xml:space="preserve">CABO BLINDADO 4 VIAS (2X0,75MM / 2X1,50MM) PARA SISTEMA DE ALARME E ACIONAMENTO DA BOMBA DE INCÊNDIO - FORNECIMENTO E INSTALAÇÃO </t>
  </si>
  <si>
    <t>AD. SINAPI 91924</t>
  </si>
  <si>
    <t>INSTALAÇÕES ELÉTRICAS P/ SISTEMA DE COMBATE À INCÊNDIOS</t>
  </si>
  <si>
    <t>Item: AD. SINAPI 74131/007</t>
  </si>
  <si>
    <t>AD. SINAPI 74131/007</t>
  </si>
  <si>
    <t>Item: AD. SINAPI 83644</t>
  </si>
  <si>
    <t>AD. SINAPI 83644</t>
  </si>
  <si>
    <t>ELETRODUTO FLEXÍVEL CORRUGADO, PVC, DN 32 MM (1"), PARA CIRCUITOS TERMINAIS, INSTALADO EM LAJE - FORNECIMENTO E INSTALAÇÃO. AF_12/2015</t>
  </si>
  <si>
    <t>SINALIZAÇÃO E EXTINTORES</t>
  </si>
  <si>
    <t>EXTINTOR INCENDIO AGUA-PRESSURIZADA 10L INCL SUPORTE PAREDE CARGA COMPLETA FORNECIMENTO E COLOCAÇÃO</t>
  </si>
  <si>
    <t>PLACA DE SINALIZAÇÃO DE EQUIPAMENTOS PICTOGRAMA FOTOLUMINESCENTE 20X15CM</t>
  </si>
  <si>
    <t xml:space="preserve">Serviço:  PLACA DE SINALIZAÇÃO DE ROTA DE FUGA PICTOGRAMA FOTOLUMINESCENTE 12X24CM - FORNECIMENTO E INSTALAÇÃO. </t>
  </si>
  <si>
    <t xml:space="preserve">COTAÇÃO - PLACA DE SINALIZAÇÃO DE ROTA DE FUGA PICTOGRAMA FOTOLUMINESCENTE 12X24CM - FORNECIMENTO </t>
  </si>
  <si>
    <t xml:space="preserve">Serviço:  PLACA DE SINALIZAÇÃO DE ROTA DE FUGA PICTOGRAMA FOTOLUMINESCENTE 20X40CM - FORNECIMENTO E INSTALAÇÃO. </t>
  </si>
  <si>
    <t>37558 - PLACA DE SINALIZACAO DE SEGURANCA CONTRA INCENDIO, FOTOLUMINESCENTE, RETANGULAR, *20 X 40* CM, EM PVC *2* MM ANTI-CHAMAS (SIMBOLOS, CORES E PICTOGRAMAS CONFORME NBR 13434)</t>
  </si>
  <si>
    <t xml:space="preserve">Serviço:  PLACA DE SINALIZAÇÃO DE EQUIPAMENTOS PICTOGRAMA FOTOLUMINESCENTE 20X20CM - FORNECIMENTO E INSTALAÇÃO. </t>
  </si>
  <si>
    <t>37556 - PLACA DE SINALIZACAO DE SEGURANCA CONTRA INCENDIO, FOTOLUMINESCENTE, QUADRADA, *20 X 20* CM, EM PVC *2* MM ANTI-CHAMAS (SIMBOLOS, CORES E PICTOGRAMAS CONFORME NBR 13434)</t>
  </si>
  <si>
    <t xml:space="preserve">Serviço:  PLACA DE SINALIZAÇÃO DE EQUIPAMENTOS PICTOGRAMA FOTOLUMINESCENTE 20X15CM - FORNECIMENTO E INSTALAÇÃO. </t>
  </si>
  <si>
    <t>COTAÇÃO - PLACA DE SINALIZAÇÃO DE EQUIPAMENTOS PICTOGRAMA FOTOLUMINESCENTE 20X15CM</t>
  </si>
  <si>
    <t xml:space="preserve">PLACA DE SINALIZAÇÃO DE ROTA DE FUGA PICTOGRAMA FOTOLUMINESCENTE 12X24CM - FORNECIMENTO E INSTALAÇÃO. </t>
  </si>
  <si>
    <t>PLACA DE SINALIZAÇÃO DE ROTA DE FUGA PICTOGRAMA FOTOLUMINESCENTE 20X40CM - FORNECIMENTO E INSTALAÇÃO</t>
  </si>
  <si>
    <t>PLACA DE SINALIZAÇÃO DE EQUIPAMENTOS PICTOGRAMA FOTOLUMINESCENTE 20X20CM - FORNECIMENTO E INSTALAÇÃO</t>
  </si>
  <si>
    <t>PLACA DE SINALIZAÇÃO DE EQUIPAMENTOS PICTOGRAMA FOTOLUMINESCENTE 20X15CM - FORNECIMENTO E INSTALAÇÃO</t>
  </si>
  <si>
    <t xml:space="preserve">AD.SBC 55918    </t>
  </si>
  <si>
    <t xml:space="preserve">Item: AD.SBC 40604 </t>
  </si>
  <si>
    <t xml:space="preserve">AD.SBC 40604 </t>
  </si>
  <si>
    <t>SERVIÇOS COMPLEMENTARES</t>
  </si>
  <si>
    <t>ESCAVAÇÃO MECANIZADA DE VALA COM PROF. ATÉ 1,5 M (MÉDIA ENTRE MONTANTEE JUSANTE/UMA COMPOSIÇÃO POR TRECHO), COM ESCAVADEIRA HIDRÁULICA (0,8M3/111 HP), LARG. DE 1,5 M A 2,5 M, EM SOLO DE 1A CATEGORIA, EM LOCAIS COM ALTO NÍVEL DE INTERFERÊNCIA.</t>
  </si>
  <si>
    <t>REATERRO MECANIZADO DE VALA COM ESCAVADEIRA HIDRÁULICA (CAPACIDADE DACAÇAMBA: 0,8 M³ / POTÊNCIA: 111 HP), LARGURA DE 1,5 A 2,5 M, PROFUNDIDADE ATÉ 1,5 M, COM SOLO (SEM SUBSTITUIÇÃO) DE 1ª CATEGORIA EM LOCAIS COM ALTO NÍVEL DE INTERFERÊNCIA.</t>
  </si>
  <si>
    <t>LASTRO DE VALA COM PREPARO DE FUNDO, LARGURA MENOR QUE 1,5 M, COM CAMADA DE AREIA, LANÇAMENTO MANUAL, EM LOCAL COM NÍVEL BAIXO DE INTERFERÊNCIA.</t>
  </si>
  <si>
    <t>H</t>
  </si>
  <si>
    <t>INSTALAÇÕES HIDRÁULICAS</t>
  </si>
  <si>
    <t>TUBOS E CONEXÕES</t>
  </si>
  <si>
    <t xml:space="preserve">TUBO, PVC, SOLDÁVEL, DN 25MM, INSTALADO EM PRUMADA DE ÁGUA - FORNECIMENTO E INSTALAÇÃO. </t>
  </si>
  <si>
    <t xml:space="preserve">TUBO, PVC, SOLDÁVEL, DN 32MM, INSTALADO EM PRUMADA DE ÁGUA - FORNECIMENTO E INSTALAÇÃO. </t>
  </si>
  <si>
    <t>TUBO, PVC, SOLDÁVEL, DN 50MM, INSTALADO EM PRUMADA DE ÁGUA - FORNECIMENTO E INSTALAÇÃO.</t>
  </si>
  <si>
    <t>TUBO, PVC, SOLDÁVEL, DN 60MM, INSTALADO EM PRUMADA DE ÁGUA - FORNECIMENTO E INSTALAÇÃO.</t>
  </si>
  <si>
    <t>TUBO, PVC, SOLDÁVEL, DN 110MM, INSTALADO EM PRUMADA DE ÁGUA - FORNECIMENTO E INSTALAÇÃO.</t>
  </si>
  <si>
    <t>TE, PVC, SOLDÁVEL, DN 25MM, INSTALADO EM PRUMADA DE ÁGUA - FORNECIMENTO E INSTALAÇÃO.</t>
  </si>
  <si>
    <t>TE, PVC, SOLDÁVEL, DN 32MM, INSTALADO EM PRUMADA DE ÁGUA - FORNECIMENTO E INSTALAÇÃO.</t>
  </si>
  <si>
    <t>TE, PVC, SOLDÁVEL, DN 50MM, INSTALADO EM PRUMADA DE ÁGUA - FORNECIMENTO E INSTALAÇÃO.</t>
  </si>
  <si>
    <t>TE, PVC, SOLDÁVEL, DN 60MM, INSTALADO EM PRUMADA DE ÁGUA - FORNECIMENTO E INSTALAÇÃO.</t>
  </si>
  <si>
    <t>LUVA, PVC, SOLDÁVEL, DN 25MM, INSTALADO EM PRUMADA DE ÁGUA - FORNECIMENTO E INSTALAÇÃO.</t>
  </si>
  <si>
    <t>LUVA, PVC, SOLDÁVEL, DN 60MM, INSTALADO EM PRUMADA DE ÁGUA - FORNECIMENTO E INSTALAÇÃO.</t>
  </si>
  <si>
    <t>CURVA 90 GRAUS, PVC, SOLDÁVEL, DN 25MM, INSTALADO EM PRUMADA DE ÁGUA -FORNECIMENTO E INSTALAÇÃO.</t>
  </si>
  <si>
    <t>CURVA 90 GRAUS, PVC, SOLDÁVEL, DN 32MM, INSTALADO EM PRUMADA DE ÁGUA -FORNECIMENTO E INSTALAÇÃO.</t>
  </si>
  <si>
    <t>CURVA 90 GRAUS, PVC, SOLDÁVEL, DN 50MM, INSTALADO EM PRUMADA DE ÁGUA -FORNECIMENTO E INSTALAÇÃO.</t>
  </si>
  <si>
    <t>CURVA 90 GRAUS, PVC, SOLDÁVEL, DN 60MM, INSTALADO EM PRUMADA DE ÁGUA -FORNECIMENTO E INSTALAÇÃO.</t>
  </si>
  <si>
    <t>AD.SINAPI 89507</t>
  </si>
  <si>
    <t>CURVA 90 GRAUS, PVC, SOLDÁVEL, DN 110MM, INSTALADO EM PRUMADA DE ÁGUA -FORNECIMENTO E INSTALAÇÃO.</t>
  </si>
  <si>
    <t>AD. SINAPI 90375</t>
  </si>
  <si>
    <t>ADAPTADOR COM FLANGES LIVRES, PVC, SOLDÁVEL, DN 50 MM X 1 1/2 , INSTALADO EM RESERVAÇÃO DE ÁGUA DE EDIFICAÇÃO QUE POSSUA RESERVATÓRIO DE FIBRA/FIBROCIMENTO FORNECIMENTO E INSTALAÇÃO.</t>
  </si>
  <si>
    <t>ADAPTADOR COM FLANGES LIVRES, PVC, SOLDÁVEL, DN 110 MM X 4 , INSTALADOEM RESERVAÇÃO DE ÁGUA DE EDIFICAÇÃO QUE POSSUA RESERVATÓRIO DE FIBRA/FIBROCIMENTO FORNECIMENTO E INSTALAÇÃO.</t>
  </si>
  <si>
    <t>ADAPTADOR CURTO COM BOLSA E ROSCA PARA REGISTRO, PVC, SOLDÁVEL, DN 25MM X 3/4 , INSTALADO EM RESERVAÇÃO DE ÁGUA DE EDIFICAÇÃO QUE POSSUA RESERVATÓRIO DE FIBRA/FIBROCIMENTO FORNECIMENTO E INSTALAÇÃO.</t>
  </si>
  <si>
    <t>ADAPTADOR CURTO COM BOLSA E ROSCA PARA REGISTRO, PVC, SOLDÁVEL, DN 32MM X 1 , INSTALADO EM RESERVAÇÃO DE ÁGUA DE EDIFICAÇÃO QUE POSSUA RESERVATÓRIO DE FIBRA/FIBROCIMENTO FORNECIMENTO E INSTALAÇÃO.</t>
  </si>
  <si>
    <t>ADAPTADOR CURTO COM BOLSA E ROSCA PARA REGISTRO, PVC, SOLDÁVEL, DN 50MM X 1 1/2 , INSTALADO EM RESERVAÇÃO DE ÁGUA DE EDIFICAÇÃO QUE POSSUARESERVATÓRIO DE FIBRA/FIBROCIMENTO FORNECIMENTO E INSTALAÇÃO.</t>
  </si>
  <si>
    <t>ADAPTADOR CURTO COM BOLSA E ROSCA PARA REGISTRO, PVC, SOLDÁVEL, DN 60MM X 2 , INSTALADO EM RESERVAÇÃO DE ÁGUA DE EDIFICAÇÃO QUE POSSUA RESERVATÓRIO DE FIBRA/FIBROCIMENTO FORNECIMENTO E INSTALAÇÃO.</t>
  </si>
  <si>
    <t>ADAPTADOR CURTO COM BOLSA E ROSCA PARA REGISTRO, PVC, SOLDÁVEL, DN 110MM X 4 , INSTALADO EM RESERVAÇÃO DE ÁGUA DE EDIFICAÇÃO QUE POSSUA RESERVATÓRIO DE FIBRA/FIBROCIMENTO FORNECIMENTO E INSTALAÇÃO.</t>
  </si>
  <si>
    <t>JOELHO 90 GRAUS COM BUCHA DE LATÃO, PVC, SOLDÁVEL, DN 25MM, X 3/4 INSTALADO EM RAMAL OU SUB-RAMAL DE ÁGUA - FORNECIMENTO E INSTALAÇÃO.</t>
  </si>
  <si>
    <t>JOELHO 90 GRAUS COM BUCHA DE LATÃO, PVC, SOLDÁVEL, DN 25MM, X 1/2 INSTALADO EM RAMAL OU SUB-RAMAL DE ÁGUA - FORNECIMENTO E INSTALAÇÃO.</t>
  </si>
  <si>
    <t>TÊ DE REDUÇÃO, PVC, SOLDÁVEL, DN 50MM X 25MM, INSTALADO EM PRUMADA DEÁGUA - FORNECIMENTO E INSTALAÇÃO.</t>
  </si>
  <si>
    <t>REGISTROS E VÁLVULAS</t>
  </si>
  <si>
    <t>REGISTRO DE GAVETA BRUTO, LATÃO, ROSCÁVEL, 2, INSTALADO EM RESERVAÇÃODE ÁGUA DE EDIFICAÇÃO QUE POSSUA RESERVATÓRIO DE FIBRA/FIBROCIMENTOFORNECIMENTO E INSTALAÇÃO.</t>
  </si>
  <si>
    <t>REGISTRO DE GAVETA BRUTO, LATÃO, ROSCÁVEL, 4, INSTALADO EM RESERVAÇÃODE ÁGUA DE EDIFICAÇÃO QUE POSSUA RESERVATÓRIO DE FIBRA/FIBROCIMENTOFORNECIMENTO E INSTALAÇÃO.</t>
  </si>
  <si>
    <t>RESERVATÓRIOS</t>
  </si>
  <si>
    <t>RASGO EM ALVENARIA PARA RAMAIS/ DISTRIBUIÇÃO COM DIÂMETROS MAIORES QUE40 MM E MENORES OU IGUAIS A 75 MM.</t>
  </si>
  <si>
    <t xml:space="preserve">Item: AD. SINAPI 89452         </t>
  </si>
  <si>
    <t xml:space="preserve">Serviço:  TUBO, PVC, SOLDÁVEL, DN 110MM, INSTALADO EM PRUMADA DE ÁGUA - FORNECIMENTO E INSTALAÇÃO. </t>
  </si>
  <si>
    <t xml:space="preserve">Unid: M     </t>
  </si>
  <si>
    <t xml:space="preserve">09870 - TUBO PVC, SOLDAVEL, DN 110 MM, AGUA FRIA (NBR-5648) </t>
  </si>
  <si>
    <t xml:space="preserve">M     </t>
  </si>
  <si>
    <t xml:space="preserve">38383 - LIXA D'AGUA EM FOLHA, GRAO 100 </t>
  </si>
  <si>
    <t xml:space="preserve">Item: AD.SINAPI 89507          </t>
  </si>
  <si>
    <t xml:space="preserve">Serviço:  CURVA 90 GRAUS, PVC, SOLDÁVEL, DN 110MM, INSTALADO EM PRUMADA DE ÁGUA -FORNECIMENTO E INSTALAÇÃO. </t>
  </si>
  <si>
    <t xml:space="preserve">00122 - ADESIVO PLASTICO PARA PVC, FRASCO COM 850 GR </t>
  </si>
  <si>
    <t xml:space="preserve">01962 - CURVA DE PVC 90 GRAUS, SOLDAVEL, 110 MM, PARA AGUA FRIA PREDIAL (NBR 5648) </t>
  </si>
  <si>
    <t xml:space="preserve">20083 - SOLUCAO LIMPADORA PARA PVC, FRASCO COM 1000 CM3 </t>
  </si>
  <si>
    <t xml:space="preserve">Item: AD. SINAPI 90375         </t>
  </si>
  <si>
    <t xml:space="preserve">Serviço:  BUCHA DE REDUÇÃO LONGA, PVC, SOLDÁVEL, DN 50MM X 25MM, INSTALADO EM RAMAL OUSUB-RAMAL DE ÁGUA - FORNECIMENTO E INSTALAÇÃO. </t>
  </si>
  <si>
    <t xml:space="preserve">00823 - BUCHA DE REDUCAO DE PVC, SOLDAVEL, CURTA, COM 75 X 60 MM, PARA AGUA FRIA PREDIAL </t>
  </si>
  <si>
    <t xml:space="preserve">Serviço:  BUCHA DE REDUÇÃO LONGA, PVC, SOLDÁVEL, DN 60MM X 25MM, INSTALADO EM RAMAL OUSUB-RAMAL DE ÁGUA - FORNECIMENTO E INSTALAÇÃO. </t>
  </si>
  <si>
    <t xml:space="preserve">00816 - BUCHA DE REDUCAO DE PVC, SOLDAVEL, LONGA, COM 60 X 25 MM, PARA AGUA FRIA PREDIAL </t>
  </si>
  <si>
    <t>TUBO, PVC, SOLDÁVEL, DN 85MM, INSTALADO EM PRUMADA DE ÁGUA - FORNECIMENTO E INSTALAÇÃO.</t>
  </si>
  <si>
    <t>TE, PVC, SOLDÁVEL, DN 85MM, INSTALADO EM PRUMADA DE ÁGUA - FORNECIMENTO E INSTALAÇÃO.</t>
  </si>
  <si>
    <t>TE, PVC, SOLDÁVEL, DN 110MM, INSTALADO EM PRUMADA DE ÁGUA - FORNECIMENTO E INSTALAÇÃO.</t>
  </si>
  <si>
    <t xml:space="preserve">Item: AD. SINAPI 89631         </t>
  </si>
  <si>
    <t>Serviço:  TE, PVC, SOLDÁVEL, DN 110MM, INSTALADO EM PRUMADA DE ÁGUA - FORNECIMENTO E INSTALAÇÃO.</t>
  </si>
  <si>
    <t xml:space="preserve">AD. SINAPI 89631  </t>
  </si>
  <si>
    <t>LUVA, PVC, SOLDÁVEL, DN 85MM, INSTALADO EM PRUMADA DE ÁGUA - FORNECIMENTO E INSTALAÇÃO.</t>
  </si>
  <si>
    <t>TÊ DE REDUÇÃO, PVC, SOLDÁVEL, DN 32MM X 25MM, INSTALADO EM PRUMADA DEÁGUA - FORNECIMENTO E INSTALAÇÃO.</t>
  </si>
  <si>
    <t xml:space="preserve">Item: AD. SINAPI 89630         </t>
  </si>
  <si>
    <t xml:space="preserve">Serviço:  TE DE REDUÇÃO, PVC, SOLDÁVEL, DN 85MM X 60MM, INSTALADO EM PRUMADA DEÁGUA - FORNECIMENTO E INSTALAÇÃO. </t>
  </si>
  <si>
    <t>7133 - TE DE REDUCAO, PVC, SOLDAVEL, 90 GRAUS, 85 MM X 60 MM, PARA AGUA FRIA PREDIAL</t>
  </si>
  <si>
    <t>TE DE REDUÇÃO, PVC, SOLDÁVEL, DN 50MM X 32MM, INSTALADO EM PRUMADA DEÁGUA - FORNECIMENTO E INSTALAÇÃO</t>
  </si>
  <si>
    <t>TE DE REDUÇÃO, PVC, SOLDÁVEL, DN 85MM X 60MM, INSTALADO EM PRUMADA DEÁGUA - FORNECIMENTO E INSTALAÇÃO</t>
  </si>
  <si>
    <t>CURVA 90 GRAUS, PVC, SOLDÁVEL, DN 85MM, INSTALADO EM PRUMADA DE ÁGUA - FORNECIMENTO E INSTALAÇÃO. AF_12/2014</t>
  </si>
  <si>
    <t>CURVA DE TRANSPOSIÇÃO, PVC, SOLDÁVEL, DN 25MM, INSTALADO EM PRUMADA DE ÁGUA - FORNECIMENTO E INSTALAÇÃO. AF_12/2014</t>
  </si>
  <si>
    <t xml:space="preserve">Serviço:  BUCHA DE REDUCAO DE PVC, SOLDAVEL, LONGA, COM 50 X 25 MM, PARA AGUA FRIA - FORNECIMENTO E INSTALAÇÃO. </t>
  </si>
  <si>
    <t>00813 - BUCHA DE REDUCAO DE PVC, SOLDAVEL, LONGA, COM 50 X 25 MM, PARA AGUA FRIA</t>
  </si>
  <si>
    <t xml:space="preserve">Serviço:  BUCHA DE REDUCAO DE PVC, SOLDAVEL, LONGA, COM 50 X 32 MM, PARA AGUA FRIA - FORNECIMENTO E INSTALAÇÃO. </t>
  </si>
  <si>
    <t>00820 - BUCHA DE REDUCAO DE PVC, SOLDAVEL, LONGA, COM 50 X 32 MM, PARA AGUA FRIA</t>
  </si>
  <si>
    <t xml:space="preserve">Serviço:  BUCHA DE REDUCAO DE PVC, SOLDAVEL, LONGA, COM 60 X 32 MM, PARA AGUA FRIA - FORNECIMENTO E INSTALAÇÃO. </t>
  </si>
  <si>
    <t>00814 - BUCHA DE REDUCAO DE PVC, SOLDAVEL, LONGA, COM 60 X 32 MM, PARA AGUA FRIA</t>
  </si>
  <si>
    <t xml:space="preserve">Serviço:  BUCHA DE REDUCAO DE PVC, SOLDAVEL, LONGA, COM 85 X 60 MM, PARA AGUA FRIA - FORNECIMENTO E INSTALAÇÃO. </t>
  </si>
  <si>
    <t>00814 - BUCHA DE REDUCAO DE PVC, SOLDAVEL, LONGA, COM 85 X 60 MM, PARA AGUA FRIA</t>
  </si>
  <si>
    <t>BUCHA DE REDUCAO DE PVC, SOLDAVEL, LONGA, COM 50 X 25 MM, PARA AGUA FRIA - FORNECIMENTO E INSTALAÇÃO</t>
  </si>
  <si>
    <t>BUCHA DE REDUCAO DE PVC, SOLDAVEL, LONGA, COM 50 X 32 MM, PARA AGUA FRIA - FORNECIMENTO E INSTALAÇÃO</t>
  </si>
  <si>
    <t>BUCHA DE REDUCAO DE PVC, SOLDAVEL, LONGA, COM 60 X 25 MM, PARA AGUA FRIA - FORNECIMENTO E INSTALAÇÃO</t>
  </si>
  <si>
    <t>BUCHA DE REDUCAO DE PVC, SOLDAVEL, LONGA, COM 60 X 32 MM, PARA AGUA FRIA - FORNECIMENTO E INSTALAÇÃO</t>
  </si>
  <si>
    <t>BUCHA DE REDUCAO DE PVC, SOLDAVEL, LONGA, COM 85 X 60 MM, PARA AGUA FRIA - FORNECIMENTO E INSTALAÇÃO</t>
  </si>
  <si>
    <t xml:space="preserve">Serviço:  BUCHA DE REDUCAO DE PVC, SOLDAVEL, CURTA, COM 32 X 25 MM, PARA AGUA FRIA - FORNECIMENTO E INSTALAÇÃO. </t>
  </si>
  <si>
    <t>00829 -BUCHA DE REDUCAO DE PVC, SOLDAVEL, CURTA, COM 32 X 25 MM, PARA AGUA FRIA PREDIAL</t>
  </si>
  <si>
    <t xml:space="preserve">Serviço:  BUCHA DE REDUCAO DE PVC, SOLDAVEL, CURTA, COM 60 X 50 MM, PARA AGUA FRIA - FORNECIMENTO E INSTALAÇÃO. </t>
  </si>
  <si>
    <t>818 -BUCHA DE REDUCAO DE PVC, SOLDAVEL, CURTA, COM 60 X 50 MM, PARA AGUA FRIA PREDIAL</t>
  </si>
  <si>
    <t xml:space="preserve">Serviço:  BUCHA DE REDUCAO DE PVC, SOLDAVEL, CURTA, COM 110 X 85 MM, PARA AGUA FRIA - FORNECIMENTO E INSTALAÇÃO. </t>
  </si>
  <si>
    <t>00831 -BUCHA DE REDUCAO DE PVC, SOLDAVEL, CURTA, COM 110 X 85 MM, PARA AGUA FRIA PREDIAL</t>
  </si>
  <si>
    <t>BUCHA DE REDUCAO DE PVC, SOLDAVEL, CURTA, COM 32 X 25 MM, PARA AGUA FRIA - FORNECIMENTO E INSTALAÇÃO</t>
  </si>
  <si>
    <t>BUCHA DE REDUCAO DE PVC, SOLDAVEL, CURTA, COM 60 X 50 MM, PARA AGUA FRIA - FORNECIMENTO E INSTALAÇÃO</t>
  </si>
  <si>
    <t>BUCHA DE REDUCAO DE PVC, SOLDAVEL, CURTA, COM 110 X 85 MM, PARA AGUA FRIA - FORNECIMENTO E INSTALAÇÃO</t>
  </si>
  <si>
    <t>ADAPTADOR COM FLANGES LIVRES, PVC, SOLDÁVEL, DN 32 MM X 1" , INSTALADO EM RESERVAÇÃO DE ÁGUA DE EDIFICAÇÃO QUE POSSUA RESERVATÓRIO DE FIBRA/FIBROCIMENTO FORNECIMENTO E INSTALAÇÃO.</t>
  </si>
  <si>
    <t>ADAPTADOR CURTO COM BOLSA E ROSCA PARA REGISTRO, PVC, SOLDÁVEL, DN 85MM X 3 , INSTALADO EM RESERVAÇÃO DE ÁGUA DE EDIFICAÇÃO QUE POSSUA RESERVATÓRIO DE FIBRA/FIBROCIMENTO FORNECIMENTO E INSTALAÇÃO.</t>
  </si>
  <si>
    <t xml:space="preserve">Item: AD. SBC 53473         </t>
  </si>
  <si>
    <t>3146 - FITA VEDA ROSCA EM ROLOS DE 18 MM X 10 M (L X C)</t>
  </si>
  <si>
    <t>VÁLVULA DE DESCARGA METÁLICA  1.1/2", COM BASE E ACABAMENTO CROMADO - FORNECIMENTO E INSTALAÇÃO</t>
  </si>
  <si>
    <t xml:space="preserve">AD. SBC 53473        </t>
  </si>
  <si>
    <t>ENGATE FLEXÍVEL EM INOX, 1/2 X 30CM - FORNECIMENTO E INSTALAÇÃO. AF_12/2013</t>
  </si>
  <si>
    <t>REGISTRO DE GAVETA BRUTO, LATÃO, ROSCÁVEL, 1 1/2, INSTALADO EM RESERVAÇÃO DE ÁGUA DE EDIFICAÇÃO QUE POSSUA RESERVATÓRIO DE FIBRA/FIBROCIMENTO FORNECIMENTO E INSTALAÇÃO. AF_06/2016</t>
  </si>
  <si>
    <t>REGISTRO DE GAVETA BRUTO, LATÃO, ROSCÁVEL, 3, INSTALADO EM RESERVAÇÃO DE ÁGUA DE EDIFICAÇÃO QUE POSSUA RESERVATÓRIO DE FIBRA/FIBROCIMENTO FORNECIMENTO E INSTALAÇÃO. AF_06/2016</t>
  </si>
  <si>
    <t>REGISTRO DE GAVETA BRUTO, LATÃO, ROSCÁVEL, 1, INSTALADO EM RESERVAÇÃO DE ÁGUA DE EDIFICAÇÃO QUE POSSUA RESERVATÓRIO DE FIBRA/FIBROCIMENTO FORNECIMENTO E INSTALAÇÃO.</t>
  </si>
  <si>
    <t>REGISTRO DE GAVETA BRUTO, LATÃO, ROSCÁVEL, 3/4", COM ACABAMENTO E CANOPLA CROMADOS. FORNECIDO E INSTALADO EM RAMAL DE ÁGUA. AF_12/2014</t>
  </si>
  <si>
    <t>REGISTRO DE ESFERA, PVC, SOLDÁVEL, DN 32 MM, INSTALADO EM RESERVAÇÃO DE ÁGUA DE EDIFICAÇÃO QUE POSSUA RESERVATÓRIO DE FIBRA/FIBROCIMENTO FORNECIMENTO E INSTALAÇÃO. AF_06/2016</t>
  </si>
  <si>
    <t>REGISTRO DE GAVETA BRUTO, LATÃO, ROSCÁVEL, 1, COM ACABAMENTO E CANOPLA CROMADOS, INSTALADO EM RESERVAÇÃO DE ÁGUA DE EDIFICAÇÃO QUE POSSUA RESERVATÓRIO DE FIBRA/FIBROCIMENTO FORNECIMENTO E INSTALAÇÃO. AF_06/2016</t>
  </si>
  <si>
    <t>REGISTRO DE GAVETA BRUTO, LATÃO, ROSCÁVEL, 1 1/2, COM ACABAMENTO E CANOPLA CROMADOS, INSTALADO EM RESERVAÇÃO DE ÁGUA DE EDIFICAÇÃO QUE POSSUA RESERVATÓRIO DE FIBRA/FIBROCIMENTO FORNECIMENTO E INSTALAÇÃO. AF_06/2016</t>
  </si>
  <si>
    <t>VÁLVULA DE RETENÇÃO HORIZONTAL, DE BRONZE, ROSCÁVEL, 1" - FORNECIMENTO</t>
  </si>
  <si>
    <t>LOUÇAS</t>
  </si>
  <si>
    <t>VASO SANITARIO SIFONADO CONVENCIONAL COM LOUÇA BRANCA - FORNECIMENTO E INSTALAÇÃO. AF_10/2016</t>
  </si>
  <si>
    <t>VASO SANITARIO SIFONADO CONVENCIONAL PARA PCD SEM FURO FRONTAL COM LOUÇA BRANCA SEM ASSENTO - FORNECIMENTO E INSTALAÇÃO. AF_10/2016</t>
  </si>
  <si>
    <t xml:space="preserve">Item: AD.SBC 190020   </t>
  </si>
  <si>
    <t>Serviço: ASSENTO PARA VASO SANITÁRIO LINHA VOGUE CONFORTO PNE  - FORNECIMENTO E INSTALAÇÃO</t>
  </si>
  <si>
    <t>ASSENTO PARA VASO SANITÁRIO LINHA VOGUE CONFORTO PNE  - FORNECIMENTO E INSTALAÇÃO</t>
  </si>
  <si>
    <t xml:space="preserve">AD.SBC 190020   </t>
  </si>
  <si>
    <t>TORNEIRA CROMADA 1/2" OU 3/4" PARA TANQUE, PADRÃO MÉDIO - FORNECIMENTO E INSTALAÇÃO. AF_12/2013</t>
  </si>
  <si>
    <t>TORNEIRA CROMADA DE MESA, 1/2" OU 3/4", PARA LAVATÓRIO, PADRÃO POPULAR - FORNECIMENTO E INSTALAÇÃO. AF_12/2013</t>
  </si>
  <si>
    <t>ÁGUA FRIA</t>
  </si>
  <si>
    <t>ÁGUA QUENTE</t>
  </si>
  <si>
    <t>TUBO, CPVC, SOLDÁVEL, DN 22MM, INSTALADO EM RAMAL OU SUB-RAMAL DE ÁGUA - FORNECIMENTO E INSTALAÇÃO. AF_12/2014</t>
  </si>
  <si>
    <t>TUBO, CPVC, SOLDÁVEL, DN 28MM, INSTALADO EM RAMAL OU SUB-RAMAL DE ÁGUA - FORNECIMENTO E INSTALAÇÃO. AF_12/2014</t>
  </si>
  <si>
    <t>CURVA 90 GRAUS, CPVC, SOLDÁVEL, DN 22MM, INSTALADO EM RAMAL OU SUB-RAMAL DE ÁGUA - FORNECIMENTO E INSTALAÇÃO. AF_12/2014</t>
  </si>
  <si>
    <t>CURVA 90 GRAUS, CPVC, SOLDÁVEL, DN 28MM, INSTALADO EM RAMAL OU SUB-RAMAL DE ÁGUA - FORNECIMENTO E INSTALAÇÃO. AF_12/2014</t>
  </si>
  <si>
    <t>ADAPTADOR, CPVC, SOLDÁVEL, DN22MM, INSTALADO EM RAMAL OU SUB-RAMAL DE ÁGUA FORNECIMENTO E INSTALAÇÃO. AF_12/2014</t>
  </si>
  <si>
    <t>LUVA, CPVC, SOLDÁVEL, DN 28MM, INSTALADO EM RAMAL OU SUB-RAMAL DE ÁGUA FORNECIMENTO E INSTALAÇÃO. AF_12/2014</t>
  </si>
  <si>
    <t>CONECTOR, CPVC, SOLDÁVEL, DN 28MM X 1, INSTALADO EM RAMAL OU SUB-RAMAL DE ÁGUA FORNECIMENTO E INSTALAÇÃO. AF_12/2014</t>
  </si>
  <si>
    <t>CONECTOR, CPVC, SOLDÁVEL, DN22MM X 3/4", INSTALADO EM RAMAL OU SUB-RAMAL DE ÁGUA - FORNECIMENTO E INSTALAÇÃO. AF_12/2014</t>
  </si>
  <si>
    <t>BUCHA DE REDUÇÃO, CPVC, SOLDÁVEL, DN28MM X 22MM, INSTALADO EM RAMAL OU SUB-RAMAL DE ÁGUA FORNECIMENTO E INSTALAÇÃO. AF_12/2014</t>
  </si>
  <si>
    <t>TE, CPVC, SOLDÁVEL, DN 22MM, INSTALADO EM RAMAL OU SUB-RAMAL DE ÁGUA - FORNECIMENTO E INSTALAÇÃO. AF_12/2014</t>
  </si>
  <si>
    <t>TÊ, CPVC, SOLDÁVEL, DN28MM, INSTALADO EM RAMAL OU SUB-RAMAL DE ÁGUA FORNECIMENTO E INSTALAÇÃO. AF_12/2014</t>
  </si>
  <si>
    <t>21114 - ADESIVO PARA TUBOS CPVC, *75* G</t>
  </si>
  <si>
    <t>38674 - TE MISTURADOR DE TRANSICAO, CPVC, COM ROSCA, 22 MM X 3/4", PARA AGUA QUENTE</t>
  </si>
  <si>
    <t>Serviço: TÊ MISTURADOR DE TRANSICAO, CPVC, COM ROSCA, 22 MM X 3/4", PARA AGUA QUENTE, INSTALADO EM RAMAL OU SUB-RAMAL DE ÁGUA - FORNECIMENTO E INSTALAÇÃO</t>
  </si>
  <si>
    <t>Item: AD.SINAPI 89700</t>
  </si>
  <si>
    <t>TÊ MISTURADOR DE TRANSICAO, CPVC, COM ROSCA, 22 MM X 3/4", PARA AGUA QUENTE, INSTALADO EM RAMAL OU SUB-RAMAL DE ÁGUA - FORNECIMENTO E INSTALAÇÃO</t>
  </si>
  <si>
    <t>AD.SINAPI 89700</t>
  </si>
  <si>
    <t>39325 - TE DE REDUCAO, CPVC, 28 X 22 MM, PARA AGUA QUENTE PREDIAL</t>
  </si>
  <si>
    <t>Serviço: TÊ DE REDUÇÃO, CPVC, 28 X 22 MM, PARA ÁGUA QUENTE PREDIAL - FORNECIMENTO E INSTALAÇÃO</t>
  </si>
  <si>
    <t>TÊ DE REDUÇÃO, CPVC, 28 X 22 MM, PARA ÁGUA QUENTE PREDIAL - FORNECIMENTO E INSTALAÇÃO</t>
  </si>
  <si>
    <t>Serviço: JOELHO DE TRANSICAO, CPVC, SOLDAVEL, 90 GRAUS, 22 MM X 1/2", PARA AGUA QUENTE - FORNECIMENTO E INSTALAÇÃO</t>
  </si>
  <si>
    <t>38431 - JOELHO DE TRANSICAO, CPVC, SOLDAVEL, 90 GRAUS, 22 MM X 1/2", PARA AGUA QUENTE</t>
  </si>
  <si>
    <t>Item: AD.SINAPI 89648</t>
  </si>
  <si>
    <t>JOELHO DE TRANSICAO, CPVC, SOLDAVEL, 90 GRAUS, 22 MM X 1/2", PARA AGUA QUENTE - FORNECIMENTO E INSTALAÇÃO</t>
  </si>
  <si>
    <t>AD.SINAPI 89648</t>
  </si>
  <si>
    <t>LUVA DE TRANSIÇÃO, CPVC, SOLDÁVEL, DN 22MM X 25MM, INSTALADO EM RAMAL DE DISTRIBUIÇÃO DE ÁGUA FORNECIMENTO E INSTALAÇÃO. AF_12/2014</t>
  </si>
  <si>
    <t>COBRE</t>
  </si>
  <si>
    <t>COTOVELO EM COBRE, DN 28 MM, 90 GRAUS, SEM ANEL DE SOLDA, INSTALADO EM PRUMADA FORNECIMENTO E INSTALAÇÃO. AF_12/2015</t>
  </si>
  <si>
    <t>LUVA EM COBRE, DN 22 MM, SEM ANEL DE SOLDA, INSTALADO EM PRUMADA FORNECIMENTO E INSTALAÇÃO. AF_12/2015</t>
  </si>
  <si>
    <t>LUVA EM COBRE, DN 28 MM, SEM ANEL DE SOLDA, INSTALADO EM PRUMADA FORNECIMENTO E INSTALAÇÃO. AF_12/2015</t>
  </si>
  <si>
    <t>LUVA EM COBRE, DN 35 MM, SEM ANEL DE SOLDA, INSTALADO EM PRUMADA FORNECIMENTO E INSTALAÇÃO. AF_12/2015</t>
  </si>
  <si>
    <t>TE EM COBRE, DN 28 MM, SEM ANEL DE SOLDA, INSTALADO EM PRUMADA FORNECIMENTO E INSTALAÇÃO. AF_12/2015</t>
  </si>
  <si>
    <t>39897 - PASTA PARA SOLDA DE TUBOS E CONEXOES DE COBRE (EMBALAGEM COM 250 G)</t>
  </si>
  <si>
    <t>12732 - SOLDA ESTANHO/COBRE PARA CONEXOES DE COBRE, FIO 2,5 MM, CARRETEL 500 GR (SEM CHUMBO)</t>
  </si>
  <si>
    <t>Serviço: FLANGE DE COBRE 1" PARA SAÍDA DE CAIXA D'ÁGUA - FORNECIMENTO E INSTALAÇÃO</t>
  </si>
  <si>
    <t>Item: AD.SINAPI 92288</t>
  </si>
  <si>
    <t>FLANGE DE COBRE 1" PARA SAÍDA DE CAIXA D'ÁGUA - FORNECIMENTO E INSTALAÇÃO</t>
  </si>
  <si>
    <t>Item: AD.PINI 13610.8.1.1</t>
  </si>
  <si>
    <t>Serviço: AQUECEDOR SOLAR COM CAPACIDADE DE 1000 LITROS, COM DEZ PLACAS SOLARES DE 1,42M2/UNIDADE - FORNECIMENTO E INSTALAÇÃO</t>
  </si>
  <si>
    <t>88264 - ELETRICISTA COM ENCARGOS COMPLEMENTARES</t>
  </si>
  <si>
    <t>34469 - AQUECEDOR SOLAR CAPACIDADE DO RESERVATORIO 1000 L, INCLUI 10 PLACAS COLETORAS DE 1,42 M2</t>
  </si>
  <si>
    <t>AQUECEDOR SOLAR COM CAPACIDADE DE 1000 LITROS, COM DEZ PLACAS SOLARES DE 1,42M2/UNIDADE - FORNECIMENTO E INSTALAÇÃO</t>
  </si>
  <si>
    <t>LUVA DE TRANSICAO CPVC AQUATERM 22MM X3/4" - FORNECIMENTO E INSTALAÇÃO</t>
  </si>
  <si>
    <t>AD.PINI 13610.8.1.1</t>
  </si>
  <si>
    <t>Serviço: CONECTOR COBRE 603 28MM X 1" BOLSA X ROSCA - FORNECIMENTO E INSTALAÇÃO</t>
  </si>
  <si>
    <t>Item: AD.SINAPI 93111</t>
  </si>
  <si>
    <t>CONECTOR COBRE 603 28MM X 1" BOLSA X ROSCA - FORNECIMENTO E INSTALAÇÃO</t>
  </si>
  <si>
    <t>AD.SINAPI 93111</t>
  </si>
  <si>
    <t>AD.SINAPI 92288</t>
  </si>
  <si>
    <t>RASGO EM ALVENARIA PARA RAMAIS/ DISTRIBUIÇÃO COM DIAMETROS MENORES OU IGUAIS A 40 MM. AF_05/2015</t>
  </si>
  <si>
    <t>Serviço:  RESERVATÓRIO CILÍNDRICO (30.000 L) EM CHAPA DE AÇO SAC 300, COM PINTURA INTERNA DE 200 MICRAS EPÓXI E EXTERNA DE 150  MICRAS EM ESMALTE SINTÉTICO, INCLUSO ESCADA EXTERNA GUARDA CORPO, IÇAMENTO E TRANSPORTE - FORNECIMENTO E INSTALAÇÃO</t>
  </si>
  <si>
    <t>COTAÇÃO - RESERVATÓRIO CILÍNDRICO (30.000 L) EM CHAPA DE AÇO SAC 300, COM PINTURA INTERNA DE 200 MICRAS EPÓXI E EXTERNA DE 150  MICRAS EM ESMALTE SINTÉTICO, INCLUSO ESCADA EXTERNA GUARDA CORPO, IÇAMENTO - FORNECIMENTO E INSTALAÇÃO</t>
  </si>
  <si>
    <t>FIXAÇÃO DE TUBOS HORIZONTAIS DE PVC, CPVC OU COBRE DIÂMETROS MENORES OU IGUAIS A 40 MM OU ELETROCALHAS ATÉ 150MM DE LARGURA, COM ABRAÇADEIRA METÁLICA RÍGIDA TIPO D 1/2, FIXADA EM PERFILADO EM LAJE. AF_05/2015</t>
  </si>
  <si>
    <t>FIXAÇÃO DE TUBOS HORIZONTAIS DE PVC, CPVC OU COBRE DIÂMETROS MAIORES QUE 40 MM E MENORES OU IGUAIS A 75 MM COM ABRAÇADEIRA METÁLICA RÍGIDA TIPO D 1 1/2", FIXADA EM PERFILADO EM LAJE. AF_05/2015</t>
  </si>
  <si>
    <t>FIXAÇÃO DE TUBOS HORIZONTAIS DE PVC, CPVC OU COBRE DIÂMETROS MAIORES QUE 75 MM COM ABRAÇADEIRA METÁLICA RÍGIDA TIPO D 3", FIXADA EM PERFILADO EM LAJE. AF_05/2015</t>
  </si>
  <si>
    <t>INSTALAÇÕES SANITÁRIAS</t>
  </si>
  <si>
    <t>TUBO PVC, SERIE NORMAL, ESGOTO PREDIAL, DN 40 MM, FORNECIDO E INSTALADO EM RAMAL DE DESCARGA OU RAMAL DE ESGOTO SANITÁRIO.</t>
  </si>
  <si>
    <t>TUBO PVC, SERIE NORMAL, ESGOTO PREDIAL, DN 50 MM, FORNECIDO E INSTALADO EM RAMAL DE DESCARGA OU RAMAL DE ESGOTO SANITÁRIO.</t>
  </si>
  <si>
    <t>TUBO PVC, SERIE NORMAL, ESGOTO PREDIAL, DN 75 MM, FORNECIDO E INSTALADO EM RAMAL DE DESCARGA OU RAMAL DE ESGOTO SANITÁRIO.</t>
  </si>
  <si>
    <t>TUBO PVC, SERIE NORMAL, ESGOTO PREDIAL, DN 100 MM, FORNECIDO E INSTALADO EM RAMAL DE DESCARGA OU RAMAL DE ESGOTO SANITÁRIO.</t>
  </si>
  <si>
    <t>TUBO PVC, SERIE NORMAL, ESGOTO PREDIAL, DN 150 MM, FORNECIDO E INSTALADO EM SUBCOLETOR AÉREO DE ESGOTO SANITÁRIO.</t>
  </si>
  <si>
    <t>AD. SINAPI 89849</t>
  </si>
  <si>
    <t>TUBO PVC, SERIE NORMAL, ESGOTO PREDIAL, DN 200 MM - FORNECIMENTO E INSTALAÇÃO</t>
  </si>
  <si>
    <t>CURVA CURTA 90 GRAUS, PVC, SERIE NORMAL, ESGOTO PREDIAL, DN 40 MM, JUNTA SOLDÁVEL, FORNECIDO E INSTALADO EM RAMAL DE DESCARGA OU RAMAL DE ESGOTO SANITÁRIO.</t>
  </si>
  <si>
    <t>CURVA CURTA 90 GRAUS, PVC, SERIE NORMAL, ESGOTO PREDIAL, DN 50 MM, JUNTA ELÁSTICA, FORNECIDO E INSTALADO EM RAMAL DE DESCARGA OU RAMAL DE ESGOTO SANITÁRIO.</t>
  </si>
  <si>
    <t>CURVA CURTA 90 GRAUS, PVC, SERIE NORMAL, ESGOTO PREDIAL, DN 75 MM, JUNTA ELÁSTICA, FORNECIDO E INSTALADO EM RAMAL DE DESCARGA OU RAMAL DE ESGOTO SANITÁRIO.</t>
  </si>
  <si>
    <t>CURVA CURTA 90 GRAUS, PVC, SERIE NORMAL, ESGOTO PREDIAL, DN 100 MM, JUNTA ELÁSTICA, FORNECIDO E INSTALADO EM RAMAL DE DESCARGA OU RAMAL DE ESGOTO SANITÁRIO.</t>
  </si>
  <si>
    <t>JOELHO 45 GRAUS, PVC, SERIE NORMAL, ESGOTO PREDIAL, DN 40 MM, JUNTA SOLDÁVEL, FORNECIDO E INSTALADO EM RAMAL DE DESCARGA OU RAMAL DE ESGOTOSANITÁRIO.</t>
  </si>
  <si>
    <t>JOELHO 45 GRAUS, PVC, SERIE NORMAL, ESGOTO PREDIAL, DN 50 MM, JUNTA ELÁSTICA, FORNECIDO E INSTALADO EM RAMAL DE DESCARGA OU RAMAL DE ESGOTOSANITÁRIO.</t>
  </si>
  <si>
    <t>JOELHO 45 GRAUS, PVC, SERIE NORMAL, ESGOTO PREDIAL, DN 75 MM, JUNTA ELÁSTICA, FORNECIDO E INSTALADO EM RAMAL DE DESCARGA OU RAMAL DE ESGOTOSANITÁRIO.</t>
  </si>
  <si>
    <t>JOELHO 45 GRAUS, PVC, SERIE NORMAL, ESGOTO PREDIAL, DN 100 MM, JUNTA ELÁSTICA, FORNECIDO E INSTALADO EM RAMAL DE DESCARGA OU RAMAL DE ESGOTOSANITÁRIO.</t>
  </si>
  <si>
    <t>AD. SINAPI 89746</t>
  </si>
  <si>
    <t>JOELHO 90 GRAUS, PVC, SERIE NORMAL, ESGOTO PREDIAL, DN 50 MM, JUNTA ELÁSTICA, FORNECIDO E INSTALADO EM RAMAL DE DESCARGA OU RAMAL DE ESGOTOSANITÁRIO.</t>
  </si>
  <si>
    <t>JOELHO 90 GRAUS, PVC, SERIE NORMAL, ESGOTO PREDIAL, DN 75 MM, JUNTA ELÁSTICA, FORNECIDO E INSTALADO EM RAMAL DE DESCARGA OU RAMAL DE ESGOTOSANITÁRIO.</t>
  </si>
  <si>
    <t>JOELHO 90 GRAUS, PVC, SERIE NORMAL, ESGOTO PREDIAL, DN 200 MM, JUNTA ELÁSTICA - FORNECIMENTO E INSTALAÇÃO</t>
  </si>
  <si>
    <t>AD. SINAPI 89797</t>
  </si>
  <si>
    <t>JUNÇÃO SIMPLES, PVC, SERIE NORMAL, ESGOTO PREDIAL, DN 75 X 50 MM, JUNTA ELÁSTICA - FORNECIMENTO E INSTALAÇÃO</t>
  </si>
  <si>
    <t>JUNÇÃO SIMPLES, PVC, SERIE NORMAL, ESGOTO PREDIAL, DN 100 X 100 MM, JUNTA ELÁSTICA, FORNECIDO E INSTALADO EM RAMAL DE DESCARGA OU RAMAL DE ESGOTO SANITÁRIO.</t>
  </si>
  <si>
    <t>JUNÇÃO SIMPLES, PVC, SERIE NORMAL, ESGOTO PREDIAL, DN 100 X 50 MM, JUNTA ELÁSTICA - FORNECIMENTO E INSTALAÇÃO</t>
  </si>
  <si>
    <t>LUVA SIMPLES, PVC, SERIE NORMAL, ESGOTO PREDIAL, DN 50 MM, JUNTA ELÁSTICA, FORNECIDO E INSTALADO EM RAMAL DE DESCARGA OU RAMAL DE ESGOTO SANITÁRIO.</t>
  </si>
  <si>
    <t>LUVA SIMPLES, PVC, SERIE NORMAL, ESGOTO PREDIAL, DN 100 MM, JUNTA ELÁSTICA, FORNECIDO E INSTALADO EM RAMAL DE DESCARGA OU RAMAL DE ESGOTO SANITÁRIO.</t>
  </si>
  <si>
    <t>REDUÇÃO EXCÊNTRICA, PVC, SERIE R, ÁGUA PLUVIAL, DN 75 X 50 MM, JUNTA ELÁSTICA, FORNECIDO E INSTALADO EM RAMAL DE ENCAMINHAMENTO.</t>
  </si>
  <si>
    <t>REDUÇÃO EXCÊNTRICA, PVC, SERIE R, ÁGUA PLUVIAL, DN 100 X 75 MM, JUNTAELÁSTICA, FORNECIDO E INSTALADO EM RAMAL DE ENCAMINHAMENTO.</t>
  </si>
  <si>
    <t>AD. SINAPI 89573</t>
  </si>
  <si>
    <t>TÊ, PVC, SERIE R, ÁGUA PLUVIAL, DN 50 X 50 MM, JUNTA ELÁSTICA - FORNECIMENTO E INSTALAÇÃO</t>
  </si>
  <si>
    <t>TÊ, PVC, SERIE R, ÁGUA PLUVIAL, DN 75 X 50 MM, JUNTA ELÁSTICA - FORNECIMENTO E INSTALAÇÃO</t>
  </si>
  <si>
    <t>TÊ, PVC, SERIE R, ÁGUA PLUVIAL, DN 75 X 75 MM, JUNTA ELÁSTICA, FORNECIDO E INSTALADO EM CONDUTORES VERTICAIS DE ÁGUAS PLUVIAIS.</t>
  </si>
  <si>
    <t>TÊ, PVC, SERIE R, ÁGUA PLUVIAL, DN 100 X 50 MM, JUNTA ELÁSTICA - FORNECIMENTO E INSTALAÇÃO</t>
  </si>
  <si>
    <t>TÊ, PVC, SERIE R, ÁGUA PLUVIAL, DN 100 X 75 MM, JUNTA ELÁSTICA, FORNECIDO E INSTALADO EM RAMAL DE ENCAMINHAMENTO.</t>
  </si>
  <si>
    <t>DRENAGEM AR CONDICIONADO</t>
  </si>
  <si>
    <t>TUBO, PVC, SOLDÁVEL, DN 25MM, INSTALADO EM PRUMADA DE ÁGUA - FORNECIMENTO E INSTALAÇÃO.</t>
  </si>
  <si>
    <t>BUCHA DE REDUÇÃO LONGA, PVC,SOLDÁVEL, DN 50MM X 32MM - FORNECIMENTO E INSTALAÇÃO.</t>
  </si>
  <si>
    <t>BUCHA DE REDUÇÃO LONGA, PVC, SOLDÁVEL, DN 50MM X 25MM, INSTALADO EM RAMAL OUSUB-RAMAL DE ÁGUA - FORNECIMENTO E INSTALAÇÃO.</t>
  </si>
  <si>
    <t>BUCHA DE REDUÇÃO CURTA, PVC,SOLDÁVEL, DN 32MM X 25MM - FORNECIMENTO E INSTALAÇÃO.</t>
  </si>
  <si>
    <t>JOELHO 90 GRAUS, PVC, SOLDÁVEL, DN 25MM, INSTALADO EM PRUMADA DE ÁGUA- FORNECIMENTO E INSTALAÇÃO.</t>
  </si>
  <si>
    <t>TÊ DE REDUÇÃO, PVC, SOLDÁVEL, DN 32MM X 25MM, INSTALADO EM RAMAL OU SUB-RAMAL DE ÁGUA - FORNECIMENTO E INSTALAÇÃO.</t>
  </si>
  <si>
    <t>AD. SINAPI 83366</t>
  </si>
  <si>
    <t>CAIXA DE PASSAGEM PARA SPLIT POP, MARCA POLAR OU SIMILAR - FORNECIMENTO E INSTALAÇÃO</t>
  </si>
  <si>
    <t>TRATAMENTO DE EFLUENTES</t>
  </si>
  <si>
    <t>AD.PINI 02630.8.6.1</t>
  </si>
  <si>
    <t>AD.PINI 02630.8.2.1</t>
  </si>
  <si>
    <t>TAMPA EM CONCRETO ARMADO PARA SUMIDOURO, E=5CM - FORNECIMENTO E INSTALAÇÃO</t>
  </si>
  <si>
    <t>CAIXAS DE PASSAGEM E ARREMATES</t>
  </si>
  <si>
    <t>AD. SINAPI 89482</t>
  </si>
  <si>
    <t>AD. GPB ISB044</t>
  </si>
  <si>
    <t>TERMINAL DE VENTILAÇÃO, DN 50MM - FORNECIMENTO E INSTALAÇÃO</t>
  </si>
  <si>
    <t>TERMINAL DE VENTILAÇÃO, DN 75MM - FORNECIMENTO E INSTALAÇÃO</t>
  </si>
  <si>
    <t>RALO ABACAXI EM FERRO FUNDIDO 100MM - FORNECIMENTO E INSTALAÇÃO</t>
  </si>
  <si>
    <t xml:space="preserve">Item: AD. SINAPI 89849         </t>
  </si>
  <si>
    <t xml:space="preserve">Serviço:  TUBO PVC, SERIE NORMAL, ESGOTO PREDIAL, DN 200 MM - FORNECIMENTO E INSTALAÇÃO </t>
  </si>
  <si>
    <t xml:space="preserve">41930 - TUBO COLETOR DE ESGOTO PVC, JEI, DN 200 MM (NBR 7362) </t>
  </si>
  <si>
    <t xml:space="preserve">Serviço:  TUBO PVC, SERIE NORMAL, ESGOTO PREDIAL, DN 300 MM - FORNECIMENTO E INSTALAÇÃO </t>
  </si>
  <si>
    <t xml:space="preserve">41932 - TUBO COLETOR DE ESGOTO PVC, JEI, DN 300 MM (NBR 7362) </t>
  </si>
  <si>
    <t xml:space="preserve">TUBO PVC, SERIE NORMAL, ESGOTO PREDIAL, DN 300 MM - FORNECIMENTO E INSTALAÇÃO </t>
  </si>
  <si>
    <t>JOELHO 90 GRAUS, PVC, SERIE NORMAL, ESGOTO PREDIAL, DN 40 MM, JUNTA SOLDÁVEL, FORNECIDO E INSTALADO EM RAMAL DE DESCARGA OU RAMAL DE ESGOTO SANITÁRIO. AF_12/2014</t>
  </si>
  <si>
    <t>JOELHO 90 GRAUS, PVC, SERIE NORMAL, ESGOTO PREDIAL, DN 100 MM, JUNTA ELÁSTICA, FORNECIDO E INSTALADO EM RAMAL DE DESCARGA OU RAMAL DE ESGOTO SANITÁRIO. AF_12/2014</t>
  </si>
  <si>
    <t xml:space="preserve">Item: AD. SINAPI 89746         </t>
  </si>
  <si>
    <t xml:space="preserve">Serviço:  JOELHO 90 GRAUS, PVC, SERIE NORMAL, ESGOTO PREDIAL, DN 200 MM, JUNTA ELÁSTICA - FORNECIMENTO E INSTALAÇÃO </t>
  </si>
  <si>
    <t xml:space="preserve">20078 - PASTA LUBRIFICANTE PARA TUBOS E CONEXOES COM JUNTA ELASTICA (USO EM PVC, ACO, POLIETILENO E OUTROS) ( DE *400* G) </t>
  </si>
  <si>
    <t>JOELHO 90 GRAUS, PVC, SERIE NORMAL, ESGOTO PREDIAL, DN 150 MM, JUNTA ELÁSTICA - FORNECIMENTO E INSTALAÇÃO</t>
  </si>
  <si>
    <t xml:space="preserve">20131 - JOELHO PVC LEVE, 90 GRAUS, DN 150 MM, PARA ESGOTO PREDIAL                                 </t>
  </si>
  <si>
    <t>00319 - ANEL BORRACHA, PARA TUBO PVC DEFOFO, DN 200 MM (NBR 7665)</t>
  </si>
  <si>
    <t>00318 - ANEL BORRACHA, PARA TUBO PVC DEFOFO, DN 150 MM (NBR 7665)</t>
  </si>
  <si>
    <t xml:space="preserve">Serviço:  JOELHO 90 GRAUS, PVC, SERIE NORMAL, ESGOTO PREDIAL, DN 150 MM, JUNTA ELÁSTICA - FORNECIMENTO E INSTALAÇÃO </t>
  </si>
  <si>
    <t xml:space="preserve">Serviço:  CURVA  LONGA 90 GRAUS, PVC, SERIE NORMAL, ESGOTO PREDIAL, DN 150 MM, JUNTA ELÁSTICA - FORNECIMENTO E INSTALAÇÃO </t>
  </si>
  <si>
    <t>00301 - ANEL BORRACHA PARA TUBO ESGOTO PREDIAL, DN 100 MM (NBR 5688)</t>
  </si>
  <si>
    <t xml:space="preserve">01865 - CURVA LONGA PVC, PB, JE, 90 GRAUS, DN 150 MM, PARA REDE COLETORA ESGOTO (NBR 10569)                             </t>
  </si>
  <si>
    <t xml:space="preserve">Item: AD. SINAPI 89748        </t>
  </si>
  <si>
    <t xml:space="preserve">CURVA  LONGA 90 GRAUS, PVC, SERIE NORMAL, ESGOTO PREDIAL, DN 150 MM, JUNTA ELÁSTICA - FORNECIMENTO E INSTALAÇÃO </t>
  </si>
  <si>
    <t>AD. SINAPI 89748</t>
  </si>
  <si>
    <t>CAIXA DE GORDURA DUPLA (CAPACIDADE: 126 L), RETANGULAR, EM ALVENARIA COM TIJOLOS CERÂMICOS MACIÇOS, DIMENSÕES INTERNAS = 0,4X0,7 M, ALTURA INTERNA = 0,8 M. AF_05/2018</t>
  </si>
  <si>
    <t xml:space="preserve">Item: AD. SINAPI 72285      </t>
  </si>
  <si>
    <t>88316 - SERVENTE COM ENCARGOS COMPLEMENTARES</t>
  </si>
  <si>
    <t>7271 - BLOCO CERAMICO (ALVENARIA DE VEDACAO), 8 FUROS, DE 9 X 19 X 19 CM</t>
  </si>
  <si>
    <t>4721 - PEDRA BRITADA N. 1 (9,5 a 19 MM) POSTO PEDREIRA/FORNECEDOR, SEM FRETE</t>
  </si>
  <si>
    <t>50KG</t>
  </si>
  <si>
    <t>370 - AREIA MEDIA - POSTO JAZIDA/FORNECEDOR (RETIRADO NA JAZIDA, SEM TRANSPORTE)</t>
  </si>
  <si>
    <t>88309 - PEDREIRO COM ENCARGOS COMPLEMENTARES</t>
  </si>
  <si>
    <t xml:space="preserve">Item: AD. SINAPI 89733        </t>
  </si>
  <si>
    <t>AD. SINAPI 89733</t>
  </si>
  <si>
    <t xml:space="preserve">Item: AD. SINAPI 89482         </t>
  </si>
  <si>
    <t xml:space="preserve">Serviço:  CAIXA SIFONADA, PVC, DN 150 X 150 X 50 MM - FORNECIMENTO E INSTALAÇÃO </t>
  </si>
  <si>
    <t xml:space="preserve">20085 - ANEL BORRACHA, DN 50 MM, PARA TUBO SERIE REFORCADA ESGOTO PREDIAL </t>
  </si>
  <si>
    <t>CAIXA SIFONADA, PVC, DN 150X150X50MM - FORNECIMENTO E INSTALAÇÃO</t>
  </si>
  <si>
    <t>CAIXA SIFONADA, PVC, DN 100 X 100 X 50 MM, FORNECIDA E INSTALADA EM RAMAIS DE ENCAMINHAMENTO DE ÁGUA PLUVIAL. AF_12/2014</t>
  </si>
  <si>
    <t xml:space="preserve">Item: AD. GPB ISB044           </t>
  </si>
  <si>
    <t xml:space="preserve">Serviço:  RALO ABACAXI EM FERRO FUNDIDO 100MM - FORNECIMENTO E INSTALAÇÃO </t>
  </si>
  <si>
    <t xml:space="preserve">Serviço:  RALO ABACAXI EM FERRO FUNDIDO 150MM - FORNECIMENTO E INSTALAÇÃO </t>
  </si>
  <si>
    <t>RALO ABACAXI EM FERRO FUNDIDO 150MM - FORNECIMENTO E INSTALAÇÃO</t>
  </si>
  <si>
    <t>TERMINAL DE VENTILAÇÃO, DN 100MM - FORNECIMENTO E INSTALAÇÃO</t>
  </si>
  <si>
    <t xml:space="preserve">Serviço:  TERMINAL DE VENTILAÇÃO, DN 50MM - FORNECIMENTO E INSTALAÇÃO </t>
  </si>
  <si>
    <t xml:space="preserve">00119 - ADESIVO PLASTICO PARA PVC, BISNAGA COM 75 GR </t>
  </si>
  <si>
    <t xml:space="preserve">39319 - TERMINAL DE VENTILACAO, 50 MM, SERIE NORMAL, ESGOTO PREDIAL </t>
  </si>
  <si>
    <t xml:space="preserve">Serviço:  TERMINAL DE VENTILAÇÃO, DN 75MM - FORNECIMENTO E INSTALAÇÃO </t>
  </si>
  <si>
    <t xml:space="preserve">39320 - TERMINAL DE VENTILACAO, 75 MM, SERIE NORMAL, ESGOTO PREDIAL </t>
  </si>
  <si>
    <t xml:space="preserve">Serviço:  TERMINAL DE VENTILAÇÃO, DN 100MM - FORNECIMENTO E INSTALAÇÃO </t>
  </si>
  <si>
    <t xml:space="preserve">39321- TERMINAL DE VENTILACAO, 100 MM, SERIE NORMAL, ESGOTO PREDIAL </t>
  </si>
  <si>
    <t>TANQUE DE MÁRMORE SINTÉTICO COM COLUNA, 22L OU EQUIVALENTE, INCLUSO SIFÃO FLEXÍVEL EM PVC, VÁLVULA PLÁSTICA E TORNEIRA DE METAL CROMADO PADRÃO POPULAR - FORNECIMENTO E INSTALAÇÃO. AF_12/2013</t>
  </si>
  <si>
    <t>CUBA DE EMBUTIR OVAL EM LOUÇA BRANCA, 35 X 50CM OU EQUIVALENTE, INCLUSO VÁLVULA E SIFÃO TIPO GARRAFA EM METAL CROMADO - FORNECIMENTO E INSTALAÇÃO. AF_12/2013</t>
  </si>
  <si>
    <t>CUBA DE EMBUTIR DE AÇO INOXIDÁVEL MÉDIA, INCLUSO VÁLVULA TIPO AMERICANA EM METAL CROMADO E SIFÃO FLEXÍVEL EM PVC - FORNECIMENTO E INSTALAÇÃO. AF_12/2013</t>
  </si>
  <si>
    <t>BUCHA DE REDUÇÃO LONGA, PVC, SERIE R, ÁGUA PLUVIAL, DN 50 X 40 MM, JUNTA ELÁSTICA, FORNECIDO E INSTALADO EM RAMAL DE ENCAMINHAMENTO. AF_12/2014</t>
  </si>
  <si>
    <t>JUNÇÃO SIMPLES, PVC, SERIE NORMAL, ESGOTO PREDIAL, DN 50 X 50 MM, JUNTA ELÁSTICA, FORNECIDO E INSTALADO EM RAMAL DE DESCARGA OU RAMAL DE ESGOTO SANITÁRIO. AF_12/2014</t>
  </si>
  <si>
    <t>JUNÇÃO SIMPLES, PVC, SERIE R, ÁGUA PLUVIAL, DN 100 X 75 MM, JUNTA ELÁSTICA, FORNECIDO E INSTALADO EM CONDUTORES VERTICAIS DE ÁGUAS PLUVIAIS.AF_12/2014</t>
  </si>
  <si>
    <t xml:space="preserve">Serviço:  JUNÇÃO SIMPLES, PVC, SERIE NORMAL, ESGOTO PREDIAL, DN 75 X 50 MM, JUNTA ELÁSTICA - FORNECIMENTO E INSTALAÇÃO </t>
  </si>
  <si>
    <t xml:space="preserve">00301 - ANEL BORRACHA PARA TUBO ESGOTO PREDIAL, DN 100 MM (NBR 5688) </t>
  </si>
  <si>
    <t xml:space="preserve">03661 - JUNCAO SIMPLES, PVC, DN 75 X 50 MM, SERIE NORMAL PARA ESGOTO PREDIAL </t>
  </si>
  <si>
    <t xml:space="preserve">Item: AD. SINAPI 89797         </t>
  </si>
  <si>
    <t xml:space="preserve">Serviço:  JUNÇÃO SIMPLES, PVC, SERIE NORMAL, ESGOTO PREDIAL, DN 100 X 50 MM, JUNTA ELÁSTICA - FORNECIMENTO E INSTALAÇÃO </t>
  </si>
  <si>
    <t xml:space="preserve">03659 - JUNCAO SIMPLES, PVC, DN 100 X 50 MM, SERIE NORMAL PARA ESGOTO PREDIAL </t>
  </si>
  <si>
    <t>297 - ANEL BORRACHA PARA TUBO ESGOTO PREDIAL DN 75 MM (NBR 5688)</t>
  </si>
  <si>
    <t xml:space="preserve">Item: AD. SINAPI 89573         </t>
  </si>
  <si>
    <t xml:space="preserve">Serviço:  TÊ, PVC, SERIE R, ÁGUA PLUVIAL, DN 50 X 50 MM, JUNTA ELÁSTICA - FORNECIMENTO E INSTALAÇÃO </t>
  </si>
  <si>
    <t xml:space="preserve">Serviço:  TÊ, PVC, SERIE R, ÁGUA PLUVIAL, DN 75 X 50 MM, JUNTA ELÁSTICA - FORNECIMENTO E INSTALAÇÃO </t>
  </si>
  <si>
    <t xml:space="preserve">Serviço:  TÊ, PVC, SERIE R, ÁGUA PLUVIAL, DN 100 X 50 MM, JUNTA ELÁSTICA - FORNECIMENTO E INSTALAÇÃO </t>
  </si>
  <si>
    <t>TÊ, PVC, SERIE R, ÁGUA PLUVIAL, DN 100 X 100 MM, JUNTA ELÁSTICA, FORNECIDO E INSTALADO EM RAMAL DE ENCAMINHAMENTO. AF_12/2014</t>
  </si>
  <si>
    <t>Item: AD. SINAPI 89557</t>
  </si>
  <si>
    <t xml:space="preserve">Serviço:  REDUÇÃO EXCÊNTRICA, PVC, SERIE R, ÁGUA PLUVIAL, DN 100 X 50 MM, JUNTA ELÁSTICA, FORNECIDO E INSTALADO EM RAMAL DE ENCAMINHAMENTO - FORNECIMENTO E INSTALAÇÃO </t>
  </si>
  <si>
    <t xml:space="preserve">20043 - REDUCAO EXCENTRICA PVC P/ ESG PREDIAL DN 100 X 50MM                         </t>
  </si>
  <si>
    <t>REDUÇÃO EXCÊNTRICA, PVC, SERIE R, ÁGUA PLUVIAL, DN 100 X 50 MM, JUNTA ELÁSTICA, FORNECIDO E INSTALADO EM RAMAL DE ENCAMINHAMENTO - FORNECIMENTO E INSTALAÇÃO</t>
  </si>
  <si>
    <t>AD. SINAPI 89557</t>
  </si>
  <si>
    <t>LUVA SIMPLES, PVC, SERIE NORMAL, ESGOTO PREDIAL, DN 75 MM, JUNTA ELÁSTICA, FORNECIDO E INSTALADO EM RAMAL DE DESCARGA OU RAMAL DE ESGOTO SANITÁRIO. AF_12/2014</t>
  </si>
  <si>
    <t>LUVA SOLDÁVEL E COM ROSCA, PVC, SOLDÁVEL, DN 25MM X 3/4, INSTALADO EM RAMAL OU SUB-RAMAL DE ÁGUA - FORNECIMENTO E INSTALAÇÃO. AF_12/2014</t>
  </si>
  <si>
    <t xml:space="preserve">00820 - BUCHA DE REDUCAO DE PVC, SOLDAVEL, LONGA, COM 50 X 32 MM, PARA AGUA FRIA PREDIAL </t>
  </si>
  <si>
    <t xml:space="preserve">Serviço:  BUCHA DE REDUÇÃO CURTA, PVC,SOLDÁVEL, DN 32MM X 25MM - FORNECIMENTO E INSTALAÇÃO. </t>
  </si>
  <si>
    <t xml:space="preserve">00829 - BUCHA DE REDUCAO DE PVC, SOLDAVEL, CURTA, COM 32 X 25 MM, PARA AGUA FRIA PREDIAL </t>
  </si>
  <si>
    <t>Item: AD. SINAPI 83366</t>
  </si>
  <si>
    <t xml:space="preserve">Serviço:  CAIXA DE PASSAGEM PARA SPLIT POP, MARCA POLAR OU SIMILAR - FORNECIMENTO E INSTALAÇÃO </t>
  </si>
  <si>
    <t>88243 - AJUDANTE ESPECIALIZADO COM ENCARGOS COMPLEMENTARES</t>
  </si>
  <si>
    <t>88279 - MONTADOR ELETROMECÃNICO COM ENCARGOS COMPLEMENTARES</t>
  </si>
  <si>
    <t>Item: AD. GPB USS010</t>
  </si>
  <si>
    <t xml:space="preserve">Serviço:  REATOR ANAERÓBIO EM PRFV, COM DIÂMETRO DE 3.20M E ALTURA TOTAL DE 2.72M COM CAPACIDADE TOTAL DE TRATAMENTO DE 15.000L/DIA, INCLUSO TRANSPORTE E IÇAMENTO  - FORNECIMENTO E INSTALAÇÃO. </t>
  </si>
  <si>
    <t>SANEAR MATO GROSSO</t>
  </si>
  <si>
    <t>93281 - GUINCHO ELÉTRICO DE COLUNA, CAPACIDADE 400 KG, COM MOTO FREIO, MOTOR TRIFÁSICO DE 1,25 CV - CHP DIURNO. AF_03/2016</t>
  </si>
  <si>
    <t>93282 - GUINCHO ELÉTRICO DE COLUNA, CAPACIDADE 400 KG, COM MOTO FREIO, MOTOR TRIFÁSICO DE 1,25 CV - CHI DIURNO. AF_03/2016</t>
  </si>
  <si>
    <t>CHI</t>
  </si>
  <si>
    <t>COTAÇÃO - REATOR ANAERÓBIO EM PRFV, COM DIÂMETRO DE 3.20M E ALTURA TOTAL DE 2.72M COM CAPACIDADE TOTAL DE TRATAMENTO DE 15.000L/DIA, INCLUSO TRANSPORTE</t>
  </si>
  <si>
    <t xml:space="preserve">Serviço:  FILTRO ANAERÓBIO EM PRFV, COM DIÂMETRO DE 3.20M E ALTURA TOTAL DE 2.72M COM CAPACIDADE TOTAL DE TRATAMENTO DE 15.000L/DIA, INCLUSO TRANSPORTE E IÇAMENTO  - FORNECIMENTO E INSTALAÇÃO. </t>
  </si>
  <si>
    <t>COTAÇÃO - FILTRO ANAERÓBIO EM PRFV, COM DIÂMETRO DE 3.20M E ALTURA TOTAL DE 2.72M COM CAPACIDADE TOTAL DE TRATAMENTO DE 15.000L/DIA, INCLUSO TRANSPORTE</t>
  </si>
  <si>
    <t>FILTRO ANAERÓBIO EM PRFV, COM DIÂMETRO DE 3.20M E ALTURA TOTAL DE 2.72M COM CAPACIDADE TOTAL DE TRATAMENTO DE 15.000L/DIA, INCLUSO TRANSPORTE</t>
  </si>
  <si>
    <t>REATOR ANAERÓBIO EM PRFV, COM DIÂMETRO DE 3.20M E ALTURA TOTAL DE 2.72M COM CAPACIDADE TOTAL DE TRATAMENTO DE 15.000L/DIA, INCLUSO TRANSPORTE</t>
  </si>
  <si>
    <t xml:space="preserve">Serviço: CAIXA GRADEADA EM PEAD Ø1,05X0,55M, COM CAPACIDADE DE 320L, INCLUSO TRANSPORTE E IÇAMENTO  - FORNECIMENTO E INSTALAÇÃO. </t>
  </si>
  <si>
    <t>COTAÇÃO - CAIXA GRADEADA EM PEAD Ø1,05X0,55M, COM CAPACIDADE DE 320L, INCLUSO TRANSPORTE</t>
  </si>
  <si>
    <t xml:space="preserve">CAIXA GRADEADA EM PEAD Ø1,05X0,55M, COM CAPACIDADE DE 320L, INCLUSO TRANSPORTE E IÇAMENTO  - FORNECIMENTO E INSTALAÇÃO. </t>
  </si>
  <si>
    <t xml:space="preserve">FILTRO ANAERÓBIO EM PRFV, COM DIÂMETRO DE 3.20M E ALTURA TOTAL DE 2.72M COM CAPACIDADE TOTAL DE TRATAMENTO DE 15.000L/DIA, INCLUSO TRANSPORTE E IÇAMENTO  - FORNECIMENTO E INSTALAÇÃO. </t>
  </si>
  <si>
    <t>REATOR ANAERÓBIO EM PRFV, COM DIÂMETRO DE 3.20M E ALTURA TOTAL DE 2.72M COM CAPACIDADE TOTAL DE TRATAMENTO DE 15.000L/DIA, INCLUSO TRANSPORTE E IÇAMENTO  - FORNECIMENTO E INSTALAÇÃO.</t>
  </si>
  <si>
    <t>AD. GPB USS010</t>
  </si>
  <si>
    <t xml:space="preserve">Serviço: EQUALIZADOR DE VAZÃO 80X80X80CM EM ALVENARIA, INCLUSO TAMPA DE INSPEÇÃO EM CONCRETO - FORNECIMENTO E INSTALAÇÃO </t>
  </si>
  <si>
    <t>6243 - TAMPAO FOFO SIMPLES COM BASE, CLASSE B125 CARGA MAX 12,5 T, REDONDO TAMPA 600MM, REDE PLUVIAL/ESGOTO</t>
  </si>
  <si>
    <t xml:space="preserve">EQUALIZADOR DE VAZÃO 80X80X80CM EM ALVENARIA, INCLUSO TAMPA DE INSPEÇÃO EM CONCRETO - FORNECIMENTO E INSTALAÇÃO </t>
  </si>
  <si>
    <t xml:space="preserve">AD. SINAPI 72285    </t>
  </si>
  <si>
    <t xml:space="preserve">Item: AD.PINI 02630.8.6.1      </t>
  </si>
  <si>
    <t xml:space="preserve">88313 - POCEIRO COM ENCARGOS COMPLEMENTARES </t>
  </si>
  <si>
    <t xml:space="preserve">Item: AD.PINI 02630.8.2.1      </t>
  </si>
  <si>
    <t xml:space="preserve">Serviço:  TAMPA EM CONCRETO ARMADO PARA SUMIDOURO, E=5CM - FORNECIMENTO E INSTALAÇÃO </t>
  </si>
  <si>
    <t xml:space="preserve">88238 - AJUDANTE DE ARMADOR COM ENCARGOS COMPLEMENTARES </t>
  </si>
  <si>
    <t xml:space="preserve">88239 - AJUDANTE DE CARPINTEIRO COM ENCARGOS COMPLEMENTARES </t>
  </si>
  <si>
    <t xml:space="preserve">88245 - ARMADOR COM ENCARGOS COMPLEMENTARES </t>
  </si>
  <si>
    <t xml:space="preserve">88262 - CARPINTEIRO DE FORMAS COM ENCARGOS COMPLEMENTARES </t>
  </si>
  <si>
    <t xml:space="preserve">KG    </t>
  </si>
  <si>
    <t xml:space="preserve">00370 - AREIA MEDIA - POSTO JAZIDA/FORNECEDOR (RETIRADO NA JAZIDA, SEM TRANSPORTE) </t>
  </si>
  <si>
    <t xml:space="preserve">01355 - CHAPA DE MADEIRA COMPENSADA RESINADA PARA FORMA DE CONCRETO, DE *2,2 X 1,1* M, E = 14 MM </t>
  </si>
  <si>
    <t xml:space="preserve">M2    </t>
  </si>
  <si>
    <t xml:space="preserve">01379 - CIMENTO PORTLAND COMPOSTO CP II-32 </t>
  </si>
  <si>
    <t xml:space="preserve">04718 - PEDRA BRITADA N. 2 (19 A 38 MM) POSTO PEDREIRA/FORNECEDOR, SEM FRETE </t>
  </si>
  <si>
    <t>12565 - ANEL DE CONCRETO ARMADO, D = 2,00 M, H = 0,50 M</t>
  </si>
  <si>
    <t>SUMIDOURO EM ANÉIS DE CONCRETO PERFURADOS COM DIÂMETRO DE 2.00M - FORNECIMENTO E INSTALAÇÃO</t>
  </si>
  <si>
    <t xml:space="preserve">Serviço:  SUMIDOURO EM ANÉIS DE CONCRETO PERFURADOS COM DIÂMETRO DE 2.00M - FORNECIMENTO E INSTALAÇÃO </t>
  </si>
  <si>
    <t>Item: AD. SBC 53048</t>
  </si>
  <si>
    <t xml:space="preserve">Serviço: CAP PVC ESGOTO 150MM  - FORNECIMENTO E INSTALAÇÃO. </t>
  </si>
  <si>
    <t>20089 - CAP PVC, SERIE R, DN 150 MM, PARA ESGOTO PREDIAL</t>
  </si>
  <si>
    <t xml:space="preserve">Serviço: CAP PVC ESGOTO 50MM  - FORNECIMENTO E INSTALAÇÃO. </t>
  </si>
  <si>
    <t>12909 - CAP PVC, SOLDAVEL, DN 50 MM, SERIE NORMAL, PARA ESGOTO PREDIAL</t>
  </si>
  <si>
    <t>Item: AD. SBC 52490</t>
  </si>
  <si>
    <t xml:space="preserve">CAP PVC ESGOTO 50MM  - FORNECIMENTO E INSTALAÇÃO. </t>
  </si>
  <si>
    <t>AD. SBC 52490</t>
  </si>
  <si>
    <t xml:space="preserve">CAP PVC ESGOTO 150MM  - FORNECIMENTO E INSTALAÇÃO. </t>
  </si>
  <si>
    <t>AD. SBC 53048</t>
  </si>
  <si>
    <t xml:space="preserve">11655 - TE SANITARIO, PVC, DN 100 X 50 MM, SERIE NORMAL, PARA ESGOTO PREDIAL                                   </t>
  </si>
  <si>
    <t xml:space="preserve">Serviço:  TÊ SANITÁRIO, PVC, DN 100 X 50 MM, SÉRIE NORMAL, PARA ESGOTO PREDIAL - FORNECIMENTO E INSTALAÇÃO </t>
  </si>
  <si>
    <t>TÊ SANITÁRIO, PVC, DN 100 X 50 MM, SÉRIE NORMAL, PARA ESGOTO PREDIAL - FORNECIMENTO E INSTALAÇÃO</t>
  </si>
  <si>
    <t xml:space="preserve">20181 - TE, PVC, SERIE R, 150 X 150 MM, PARA ESGOTO PREDIAL                                 </t>
  </si>
  <si>
    <t xml:space="preserve">300 - ANEL BORRACHA, DN 150 MM, PARA TUBO SERIE REFORCADA ESGOTO PREDIAL </t>
  </si>
  <si>
    <t xml:space="preserve">Serviço:  TÊ SANITÁRIO, PVC, DN 150MM X 150MM, SÉRIE NORMAL, PARA ESGOTO PREDIAL - FORNECIMENTO E INSTALAÇÃO </t>
  </si>
  <si>
    <t>TÊ SANITÁRIO, PVC, DN 150MM X 150MM, SÉRIE NORMAL, PARA ESGOTO PREDIAL - FORNECIMENTO E INSTALAÇÃO</t>
  </si>
  <si>
    <t xml:space="preserve">AD. SINAPI 89573  </t>
  </si>
  <si>
    <t>RESERVATÓRIO TIPO TAÇA (30.000 L) EM CHAPA DE AÇO SAC 300, COM PINTURA INTERNA DE 200 MICRAS EPÓXI E EXTERNA DE 150  MICRAS EM ESMALTE SINTÉTICO, INCLUSO ESCADA EXTERNA GUARDA CORPO, IÇAMENTO E TRANSPORTE - FORNECIMENTO E INSTALAÇÃO</t>
  </si>
  <si>
    <t>BASE DE SOLO CIMENTO 2% MISTURA EM USINA, COMPACTACAO 100% PROCTOR INTERMEDIARIO, EXCLUSIVE ESCAVACAO, CARGA E TRANSPORTE DO SOLO</t>
  </si>
  <si>
    <t>TUBO, PVC, SOLDÁVEL, DN 50MM, INSTALADO EM PRUMADA DE ÁGUA - FORNECIMENTO E INSTALAÇÃO. AF_12/2014</t>
  </si>
  <si>
    <t>CURVA 90 GRAUS, PVC, SOLDÁVEL, DN 50MM, INSTALADO EM PRUMADA DE ÁGUA FORNECIMENTO E INSTALAÇÃO. AF_12/2014</t>
  </si>
  <si>
    <t>Serviço: ADAPTADOR PVC SOLDAVEL CURTO COM BOLSA E ROSCA, 50 MM X 1 1/2", PARA AGUA FRIA - FORNECIMENTO E INSTALAÇÃO</t>
  </si>
  <si>
    <t>112 - ADAPTADOR PVC SOLDAVEL CURTO COM BOLSA E ROSCA, 50 MM X1 1/2", PARA AGUA FRIA</t>
  </si>
  <si>
    <t>ADAPTADOR PVC SOLDAVEL CURTO COM BOLSA E ROSCA, 50 MM X 1 1/2", PARA AGUA FRIA - FORNECIMENTO E INSTALAÇÃO</t>
  </si>
  <si>
    <t>ADAPTADOR CURTO COM BOLSA E ROSCA PARA REGISTRO, PVC, SOLDÁVEL, DN 75MM X 2 .1/2" , INSTALADO EM RESERVAÇÃO DE ÁGUA DE EDIFICAÇÃO QUE POSSUA RESERVATÓRIO DE FIBRA/FIBROCIMENTO FORNECIMENTO E INSTALAÇÃO. AF_06/2016</t>
  </si>
  <si>
    <t>Serviço: BUCHA DE REDUCAO DE PVC, SOLDAVEL, LONGA, COM 75 X 50 MM, PARA AGUA FRIA PREDIAL - FORNECIMENTO E INSTALAÇÃO</t>
  </si>
  <si>
    <t>821 - BUCHA DE REDUCAO DE PVC, SOLDAVEL, LONGA, COM 75 X 50 MM, PARA AGUA FRIA PREDIAL</t>
  </si>
  <si>
    <t>BUCHA DE REDUCAO DE PVC, SOLDAVEL, LONGA, COM 75 X 50 MM, PARA AGUA FRIA PREDIAL - FORNECIMENTO E INSTALAÇÃO</t>
  </si>
  <si>
    <t xml:space="preserve">Serviço:  ABRIGO PARA HIDRANTE DE RECALQUE DE PAREDE EXTERNO DE EMBUTIR, 75X45X17CM, COM REGISTRO GLOBO ANGULAR 45º 2.1/2" E  ADAPTADOR STORZ 2.1/2"- FORNECIMENTO E INSTALAÇÃO </t>
  </si>
  <si>
    <t>10521 - CAIXA DE INCENDIO/ABRIGO PARA MANGUEIRA, DE EMBUTIR/INTERNA, COM 75 X 45 X 17 CM, EM CHAPA DE ACO, PORTA COM VENTILACAO, VISOR COM A INSCRICAO "INCENDIO", SUPORTE/CESTA INTERNA PARA A MANGUEIRA, PINTURA ELETROSTATICA VERMELHA</t>
  </si>
  <si>
    <t>ABRIGO PARA HIDRANTE DE RECALQUE DE PAREDE EXTERNO DE EMBUTIR, 75X45X17CM, COM REGISTRO GLOBO ANGULAR 45º 2.1/2" E  ADAPTADOR STORZ 2.1/2"- FORNECIMENTO E INSTALAÇÃO</t>
  </si>
  <si>
    <t>LUVA, EM FERRO GALVANIZADO, DN 65 (2 1/2"), CONEXÃO ROSQUEADA, INSTALADO EM PRUMADAS - FORNECIMENTO E INSTALAÇÃO. AF_12/2015</t>
  </si>
  <si>
    <t>NIPLE, EM FERRO GALVANIZADO, DN 65 (2 1/2"), CONEXÃO ROSQUEADA, INSTALADO EM REDE DE ALIMENTAÇÃO PARA HIDRANTE - FORNECIMENTO E INSTALAÇÃO.AF_12/2015</t>
  </si>
  <si>
    <t>PAINEL DE COMANDO DA BOMBA DE INCÊNDIO ATÉ 7,5CV, COM CHAVE DE PARTIDA DIRETA EM CAIXA METÁLICA  220VCA</t>
  </si>
  <si>
    <t xml:space="preserve">Serviço:  PAINEL DE COMANDO DA BOMBA DE INCÊNDIO ATÉ 7,5CV, COM CHAVE DE PARTIDA DIRETA EM CAIXA METÁLICA  220VCA - FORNECIMENTO E INSTALAÇÃO </t>
  </si>
  <si>
    <t>COTAÇÃO - PAINEL DE COMANDO DA BOMBA DE INCÊNDIO ATÉ 7,5CV, COM CHAVE DE PARTIDA DIRETA EM CAIXA METÁLICA  220VCA</t>
  </si>
  <si>
    <t xml:space="preserve">Serviço: BOMBA INCÊNDIO 5CV - TRIFÁSICO (HM: 29MCA/Q: 31,7M3/H),  SHNEIDER  MODELO BPI - 21R - 145MM OU SIMILAR  - FORNECIMENTO E INSTALAÇÃO </t>
  </si>
  <si>
    <t>COTAÇÃO - BOMBA INCÊNDIO SHNEIDER BPI - 21R 5CV - TRIFÁSICO (HM: 29MCA/Q: 31,7M3/H)</t>
  </si>
  <si>
    <t>ELETRODUTO DE AÇO GALVANIZADO, CLASSE LEVE, DN 25 MM (1), APARENTE, INSTALADO EM PAREDE - FORNECIMENTO E INSTALAÇÃO. AF_11/2016_P</t>
  </si>
  <si>
    <t>PAINEL DE COMANDO DA BOMBA DE INCÊNDIO ATÉ 7,5CV, COM CHAVE DE PARTIDA DIRETA EM CAIXA METÁLICA  220VCA - FORNECIMENTO E INSTALAÇÃO</t>
  </si>
  <si>
    <t xml:space="preserve">BOMBA INCÊNDIO 5CV - TRIFÁSICO (HM: 29MCA/Q: 31,7M3/H),  SHNEIDER  MODELO BPI - 21R - 145MM OU SIMILAR  - FORNECIMENTO E INSTALAÇÃO </t>
  </si>
  <si>
    <t>2617 - CURVA 90 GRAUS, PARA ELETRODUTO, EM ACO GALVANIZADO ELETROLITICO, DIAMETRO DE 25 MM (1")</t>
  </si>
  <si>
    <t xml:space="preserve">Serviço:  CURVA 90 GRAUS, PARA ELETRODUTO, EM ACO GALVANIZADO ELETROLITICO, DIAMETRO DE 25 MM (1") - FORNECIMENTO E INSTALAÇÃO </t>
  </si>
  <si>
    <t>CURVA 90 GRAUS, PARA ELETRODUTO, EM ACO GALVANIZADO ELETROLITICO, DIAMETRO DE 25 MM (1") - FORNECIMENTO E INSTALAÇÃO</t>
  </si>
  <si>
    <t>PINTURA ESMALTE ALTO BRILHO, DUAS DEMAOS, SOBRE SUPERFICIE METALICA (TUBOS APARENTES)</t>
  </si>
  <si>
    <t>COTAÇÃO - PLACA M1 - ROTA DE FUGA - FOTOLUMINESCENTE - 30X30CM</t>
  </si>
  <si>
    <t>Serviço:  PLACA M1 - ROTA DE FUGA - FOTOLUMINESCENTE, 30X30CM - FORNECIMENTO E INSTALAÇÃO</t>
  </si>
  <si>
    <t>PLACA M1 - ROTA DE FUGA - FOTOLUMINESCENTE, 30X30CM - FORNECIMENTO E INSTALAÇÃO</t>
  </si>
  <si>
    <t xml:space="preserve">AD.SBC 55918  </t>
  </si>
  <si>
    <t>COTAÇÃO - PLACA FOTOLUMINESCENTE DE SINALIZAÇÃO DE PONTO DE ENCONTRO DE BRIGADA</t>
  </si>
  <si>
    <t>Serviço:  PLACA FOTOLUMINESCENTE DE SINALIZAÇÃO DE PONTO DE ENCONTRO DE BRIGADA,  25X35CM - FORNECIMENTO E INSTALAÇÃO</t>
  </si>
  <si>
    <t>PLACA FOTOLUMINESCENTE DE SINALIZAÇÃO DE PONTO DE ENCONTRO DE BRIGADA,  25X35CM</t>
  </si>
  <si>
    <t>CONSTRUÇÃO DA CASA DE MÁQUINAS</t>
  </si>
  <si>
    <t>CHAPISCO APLICADO EM ALVENARIAS E ESTRUTURAS DE CONCRETO INTERNAS, COMCOLHER DE PEDREIRO. ARGAMASSA TRAÇO 1:3 COM PREPARO EM BETONEIRA 400L. AF_06/2014</t>
  </si>
  <si>
    <t>MASSA ÚNICA, PARA RECEBIMENTO DE PINTURA, EM ARGAMASSA TRAÇO 1:2:8, PREPARO MECÂNICO COM BETONEIRA 400L, APLICADA MANUALMENTE EM FACES INTERNAS DE PAREDES, ESPESSURA DE 20MM, COM EXECUÇÃO DE TALISCAS. AF_06/2014</t>
  </si>
  <si>
    <t>TEXTURA ACRÍLICA, APLICAÇÃO MANUAL EM PAREDE, UMA DEMÃO. AF_09/2016</t>
  </si>
  <si>
    <t>APLICAÇÃO MANUAL DE PINTURA COM TINTA LÁTEX ACRÍLICA EM PAREDES, DUAS DEMÃOS. AF_06/2014</t>
  </si>
  <si>
    <t>APLICAÇÃO DE FUNDO SELADOR ACRÍLICO EM PAREDES, UMA DEMÃO. AF_06/2014</t>
  </si>
  <si>
    <t>TRAMA DE MADEIRA COMPOSTA POR RIPAS, CAIBROS E TERÇAS PARA TELHADOS DE ATÉ 2 ÁGUAS PARA TELHA DE ENCAIXE DE CERÂMICA OU DE CONCRETO, INCLUSO TRANSPORTE VERTICAL. AF_12/2015</t>
  </si>
  <si>
    <t>(COMPOSIÇÃO REPRESENTATIVA) DO SERVIÇO DE ALVENARIA DE VEDAÇÃO DE BLOCOS VAZADOS DE CERÂMICA DE 14X9X19CM (ESPESSURA 14CM, BLOCO DEITADO), PARA EDIFICAÇÃO HABITACIONAL UNIFAMILIAR (CASA) E EDIFICAÇÃO PÚBLICA PADRÃO. AF_12/2014</t>
  </si>
  <si>
    <t>EXECUÇÃO DE PASSEIO (CALÇADA) OU PISO DE CONCRETO COM CONCRETO MOLDADO IN LOCO, FEITO EM OBRA, ACABAMENTO CONVENCIONAL, NÃO ARMADO. AF_07/2016</t>
  </si>
  <si>
    <t>PORTAO DE FERRO EM CHAPA GALVANIZADA PLANA 14 GSG</t>
  </si>
  <si>
    <t>FUNDAÇÃO RESERVATÓRIO</t>
  </si>
  <si>
    <t>ESCAVAÇÃO MANUAL PARA BLOCO DE COROAMENTO OU SAPATA, COM PREVISÃO DE FÔRMA. AF_06/2017</t>
  </si>
  <si>
    <t>FABRICAÇÃO, MONTAGEM E DESMONTAGEM DE FÔRMA PARA SAPATA, EM MADEIRA SERRADA, E=25 MM, 1 UTILIZAÇÃO. AF_06/2017</t>
  </si>
  <si>
    <t>LASTRO DE CONCRETO MAGRO, APLICADO EM BLOCOS DE COROAMENTO OU SAPATAS,ESPESSURA DE 5 CM. AF_08/2017</t>
  </si>
  <si>
    <t>CONCRETAGEM DE SAPATAS, FCK 25 MPA, COM USO DE BOMBA - LANÇAMENTO, ADENSAMENTO E ACABAMENTO</t>
  </si>
  <si>
    <t>ARMAÇÃO DE BLOCO, VIGA BALDRAME E SAPATA UTILIZANDO AÇO CA-60 DE 5 MM- MONTAGEM. AF_06/2017</t>
  </si>
  <si>
    <t>ARMAÇÃO DE BLOCO, VIGA BALDRAME OU SAPATA UTILIZANDO AÇO CA-50 DE 12,5MM - MONTAGEM. AF_06/2017</t>
  </si>
  <si>
    <t>AD. SINAPI 96558</t>
  </si>
  <si>
    <t>1.</t>
  </si>
  <si>
    <t>1.1</t>
  </si>
  <si>
    <t>1.2</t>
  </si>
  <si>
    <t>2.1</t>
  </si>
  <si>
    <t>2.2</t>
  </si>
  <si>
    <t>2.3</t>
  </si>
  <si>
    <t>2.4</t>
  </si>
  <si>
    <t>2.5</t>
  </si>
  <si>
    <t>3.1</t>
  </si>
  <si>
    <t>INSTALAÇÕES DE GÁS</t>
  </si>
  <si>
    <t>4.1</t>
  </si>
  <si>
    <t xml:space="preserve">TUBO DE AÇO PRETO SEM COSTURA, CLASSE MÉDIA, CONEXÃO SOLDADA, DN 15 (1/2"), INSTALADO EM RAMAIS E SUB-RAMAIS DE GÁS - FORNECIMENTO E INSTALAÇÃO. AF_12/2015 </t>
  </si>
  <si>
    <t>TÊ, EM AÇO, CONEXÃO SOLDADA, DN 15 (1/2"), INSTALADO EM RAMAIS E SUB-RAMAIS DE GÁS - FORNECIMENTO E INSTALAÇÃO. AF_12/2015</t>
  </si>
  <si>
    <t>LUVA, EM AÇO, CONEXÃO SOLDADA, DN 15 (1/2"), INSTALADO EM RAMAIS E SUB-RAMAIS DE GÁS - FORNECIMENTO E INSTALAÇÃO. AF_12/2015</t>
  </si>
  <si>
    <t>VÁLVULA DE RETENÇÃO VERTICAL, DE BRONZE, ROSCÁVEL, 1/2" - FORNECIMENTO E INSTALAÇÃO. AF_01/2019</t>
  </si>
  <si>
    <t>88317 - SOLDADOR COM ENCARGOS COMPLEMENTARES</t>
  </si>
  <si>
    <t>11002 - ELETRODO REVESTIDO AWS - E6013, DIAMETRO IGUAL A 2,50 MM</t>
  </si>
  <si>
    <t xml:space="preserve">34555 - COTOVELO 90 GRAUS DE FERRO GALVANIZADO, COM ROSCA BSP, DE 1/2" </t>
  </si>
  <si>
    <t xml:space="preserve">Serviço:  COTOVELO 90 GRAUS DE FERRO GALVANIZADO, COM ROSCA BSP, DE 1/2" - FORNECIMENTO E INSTALAÇÃO </t>
  </si>
  <si>
    <t>Item: AD. SINAPI 97547</t>
  </si>
  <si>
    <t>COTOVELO 90 GRAUS DE FERRO GALVANIZADO, COM ROSCA BSP, DE 1/2" - FORNECIMENTO E INSTALAÇÃO</t>
  </si>
  <si>
    <t>AD. SINAPI 97547</t>
  </si>
  <si>
    <t>NIPLE, EM FERRO GALVANIZADO, CONEXÃO ROSQUEADA, DN 15 (1/2"), INSTALADO EM RAMAIS E SUB-RAMAIS DE GÁS - FORNECIMENTO E INSTALAÇÃO. AF_12/2015</t>
  </si>
  <si>
    <t>Item: AD. SINAPI 92692</t>
  </si>
  <si>
    <t xml:space="preserve">Serviço:  CAP OU TAMPAO DE FERRO GALVANIZADO, COM ROSCA BSP, DE 1/2" - FORNECIMENTO E INSTALAÇÃO </t>
  </si>
  <si>
    <t>1162 - CAP OU TAMPAO DE FERRO GALVANIZADO, COM ROSCA BSP, DE 1/2"</t>
  </si>
  <si>
    <t>7307 - FUNDO ANTICORROSIVO PARA METAIS FERROSOS (ZARCAO)</t>
  </si>
  <si>
    <t>L</t>
  </si>
  <si>
    <t xml:space="preserve">CAP OU TAMPAO DE FERRO GALVANIZADO, COM ROSCA BSP, DE 1/2" - FORNECIMENTO E INSTALAÇÃO </t>
  </si>
  <si>
    <t>AD. SINAPI 92692</t>
  </si>
  <si>
    <t xml:space="preserve">Serviço:  UNIAO DE FERRO GALVANIZADO, COM ROSCA BSP, COM ASSENTO PLANO, DE 1/2" - FORNECIMENTO E INSTALAÇÃO </t>
  </si>
  <si>
    <t>9883 - UNIAO DE FERRO GALVANIZADO, COM ROSCA BSP, COM ASSENTO PLANO, DE 1/2"</t>
  </si>
  <si>
    <t xml:space="preserve">UNIAO DE FERRO GALVANIZADO, COM ROSCA BSP, COM ASSENTO PLANO, DE 1/2" - FORNECIMENTO E INSTALAÇÃO </t>
  </si>
  <si>
    <t>Item: AD. SINAPI 95248</t>
  </si>
  <si>
    <t xml:space="preserve">Serviço: VALVULA DE ESFERA BRUTA EM BRONZE, BITOLA 1/2 " - FORNECIMENTO E INSTALAÇÃO </t>
  </si>
  <si>
    <t>11748 - VALVULA DE ESFERA BRUTA EM BRONZE, BITOLA 1/2 " (REF 1552-B)</t>
  </si>
  <si>
    <t xml:space="preserve">VALVULA DE ESFERA BRUTA EM BRONZE, BITOLA 1/2 " - FORNECIMENTO E INSTALAÇÃO </t>
  </si>
  <si>
    <t>AD. SINAPI 95248</t>
  </si>
  <si>
    <t xml:space="preserve">Serviço: PIG TAIL FLÉXIVEL POLL X 7/16'' NPT - FORNECIMENTO E INSTALAÇÃO </t>
  </si>
  <si>
    <t>Item: AD. SINAPI 86884</t>
  </si>
  <si>
    <t xml:space="preserve">PIG TAIL FLÉXIVEL POLL X 7/16'' NPT - FORNECIMENTO E INSTALAÇÃO </t>
  </si>
  <si>
    <t>AD. SINAPI 86884</t>
  </si>
  <si>
    <t xml:space="preserve">Serviço: CILINDRO DE GÁS GLP P45 - FORNECIMENTO E INSTALAÇÃO </t>
  </si>
  <si>
    <t>Item: AD. GPB IGD100</t>
  </si>
  <si>
    <t>Serviço: REGULADOR DE GÁS GLP AP40 60KG/H REGULÁVEL COM MANÔMETRO - FORNECIMENTO E INSTALAÇÃO</t>
  </si>
  <si>
    <t>COTAÇÃO - REGULADOR DE GÁS GLP AP40 60KG/H REGULÁVEL COM MANÔMETRO</t>
  </si>
  <si>
    <t>Item: AD. GPB IGW005</t>
  </si>
  <si>
    <t>Serviço: REGULADOR DE GÁS GLP AP40 60KG/H REGULÁVEL  - FORNECIMENTO E INSTALAÇÃO</t>
  </si>
  <si>
    <t xml:space="preserve">COTAÇÃO - REGULADOR DE GÁS GLP AP40 60KG/H REGULÁVEL </t>
  </si>
  <si>
    <t>REGULADOR DE GÁS GLP AP40 60KG/H REGULÁVEL COM MANÔMETRO</t>
  </si>
  <si>
    <t>Item: AD. SBC 190832</t>
  </si>
  <si>
    <t>Serviço: COLETOR PARA 2 SAÍDAS P-45 1/2" DE AÇO CARBONO SCH 40, 150 LBS  - FORNECIMENTO E INSTALAÇÃO</t>
  </si>
  <si>
    <t xml:space="preserve">COTAÇÃO - COLETOR PARA 2 SAÍDAS P-45 1/2" DE AÇO CARBONO SCH 40, 150 LBS </t>
  </si>
  <si>
    <t xml:space="preserve">CILINDRO DE GÁS GLP P45 - FORNECIMENTO E INSTALAÇÃO </t>
  </si>
  <si>
    <t>AD. GPB IGD100</t>
  </si>
  <si>
    <t>REGULADOR DE GÁS GLP AP40 60KG/H REGULÁVEL COM MANÔMETRO - FORNECIMENTO E INSTALAÇÃO</t>
  </si>
  <si>
    <t>REGULADOR DE GÁS GLP AP40 60KG/H REGULÁVEL  - FORNECIMENTO E INSTALAÇÃO</t>
  </si>
  <si>
    <t>AD. GPB IGW005</t>
  </si>
  <si>
    <t>COLETOR PARA 2 SAÍDAS P-45 1/2" DE AÇO CARBONO SCH 40, 150 LBS  - FORNECIMENTO E INSTALAÇÃO</t>
  </si>
  <si>
    <t>AD. SBC 190832</t>
  </si>
  <si>
    <t>CONSTRUÇÃO DE CENTRAL DE GLP</t>
  </si>
  <si>
    <t>TUBOS, CONEXÕES E EQUIPAMENTOS</t>
  </si>
  <si>
    <t>CONCRETAGEM DE VIGAS E LAJES, FCK=20 MPA, PARA QUALQUER TIPO DE LAJE COM BALDES EM EDIFICAÇÃO DE MULTIPAVIMENTOS ATÉ 04 ANDARES, COM ÁREA MÉDIA DE LAJES MENOR OU IGUAL A 20 M² - LANÇAMENTO, ADENSAMENTO E ACABAMENTO. AF_12/2015</t>
  </si>
  <si>
    <t>MONTAGEM E DESMONTAGEM DE FÔRMA DE LAJE MACIÇA COM ÁREA MÉDIA MENOR OU IGUAL A 20 M², PÉ-DIREITO SIMPLES, EM MADEIRA SERRADA, 1 UTILIZAÇÃO. AF_12/2015</t>
  </si>
  <si>
    <t>ARMACAO ACO CA-50 P/1,0M3 DE CONCRETO</t>
  </si>
  <si>
    <t>FUNDO ANTICORROSIVO A BASE DE OXIDO DE FERRO (ZARCAO), DUAS DEMAOS</t>
  </si>
  <si>
    <t>CAIXA PARA EXTINTOR SOBREPOR 40X80X25CM COM PINTURA ELETROSTÁTICA A PÓ NA COR VERMELHA TEXTURIZADA</t>
  </si>
  <si>
    <t>Item: AD. SINAPI 72287</t>
  </si>
  <si>
    <t>Serviço: CAIXA PARA EXTINTOR SOBREPOR 40X80X25CM COM PINTURA ELETROSTÁTICA A PÓ NA COR VERMELHA TEXTURIZADA  - FORNECIMENTO E INSTALAÇÃO</t>
  </si>
  <si>
    <t>COTAÇÃO - CAIXA PARA EXTINTOR SOBREPOR 40X80X25CM COM PINTURA ELETROSTÁTICA A PÓ NA COR VERMELHA TEXTURIZADA</t>
  </si>
  <si>
    <t>CAIXA PARA EXTINTOR SOBREPOR 40X80X25CM COM PINTURA ELETROSTÁTICA A PÓ NA COR VERMELHA TEXTURIZADA  - FORNECIMENTO E INSTALAÇÃO</t>
  </si>
  <si>
    <t>AD. SINAPI 72287</t>
  </si>
  <si>
    <t>LOCACAO CONVENCIONAL DE OBRA, UTILIZANDO GABARITO DE TÁBUAS CORRIDAS PONTALETADAS A CADA 2,00M - 2 UTILIZAÇÕES. AF_10/2018</t>
  </si>
  <si>
    <t>ADMINISTRAÇÃO</t>
  </si>
  <si>
    <t>ENGENHEIRO CIVIL DE OBRA JUNIOR COM ENCARGOS COMPLEMENTARES</t>
  </si>
  <si>
    <t>1.3</t>
  </si>
  <si>
    <t>1.4</t>
  </si>
  <si>
    <t>VIGIA NOTURNO COM ENCARGOS COMPLEMENTARES</t>
  </si>
  <si>
    <t>COTAÇÃO</t>
  </si>
  <si>
    <t>2.7</t>
  </si>
  <si>
    <t>CANTEIRO DE OBRAS</t>
  </si>
  <si>
    <t>LOCAÇÃO DE CAÇAMBA TIPO "BOTA FORA", VOLUME 5M3, INCLUSO TRANSPORTE, RECOLHIMENTO IN LOCO E EMISSÃO DE CTR PELA LOCADORA</t>
  </si>
  <si>
    <t>UN/MÊS</t>
  </si>
  <si>
    <t>EXECUÇÃO DE SANITÁRIO E VESTIÁRIO EM CANTEIRO DE OBRA EM CHAPA DE MADEIRA COMPENSADA, NÃO INCLUSO MOBILIÁRIO.</t>
  </si>
  <si>
    <t>SERVIÇOS PRELIMINARES</t>
  </si>
  <si>
    <t>ENTRADA PROVISORIA DE ENERGIA ELETRICA AEREA TRIFASICA 40A EM POSTE MADEIRA</t>
  </si>
  <si>
    <t>MOVIMENTAÇÃO DE SOLO</t>
  </si>
  <si>
    <t>5.1</t>
  </si>
  <si>
    <t>5.2</t>
  </si>
  <si>
    <t>ESTRUTURA EM CONCRETO</t>
  </si>
  <si>
    <t>6.1</t>
  </si>
  <si>
    <t>FUNDAÇÕES</t>
  </si>
  <si>
    <t>MÊS</t>
  </si>
  <si>
    <t>EXECUÇÃO DE ESCRITÓRIO EM CANTEIRO DE OBRA EM CHAPA DE MADEIRA COMPENSADA, NÃO INCLUSO MOBILIÁRIO E EQUIPAMENTOS. AF_02/2016</t>
  </si>
  <si>
    <t>ARGILA OU BARRO PARA ATERRO/REATERRO (COM TRANSPORTE ATE 10 KM)</t>
  </si>
  <si>
    <t>COBERTURA</t>
  </si>
  <si>
    <t>11029 - HASTE RETA PARA GANCHO DE FERRO GALVANIZADO, COM ROSCA 1/4 " X 30 CM PARA FIXACAO DE TELHA METALICA, INCLUI PORCA E ARRUELAS DE VEDACAO</t>
  </si>
  <si>
    <t>CJ</t>
  </si>
  <si>
    <t>88323 - TELHADISTA COM ENCARGOS COMPLEMENTARES</t>
  </si>
  <si>
    <t>RUFO EM CHAPA DE AÇO GALVANIZADO NÚMERO 24, CORTE DE 25 CM, INCLUSO TRANSPORTE VERTICAL. AF_06/2016</t>
  </si>
  <si>
    <t>142 - SELANTE ELASTICO MONOCOMPONENTE A BASE DE POLIURETANO PARA JUNTAS DIVERSAS</t>
  </si>
  <si>
    <t>310ML</t>
  </si>
  <si>
    <t>REVESTIMENTOS ESPECIAIS</t>
  </si>
  <si>
    <t>Item: COTAÇÃO</t>
  </si>
  <si>
    <t>ESQUADRIAS</t>
  </si>
  <si>
    <t xml:space="preserve">Unid: M2  </t>
  </si>
  <si>
    <t>39620 - BARRA ANTIPANICO SIMPLES, COM FECHADURA LADO OPOSTO, COR CINZA</t>
  </si>
  <si>
    <t>Serviço:   KIT DE PORTA CORTA FOGO DE AÇO GALVANIZADO, DUAS FOLHAS 180X210CM DE ABRIR, COM BARRA ANTIPÂNICO TIPO PUSH COM MANIVELA NA FACE EXTERIOR E MOLA AÉREA - FORNECIMENTO E INSTALAÇÃO</t>
  </si>
  <si>
    <t>Serviço:   KIT DE PORTA CORTA FOGO DE AÇO GALVANIZADO, DUAS FOLHAS 280X210CM DE ABRIR, COM BARRA ANTIPÂNICO TIPO PUSH COM MANIVELA NA FACE EXTERIOR E MOLA AÉREA - FORNECIMENTO E INSTALAÇÃO</t>
  </si>
  <si>
    <t>Serviço:   KIT DE PORTA CORTA FOGO DE AÇO GALVANIZADO, DUAS FOLHAS 220X210CM DE ABRIR, COM BARRA ANTIPÂNICO TIPO PUSH COM MANIVELA NA FACE EXTERIOR E MOLA AÉREA - FORNECIMENTO E INSTALAÇÃO</t>
  </si>
  <si>
    <t>Serviço:   KIT DE PORTA CORTA FOGO DE AÇO GALVANIZADO, DUAS FOLHAS 130X210CM DE ABRIR, COM BARRA ANTIPÂNICO TIPO PUSH COM MANIVELA NA FACE EXTERIOR E MOLA AÉREA - FORNECIMENTO E INSTALAÇÃO</t>
  </si>
  <si>
    <t>Item: AD. GPB LFA010+AD.SINAPI 90838</t>
  </si>
  <si>
    <t>88629 - ARGAMASSA TRAÇO 1:3 (CIMENTO E AREIA MÉDIA), PREPARO MANUAL. AF_08/2014</t>
  </si>
  <si>
    <t>PORTAS ANTIPÂNICO</t>
  </si>
  <si>
    <t>PORTAS DE MADEIRA</t>
  </si>
  <si>
    <t>Item: AD. SINAPI 73838/001</t>
  </si>
  <si>
    <t>Serviço:   PORTA DE VIDRO TEMPERADO, 1,00X2,10M, ESPESSURA 10MM, INCLUSIVE ACESSORIOS - FORNECIMENTO E INSTALAÇÃO</t>
  </si>
  <si>
    <t>3104 - JOGO DE FERRAGENS CROMADAS P/ PORTA DE VIDRO TEMPERADO, UMA FOLHA COMPOSTA : DOBRADICA SUPERIOR (101) E INFERIOR (103),TRINCO (502), FECHADURA (520), CONTRA FECHADURA (531),COM CAPUCHINHO</t>
  </si>
  <si>
    <t>11499 - MOLA HIDRAULICA DE PISO P/ VIDRO TEMPERADO 10MM</t>
  </si>
  <si>
    <t>88325 - VIDRACEIRO COM ENCARGOS COMPLEMENTARES</t>
  </si>
  <si>
    <t>AD. SINAPI 73838/001</t>
  </si>
  <si>
    <t>JANELAS</t>
  </si>
  <si>
    <t>Item: AD. SBC 112121</t>
  </si>
  <si>
    <t>88251 - AUXILIAR DE SERRALHEIRO COM ENCARGOS COMPLEMENTARES</t>
  </si>
  <si>
    <t>88315 - SERRALHEIRO COM ENCARGOS COMPLEMENTARES</t>
  </si>
  <si>
    <t>Serviço: JANELA DE CORRER EM VIDRO TEMPERADO COM CAIXILHO DE ALUMÍNIO NATURAL, ESPESSURA 8MM INCOLOR, INCLUSIVE ACESSÓRIOS - FORNECIMENTO E INSTALAÇÃO</t>
  </si>
  <si>
    <t>Serviço: JANELA MAXIMAR EM VIDRO TEMPERADO COM CAIXILHO DE ALUMÍNIO NATURAL, ESPESSURA 8MM INCOLOR, INCLUSIVE ACESSÓRIOS - FORNECIMENTO E INSTALAÇÃO</t>
  </si>
  <si>
    <t>AD. SBC 112121</t>
  </si>
  <si>
    <t>PELE DE VIDRO (GLAZING)</t>
  </si>
  <si>
    <t>CÚPULA EM PAINÉIS FIXOS EM PELE DE VIDRO (4+4), COM VIDRO INCOLOR ESPELHADO, COM PROTEÇÃO SOLAR, INCLUSO ESTRUTURA EM ALUMÍNIO ANODIZADO FOSCO, INSUMOS PARA INSTALAÇÃO, FRETE E MONTAGEM CONFORME PROJETO ARQUITETÔNICO (CAMAROTES)</t>
  </si>
  <si>
    <t>SOLEIRAS E PEITORIS</t>
  </si>
  <si>
    <t>Serviço: SOLEIRA EM GRANITO CINZA ANDORINHA POLIDO, L=18CM, E=2,5CM  - FORNECIMENTO E INSTALAÇÃO</t>
  </si>
  <si>
    <t>37595 -ARGAMASSA COLANTE TIPO ACIII</t>
  </si>
  <si>
    <t>88274 - MARMORISTA/GRANITEIRO COM ENCARGOS COMPLEMENTARES</t>
  </si>
  <si>
    <t xml:space="preserve">Unid: M </t>
  </si>
  <si>
    <t>11795 - GRANITO PARA BANCADA, POLIDO, TIPO ANDORINHA/ QUARTZ/ CASTELO/ CORUMBA OU OUTROS EQUIVALENTES DA REGIAO, E= *2,5* CM</t>
  </si>
  <si>
    <t>Item: AD. SINAPI 98685</t>
  </si>
  <si>
    <t>Serviço: PEITORIL EM GRANITO CINZA ANDORINHA POLIDO, L=20CM, E=2,5CM  - FORNECIMENTO E INSTALAÇÃO</t>
  </si>
  <si>
    <t>Item: AD. SINAPI 84089</t>
  </si>
  <si>
    <t>SOLEIRA EM GRANITO CINZA ANDORINHA POLIDO, L=18CM, E=2,5CM  - FORNECIMENTO E INSTALAÇÃO</t>
  </si>
  <si>
    <t>PEITORIL EM GRANITO CINZA ANDORINHA POLIDO, L=20CM, E=2,5CM  - FORNECIMENTO E INSTALAÇÃO</t>
  </si>
  <si>
    <t>Item: AD. SINAPI 72183</t>
  </si>
  <si>
    <t>7156 - TELA DE ACO SOLDADA NERVURADA, CA-60, Q-196, (3,11 KG/M2), DIAMETRO DO FIO = 5,0 MM, LARGURA = 2,45 M, ESPACAMENTO DA MALHA = 10 X 10 CM</t>
  </si>
  <si>
    <t>COTAÇÃO - TRELIÇA TG 8 L 8CM</t>
  </si>
  <si>
    <t>88245 - ARMADOR COM ENCARGOS COMPLEMENTARES</t>
  </si>
  <si>
    <t>CONTRAFOGO</t>
  </si>
  <si>
    <r>
      <t>COTAÇÃO - PORTA CORTA FOGO DE ABRIR, CLASSE DE RESISTÊNCIA AO FOG</t>
    </r>
    <r>
      <rPr>
        <sz val="11"/>
        <rFont val="Calibri"/>
        <family val="2"/>
      </rPr>
      <t xml:space="preserve">O </t>
    </r>
    <r>
      <rPr>
        <sz val="11"/>
        <rFont val="Calibri"/>
        <family val="2"/>
      </rPr>
      <t>P90</t>
    </r>
    <r>
      <rPr>
        <sz val="11"/>
        <rFont val="Calibri"/>
        <family val="2"/>
      </rPr>
      <t>, D</t>
    </r>
    <r>
      <rPr>
        <sz val="11"/>
        <color theme="1"/>
        <rFont val="Calibri"/>
        <family val="2"/>
      </rPr>
      <t>E DUAS FOLHAS 180X210CM DE VÃO E ALTURA, FORMADA POR 2 CHAPAS DE AÇO GALVANIZADO DE 0,80MM DE ESPESSURA, ACABAMENTO COM TINTA ELETROSTÁTICA,DOBRADAS, EMSABLADAS E MONTADAS, COM MANTA INTERNA ISOLANTE DE FIBRA DE CERÂMICA, SOBRE MARCO DE AÇO GALVANIZADO DE 1,MM DE ESPESSURA, INCLUSIVE SEIS DOBRADIÇAS HELICOIDAIS</t>
    </r>
  </si>
  <si>
    <r>
      <t>COTAÇÃO - PORTA CORTA FOGO DE ABRIR, CLASSE DE RESISTÊNCIA AO FOG</t>
    </r>
    <r>
      <rPr>
        <sz val="11"/>
        <rFont val="Calibri"/>
        <family val="2"/>
      </rPr>
      <t xml:space="preserve">O </t>
    </r>
    <r>
      <rPr>
        <sz val="11"/>
        <rFont val="Calibri"/>
        <family val="2"/>
      </rPr>
      <t>P90</t>
    </r>
    <r>
      <rPr>
        <sz val="11"/>
        <rFont val="Calibri"/>
        <family val="2"/>
      </rPr>
      <t xml:space="preserve">, DE </t>
    </r>
    <r>
      <rPr>
        <sz val="11"/>
        <color theme="1"/>
        <rFont val="Calibri"/>
        <family val="2"/>
      </rPr>
      <t>DUAS FOLHAS 280X210CM DE VÃO E ALTURA, FORMADA POR 2 CHAPAS DE AÇO GALVANIZADO DE 0,80MM DE ESPESSURA, ACABAMENTO COM TINTA ELETROSTÁTICA,DOBRADAS, EMSABLADAS E MONTADAS, COM MANTA INTERNA ISOLANTE DE FIBRA DE CERÂMICA, SOBRE MARCO DE AÇO GALVANIZADO DE 1,MM DE ESPESSURA, INCLUSIVE SEIS DOBRADIÇAS HELICOIDAIS</t>
    </r>
  </si>
  <si>
    <r>
      <t>COTAÇÃO - PORTA CORTA FOGO DE ABRIR, CLASSE DE RESISTÊNCIA AO F</t>
    </r>
    <r>
      <rPr>
        <sz val="11"/>
        <rFont val="Calibri"/>
        <family val="2"/>
      </rPr>
      <t xml:space="preserve">OGO </t>
    </r>
    <r>
      <rPr>
        <sz val="11"/>
        <rFont val="Calibri"/>
        <family val="2"/>
      </rPr>
      <t>P90</t>
    </r>
    <r>
      <rPr>
        <sz val="11"/>
        <rFont val="Calibri"/>
        <family val="2"/>
      </rPr>
      <t>, DE DUAS FOLHAS 220X210CM DE VÃO E ALTURA, FORMADA POR 2 CHAPAS DE A</t>
    </r>
    <r>
      <rPr>
        <sz val="11"/>
        <color theme="1"/>
        <rFont val="Calibri"/>
        <family val="2"/>
      </rPr>
      <t>ÇO GALVANIZADO DE 0,80MM DE ESPESSURA, ACABAMENTO COM TINTA ELETROSTÁTICA,DOBRADAS, EMSABLADAS E MONTADAS, COM MANTA INTERNA ISOLANTE DE FIBRA DE CERÂMICA, SOBRE MARCO DE AÇO GALVANIZADO DE 1,MM DE ESPESSURA, INCLUSIVE SEIS DOBRADIÇAS HELICOIDAIS</t>
    </r>
  </si>
  <si>
    <r>
      <t>COTAÇÃO - PORTA CORTA FOGO DE ABRIR, CLASSE DE RESISTÊNCIA AO FOGO</t>
    </r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>P90</t>
    </r>
    <r>
      <rPr>
        <sz val="11"/>
        <rFont val="Calibri"/>
        <family val="2"/>
      </rPr>
      <t xml:space="preserve">, </t>
    </r>
    <r>
      <rPr>
        <sz val="11"/>
        <color theme="1"/>
        <rFont val="Calibri"/>
        <family val="2"/>
      </rPr>
      <t>DE DUAS FOLHAS 130X210CM DE VÃO E ALTURA, FORMADA POR 2 CHAPAS DE AÇO GALVANIZADO DE 0,80MM DE ESPESSURA, ACABAMENTO COM TINTA ELETROSTÁTICA,DOBRADAS, EMSABLADAS E MONTADAS, COM MANTA INTERNA ISOLANTE DE FIBRA DE CERÂMICA, SOBRE MARCO DE AÇO GALVANIZADO DE 1,MM DE ESPESSURA, INCLUSIVE SEIS DOBRADIÇAS HELICOIDAIS</t>
    </r>
  </si>
  <si>
    <t>M3XKM</t>
  </si>
  <si>
    <t>Item: AD. SINAPI 68325</t>
  </si>
  <si>
    <t>Serviço: PISO EM CONCRETO 30MPA, ESPESSURA 8 CM, COM ARMACAO EM TELA SOLDADA E TRELIÇA TG 8L  - FORNECIMENTO E INSTALAÇÃO</t>
  </si>
  <si>
    <t xml:space="preserve">Unid: M2 </t>
  </si>
  <si>
    <t>Serviço: PISO EM CONCRETO 30MPA, ESPESSURA 10 CM, INCLUSO SELANTE ELASTICO A BASE DE POLIURETANO  - FORNECIMENTO E INSTALAÇÃO</t>
  </si>
  <si>
    <t>AD. SINAPI 96558 - CONCRETAGEM DE PISO, FCK 30 MPA, COM USO DE BOMBA LANÇAMENTO, ADENSAMENTO E ACABAMENTO.</t>
  </si>
  <si>
    <t>ATERRO MECANIZADO DE VALA COM RETROESCAVADEIRA (CAPACIDADE DA CAÇAMBA DA RETRO: 0,26 M³ / POTÊNCIA: 88 HP), LARGURA DE 0,8 A 1,5 M, PROFUNDIDADE ATÉ 1,5 M, COM SOLO ARGILO-ARENOSO. AF_05/2016</t>
  </si>
  <si>
    <t>EXECUÇÃO E COMPACTAÇÃO DE ATERRO COM SOLO PREDOMINANTEMENTE ARGILOSO EXCLUSIVE ESCAVAÇÃO, CARGA E TRANSPORTE E SOLO. AF_09/2017</t>
  </si>
  <si>
    <t>ESTRUTURA METÁLICA</t>
  </si>
  <si>
    <t>GEOCOMPOSTO PARA DRENAGEM COM NÚCLEO FORMADO POR GEOMANTA TRIDIMENSIONAL DE FILAMENTOS DE POLIPROPILENO, TERMOSOLDADO A UM GEOTÊXTIL NÃO TECIDO DE POLIPROPILENO E UM GEOTÊXTIL LAMINADO DE PROPILENO, ESPESSURA 11,00MM: RESISTÊNCIA À TRAÇÃO 14,0 KN/M: DEFORMAÇÃO NA RUPTURA 30%: ABERTURA DE FILTRAÇÃO DO GEOTÊXTIL 0,18MM: PERMEABILIDADE DO GEOTÊXTIL 0,45CM/S. INCLUSO O FORNECIMENTO DE FITA DUPLA FACE DE PAPEL 48MM PARA FIXAÇÃO  - FORNECIMENTO E INSTALAÇÃO</t>
  </si>
  <si>
    <t xml:space="preserve">Item: AD. GPB NGC010           </t>
  </si>
  <si>
    <t xml:space="preserve">Serviço:  GEOCOMPOSTO PARA DRENAGEM COM NÚCLEO FORMADO POR GEOMANTA TRIDIMENSIONAL DE FILAMENTOS DE POLIPROPILENO, TERMOSOLDADO A UM GEOTÊXTIL NÃO TECIDO DE POLIPROPILENO E UM GEOTÊXTIL LAMINADO DE PROPILENO, ESPESSURA 11,00MM: RESISTÊNCIA À TRAÇÃO 14,0 KN/M: DEFORMAÇÃO NA RUPTURA 30%: ABERTURA DE FILTRAÇÃO DO GEOTÊXTIL 0,18MM: PERMEABILIDADE DO GEOTÊXTIL 0,45CM/S. INCLUSO O FORNECIMENTO DE FITA DUPLA FACE DE PAPEL 48MM PARA FIXAÇÃO  - FORNECIMENTO E INSTALAÇÃO </t>
  </si>
  <si>
    <t>AD. GPB NGC010</t>
  </si>
  <si>
    <t>ATERRO COM AREIA COM ADENSAMENTO HIDRAULICO</t>
  </si>
  <si>
    <t>IMPERMEABILIZAÇÃO</t>
  </si>
  <si>
    <t>IMPERMEABILIZACAO DE ESTRUTURAS ENTERRADAS, COM TINTA ASFALTICA, DUAS DEMAOS (VIGAS BALDRAMES)</t>
  </si>
  <si>
    <t>DRENAGEM ARRIMO</t>
  </si>
  <si>
    <t>PISOS E REVESTIMENTOS</t>
  </si>
  <si>
    <t>Unid: M2</t>
  </si>
  <si>
    <t>1379 - CIMENTO PORTLAND COMPOSTO CP II-32</t>
  </si>
  <si>
    <t>Unid: M</t>
  </si>
  <si>
    <t>88256 - AZULEJISTA OU LADRILHISTA COM ENCARGOS COMPLEMENTARES</t>
  </si>
  <si>
    <t>GRANITO PARA BANCADA, POLIDO, TIPO ANDORINHA, FORMATO "L" COM DIMENSÕES DE 2,00 X 3,05 X 0,60 - COZINHA - TÉRREO</t>
  </si>
  <si>
    <t>GRANITO PARA BANCADA, POLIDO, TIPO ANDORINHA, FORMATO  "SECA" COM DIMENSÕES DE 3,05 X 0,60CM - COZINHA - TÉRREO</t>
  </si>
  <si>
    <t>GRANITO PARA BANCADA, POLIDO, TIPO ANDORINHA COM DIMENSÕES DE 3,5 X 0,60 - BANHEIRO MASC. - TÉRREO</t>
  </si>
  <si>
    <t>GRANITO PARA BANCADA, POLIDO, TIPO ANDORINHA, FORMATO EM "L" COM DIMENSÕES DE 2,42 X 4,09 X 0,60 CM - BANHEIRO FEM. - TÉRREO</t>
  </si>
  <si>
    <t xml:space="preserve">AD. SINAPI 86889 </t>
  </si>
  <si>
    <t>GRANITO PARA BANCADA, POLIDO, TIPO ANDORINHA, COM DIMENSÕES DE 0,50 x 0,94 CM - BANHEIRO MASC PCD. - TÉRREO</t>
  </si>
  <si>
    <t>GRANITO PARA BANCADA, POLIDO, TIPO ANDORINHA, COM DIMENSÕES DE 0,60 x 0,40 CM - BANHEIRO FEM PCD. - TÉRREO</t>
  </si>
  <si>
    <t xml:space="preserve"> GRANITO PARA BANCADA, POLIDO, TIPO ANDORINHA, COM DIMENSÕES DE 0,55 X 3,40 CM - VESTIÁRIOS "A" e "B". - TÉRREO</t>
  </si>
  <si>
    <t>GRANITO PARA BANCADA, POLIDO, TIPO ANDORINHA, COM DIMENSÕES DE 3,25 x 0,50 CM - AMBULATÓRIO. - TÉRREO</t>
  </si>
  <si>
    <t>BANCADAS E DIVISÓRIAS EM GRANITO</t>
  </si>
  <si>
    <t xml:space="preserve">Item: AD. SINAPI 86889         </t>
  </si>
  <si>
    <t>Serviço:  GRANITO PARA BANCADA, POLIDO, TIPO ANDORINHA, FORMATO "L" COM DIMENSÕES DE 2,00 X 3,05 X 0,60 - COZINHA - TÉRREO</t>
  </si>
  <si>
    <t xml:space="preserve">88274 - MARMORISTA/GRANITEIRO COM ENCARGOS COMPLEMENTARES </t>
  </si>
  <si>
    <t xml:space="preserve">07568 - BUCHA DE NYLON SEM ABA S10, COM PARAFUSO DE 6,10 X 65 MM EM ACO ZINCADO COM ROSCA SOBERBA, CABECA CHATA E FENDA PHILLIPS </t>
  </si>
  <si>
    <t xml:space="preserve">04823 - MASSA PLASTICA PARA MARMORE/GRANITO </t>
  </si>
  <si>
    <t xml:space="preserve">11795 - GRANITO PARA BANCADA, POLIDO, TIPO ANDORINHA/ QUARTZ/ CASTELO/ CORUMBA OU OUTROS EQUIVALENTES DA REGIAO, E= *2,5* CM </t>
  </si>
  <si>
    <t xml:space="preserve">37329 - REJUNTE EPOXI BRANCO </t>
  </si>
  <si>
    <t xml:space="preserve">37591 - SUPORTE MAO-FRANCESA EM ACO, ABAS IGUAIS 40 CM, CAPACIDADE MINIMA 70 KG, BRANCO </t>
  </si>
  <si>
    <t xml:space="preserve">38605 - ABERTURA PARA ENCAIXE DE CUBA OU LAVATORIO EM BANCADA DE MARMORE/ GRANITO OU OUTRO TIPO DE PEDRA NATURAL </t>
  </si>
  <si>
    <t xml:space="preserve">38633 - FURO PARA TORNEIRA OU OUTROS ACESSORIOS EM BANCADA DE MARMORE/ GRANITO OU OUTRO TIPO DE PEDRA NATURAL </t>
  </si>
  <si>
    <t>Serviço:  GRANITO PARA BANCADA, POLIDO, TIPO ANDORINHA, FORMATO  "SECA" COM DIMENSÕES DE 3,05 X 0,60CM - COZINHA - TÉRREO</t>
  </si>
  <si>
    <t>Serviço:  GRANITO PARA BANCADA, POLIDO, TIPO ANDORINHA COM DIMENSÕES DE 3,5 X 0,60 - BANHEIRO MASC. - TÉRREO</t>
  </si>
  <si>
    <t>Serviço:  GRANITO PARA BANCADA, POLIDO, TIPO ANDORINHA, FORMATO EM "L" COM DIMENSÕES DE 2,42 X 4,09 X 0,60 CM - BANHEIRO FEM. - TÉRREO</t>
  </si>
  <si>
    <t>Serviço:  GRANITO PARA BANCADA, POLIDO, TIPO ANDORINHA, COM DIMENSÕES DE 0,50 x 0,94 CM - BANHEIRO MASC PCD. - TÉRREO</t>
  </si>
  <si>
    <t>Serviço:  GRANITO PARA BANCADA, POLIDO, TIPO ANDORINHA, COM DIMENSÕES DE 0,60 x 0,40 CM - BANHEIRO FEM PCD. - TÉRREO</t>
  </si>
  <si>
    <t>Serviço:  GRANITO PARA BANCADA, POLIDO, TIPO ANDORINHA, COM DIMENSÕES DE 0,55 X 3,40 CM - VESTIÁRIOS "A" e "B". - TÉRREO</t>
  </si>
  <si>
    <t>Serviço:  GRANITO PARA BANCADA, POLIDO, TIPO ANDORINHA, COM DIMENSÕES DE 3,25 x 0,50 CM - AMBULATÓRIO. - TÉRREO</t>
  </si>
  <si>
    <t>PINTURA</t>
  </si>
  <si>
    <t>APLICAÇÃO DE FUNDO SELADOR ACRÍLICO EM PAREDES, UMA DEMÃO. AF_06/2014 (EXTERNO)</t>
  </si>
  <si>
    <t>APLICAÇÃO MANUAL DE TINTA LÁTEX ACRÍLICA EM PANOS COM PRESENÇA DE VÃOS DE EDIFÍCIOS DE MÚLTIPLOS PAVIMENTOS, DUAS DEMÃOS. AF_11/2016 (EXTERNO)</t>
  </si>
  <si>
    <t>ACESSÓRIOS METÁLICOS</t>
  </si>
  <si>
    <t>GUARDA-CORPO COM CORRIMAO EM TUBO DE ACO GALVANIZADO 1 1/2"</t>
  </si>
  <si>
    <t>GUARDA-CORPO EM TUBO DE ACO GALVANIZADO 1 1/2"</t>
  </si>
  <si>
    <t>CORRIMÃO EM TUBO ACO GALVANIZADO 1 1/4" COM BRACADEIRA</t>
  </si>
  <si>
    <t>AD. SINAPI 86889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</si>
  <si>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</si>
  <si>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</si>
  <si>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</si>
  <si>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</si>
  <si>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</si>
  <si>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</si>
  <si>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</si>
  <si>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</si>
  <si>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</si>
  <si>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</si>
  <si>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</si>
  <si>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</si>
  <si>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</si>
  <si>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PINTURA ESMALTE FOSCO, DUAS DEMAOS, SOBRE SUPERFICIE METALICA, INCLUSO UMA DEMAO DE FUNDO ANTICORROSIVO. UTILIZACAO DE REVOLVER ( AR-COMPRIMIDO). (ESTRUTURA METÁLICA DA COBERTURA/GUARDA-CORPO/CORRIMÃO).</t>
  </si>
  <si>
    <t>GRANITO PARA BANCADA, POLIDO, TIPO ANDORINHA, FORMATO "U", COM DIMENSÕES 0,65 X 2,45 X 1,78 X 3,40 - LANCHONETE 1º PAV</t>
  </si>
  <si>
    <t>GRANITO PARA BANCADA, POLIDO, TIPO ANDORINHA, FORMAO TIPO "L" COM DIMENSÕES DE 5,05 X 1,65 X 0,60CM - WC FEM - 1º PAV</t>
  </si>
  <si>
    <t>GRANITO PARA BANCADA, POLIDO, TIPO ANDORINHA - BAR I E II</t>
  </si>
  <si>
    <t>GRANITO PARA BANCADA, POLIDO, TIPO ANDORINHA, FORMAO TIPO "L" COM DIMENSÕES DE 5,05 X 1,37 X 0,60CM - WC MASC - 1º PAV</t>
  </si>
  <si>
    <t>Serviço:  GRANITO PARA BANCADA, POLIDO, TIPO ANDORINHA, FORMATO "L" COM DIMENSÕES DE 1,40 X 3,25 X 0,60 - COZINHA - 1º PAV</t>
  </si>
  <si>
    <t>Serviço:  GRANITO PARA BANCADA, POLIDO, TIPO ANDORINHA, FORMAO TIPO "L" COM DIMENSÕES DE 5,05 X 1,65 X 0,60CM - WC FEM - 1º PAV</t>
  </si>
  <si>
    <t>Serviço:  GRANITO PARA BANCADA, POLIDO, TIPO ANDORINHA, FORMAO TIPO "L" COM DIMENSÕES DE 5,05 X 1,37 X 0,60CM - WC MASC - 1º PAV</t>
  </si>
  <si>
    <t>Serviço:  GRANITO PARA BANCADA, POLIDO, TIPO ANDORINHA, BAR I E II</t>
  </si>
  <si>
    <t>GRANITO PARA BANCADA, POLIDO, TIPO ANDORINHA, FORMATO "L" COM DIMENSÕES DE 2,00 X 3,25 X 0,60 - COZINHA - 1º PAV</t>
  </si>
  <si>
    <t>Serviço:  GRANITO PARA BANCADA, POLIDO, TIPO ANDORINHA, FORMATO  "U" COM DIMENSÕES DE 0,65 X 2,45 X 1,78 X 3,40 CM - LANCHONETE I</t>
  </si>
  <si>
    <t xml:space="preserve">GRANITO PARA BANCADA, POLIDO, TIPO ANDORINHA, COM DIMENSÕES DE 4,13 x 0,60 - WC FEM. </t>
  </si>
  <si>
    <t xml:space="preserve">GRANITO PARA BANCADA, POLIDO, TIPO ANDORINHA, COM DIMENSÕES DE 4,77 X 0,60 - WC MASC. </t>
  </si>
  <si>
    <t xml:space="preserve">Serviço:  GRANITO PARA BANCADA, POLIDO, TIPO ANDORINHA, COM DIMENSÕES DE 4,13 x 0,60 - WC FEM. </t>
  </si>
  <si>
    <t xml:space="preserve">Serviço:  GRANITO PARA BANCADA, POLIDO, TIPO ANDORINHA, COM DIMENSÕES DE 4,77 X 0,60 - WC MASC. </t>
  </si>
  <si>
    <t>GRANITO PARA BANCADAS NAS DIMENSÕES DE 2,60X0,40CM/1,15X0,40/0,65X0,40, POLIDO, TIPO ANDORINHA, LANCHONETE II</t>
  </si>
  <si>
    <t>Serviço:  GRANITO PARA BANCADAS NAS DIMENSÕES DE 2,60X0,40CM/1,15X0,40/0,65X0,40, POLIDO, TIPO ANDORINHA, LANCHONETE II</t>
  </si>
  <si>
    <t>LIMPEZA AZULEJO</t>
  </si>
  <si>
    <t>LIMPEZA VIDRO COMUM</t>
  </si>
  <si>
    <t xml:space="preserve">UN </t>
  </si>
  <si>
    <t>88267 - ENCANADOR OU BOMBEIRO HIDRÁULICO COM ENCARGOS COMPLEMENTARES</t>
  </si>
  <si>
    <t>CRONOGRAMA FISICO FINANCEIRO</t>
  </si>
  <si>
    <t>DESCRIÇÃO / ETAPA</t>
  </si>
  <si>
    <t>À Executar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</si>
  <si>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</si>
  <si>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</si>
  <si>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</si>
  <si>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</si>
  <si>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</si>
  <si>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</si>
  <si>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</si>
  <si>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</si>
  <si>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9º MÊS</t>
  </si>
  <si>
    <t>10º MÊS</t>
  </si>
  <si>
    <t>11º MÊS</t>
  </si>
  <si>
    <t>Valor(R$)</t>
  </si>
  <si>
    <t>VALOR TOTAL</t>
  </si>
  <si>
    <t>VALOR ACUMULADO</t>
  </si>
  <si>
    <t>VALOR DA ETAPA</t>
  </si>
  <si>
    <t>REVESTIMENTO EM ACM PARA FACHADA, NA COR AZUL - FORNECIMENTO E INSTALAÇÃO</t>
  </si>
  <si>
    <t>2.6</t>
  </si>
  <si>
    <t>2.8</t>
  </si>
  <si>
    <t>2.9</t>
  </si>
  <si>
    <t>11.1</t>
  </si>
  <si>
    <t>14.1</t>
  </si>
  <si>
    <t>14.3</t>
  </si>
  <si>
    <t>14.4</t>
  </si>
  <si>
    <t>14.6</t>
  </si>
  <si>
    <t>14.8</t>
  </si>
  <si>
    <t>15.1</t>
  </si>
  <si>
    <t>16.1</t>
  </si>
  <si>
    <t>17.1</t>
  </si>
  <si>
    <t>19.1</t>
  </si>
  <si>
    <t>19.1.1</t>
  </si>
  <si>
    <t>19.1.2</t>
  </si>
  <si>
    <t>20.1</t>
  </si>
  <si>
    <t>20.1.1</t>
  </si>
  <si>
    <t>20.1.2</t>
  </si>
  <si>
    <t>21.1</t>
  </si>
  <si>
    <t>21.1.2</t>
  </si>
  <si>
    <t>22.1</t>
  </si>
  <si>
    <t>22.1.2</t>
  </si>
  <si>
    <t>22.2</t>
  </si>
  <si>
    <t>Item: AD. SINAPI 74209/1</t>
  </si>
  <si>
    <t xml:space="preserve">Unid: M²   </t>
  </si>
  <si>
    <t>4417 - SARRAFO DE MADEIRA NAO APARELHADA *2,5 X 7* CM, MACARANDUBA, ANGELIM OU EQUIVALENTE DA REGIAO</t>
  </si>
  <si>
    <t xml:space="preserve">4491 - PONTALETE DE MADEIRA NAO APARELHADA *7,5 X 7,5* CM (3 X 3 ") PINUS, MISTA OU EQUIVALENTE DA REGIAO </t>
  </si>
  <si>
    <t>4813 - PLACA DE OBRA (PARA CONSTRUCAO CIVIL) EM CHAPA GALVANIZADA *N. 22*, ADESIVADA, DE *2,0 X 1,125* M</t>
  </si>
  <si>
    <t xml:space="preserve">5075 - PREGO DE ACO POLIDO COM CABECA 18 X 30 (2 3/4 X 10) </t>
  </si>
  <si>
    <t>88262 - CARPINTEIRO DE FORMAS COM ENCARGOS COMPLEMENTARES</t>
  </si>
  <si>
    <t>94962 - CONCRETO MAGRO PARA LASTRO, TRAÇO 1:4,5:4,5 (CIMENTO/ AREIA MÉDIA/ BRITA 1) - PREPARO MECÂNICO COM BETONEIRA 400 L. AF_07/2016</t>
  </si>
  <si>
    <t>KIT CAVALETE PARA MEDIÇÃO DE ÁGUA - ENTRADA INDIVIDUALIZADA, EM PVC DN 25 (¾), PARA 1 MEDIDOR  FORNECIMENTO E INSTALAÇÃO (EXCLUSIVE HIDRÔMETRO). AF_11/2016</t>
  </si>
  <si>
    <t>EXECUÇÃO DE ALMOXARIFADO EM CANTEIRO DE OBRA EM CHAPA DE MADEIRA COMPENSADA, INCLUSO PRATELEIRAS. AF_02/2016</t>
  </si>
  <si>
    <t>Item: AD. SINAPI 41598</t>
  </si>
  <si>
    <t>406 - FITA ACO INOX PARA CINTAR POSTE, L = 19 MM, E = 0,5 MM (ROLO DE 30M)</t>
  </si>
  <si>
    <t>420 - CINTA CIRCULAR EM ACO GALVANIZADO DE 150 MM DE DIAMETRO PARA FIXACAO DE CAIXA MEDICAO, INCLUI PARAFUSOS E PORCAS</t>
  </si>
  <si>
    <t>857 - CABO DE COBRE NU 16 MM2 MEIO-DURO</t>
  </si>
  <si>
    <t>937 - FIO DE COBRE, SOLIDO, CLASSE 1, ISOLACAO EM PVC/A, ANTICHAMA BWF-B, 450/750V, SECAO NOMINAL 10 MM2</t>
  </si>
  <si>
    <t>1062 - CAIXA INTERNA/EXTERNA DE MEDICAO PARA 1 MEDIDOR TRIFASICO, COM VISOR, EM CHAPA DE ACO 18 USG (PADRAO DA CONCESSIONARIA LOCAL)</t>
  </si>
  <si>
    <t>1096 - ARMACAO VERTICAL COM HASTE E CONTRA-PINO, EM CHAPA DE ACO GALVANIZADO 3/16", COM 4 ESTRIBOS E 4 ISOLADORES</t>
  </si>
  <si>
    <t xml:space="preserve">1539 - CONECTOR METALICO TIPO PARAFUSO FENDIDO (SPLIT BOLT), PARA CABOS ATE 16 MM2 </t>
  </si>
  <si>
    <t>1892 - LUVA EM PVC RIGIDO ROSCAVEL, DE 1", PARA ELETRODUTO</t>
  </si>
  <si>
    <t>2392 - DISJUNTOR TIPO NEMA, TRIPOLAR 10 ATE 50A, TENSAO MAXIMA DE 415 V</t>
  </si>
  <si>
    <t xml:space="preserve">2685 - ELETRODUTO DE PVC RIGIDO ROSCAVEL DE 1 ", SEM LUVA </t>
  </si>
  <si>
    <t>4346 - PARAFUSO DE FERRO POLIDO, SEXTAVADO, COM ROSCA PARCIAL, DIAMETRO 5/8", COMPRIMENTO 6", COM PORCA E ARRUELA DE PRESSAO MEDIA</t>
  </si>
  <si>
    <t>11267 - ARRUELA REDONDA DE LATAO, DIAMETRO EXTERNO = 34 MM, ESPESSURA = 2,5 MM, DIAMETRO DO FURO = 17 MM</t>
  </si>
  <si>
    <t xml:space="preserve">12034 - CURVA 180 GRAUS, DE PVC RIGIDO ROSCAVEL, DE 3/4", PARA ELETRODUTO  </t>
  </si>
  <si>
    <t>39176 - BUCHA EM ALUMINIO, COM ROSCA, DE 1", PARA ELETRODUTO</t>
  </si>
  <si>
    <t>39210 - ARRUELA EM ALUMINIO, COM ROSCA, DE 1", PARA ELETRODUTO</t>
  </si>
  <si>
    <t>HIDRÔMETRO DN 25 (¾ ), 5,0 M³/H FORNECIMENTO E INSTALAÇÃO. AF_11/2016</t>
  </si>
  <si>
    <t>EXECUÇÃO DE RESERVATÓRIO ELEVADO DE ÁGUA (1000 LITROS) EM CANTEIRO DE OBRA, APOIADO EM ESTRUTURA DE MADEIRA. AF_02/20166</t>
  </si>
  <si>
    <t xml:space="preserve">ESPELHOS </t>
  </si>
  <si>
    <t xml:space="preserve"> AD. SINAPI 9537 </t>
  </si>
  <si>
    <t>LIMPEZA FINAL DA OBRA</t>
  </si>
  <si>
    <t>3 - ACIDO MURIATICO, DILUICAO 10% A 12% PARA USO EM LIMPEZA</t>
  </si>
  <si>
    <t>Serviço: LIMPEZA FINAL DA OBRA</t>
  </si>
  <si>
    <t>Item: AD. SINAPI 9537</t>
  </si>
  <si>
    <t>TELHAMENTO COM TELHA DE AÇO/ALUMÍNIO E = 0,5 MM, COM ATÉ 2 ÁGUAS, INCLUSO IÇAMENTO. AF_07/2019</t>
  </si>
  <si>
    <t>FORRO EM RÉGUAS DE PVC, FRISADO, PARA AMBIENTES COMERCIAIS, INCLUSIVE ESTRUTURA DE FIXAÇÃO. AF_05/2017_P</t>
  </si>
  <si>
    <t>ESPELHO CRISTAL, ESPESSURA 4MM, COM PARAFUSOS DE FIXACAO, SEM MOLDURA (50 und de 45x55cm)</t>
  </si>
  <si>
    <t>PISO EM CONCRETO 30MPA, ESPESSURA 10 CM, INCLUSO SELANTE ELASTICO A BASE DE POLIURETANO  - FORNECIMENTO E INSTALAÇÃO (QUADRA)</t>
  </si>
  <si>
    <t>ACABAMENTO POLIDO PARA PISO DE CONCRETO ARMADO DE ALTA RESISTÊNCIA. AF_09/2017</t>
  </si>
  <si>
    <t>LASTRO DE CONCRETO MAGRO, APLICADO EM PISOS OU RADIERS, ESPESSURA DE 3 CM. AF_07/2016</t>
  </si>
  <si>
    <t>CONTRAPISO EM ARGAMASSA TRAÇO 1:4 (CIMENTO E AREIA), PREPARO MECÂNICO COM BETONEIRA 400 L, APLICADO EM ÁREAS SECAS SOBRE LAJE, ADERIDO, ESPESSURA 3CM. AF_06/2014</t>
  </si>
  <si>
    <t>REVESTIMENTO CERÂMICO PARA PAREDES INTERNAS COM PLACAS TIPO ESMALTADA PADRÃO POPULAR DE DIMENSÕES 20X20 CM, ARGAMASSA TIPO AC I, APLICADAS EM AMBIENTES DE ÁREA MAIOR QUE 5 M2 A MEIA ALTURA DAS PAREDES. AF_06/2014</t>
  </si>
  <si>
    <t>REVESTIMENTO CERÂMICO PARA PAREDES INTERNAS COM PLACAS TIPO ESMALTADA PADRÃO POPULAR DE DIMENSÕES 20X20 CM, ARGAMASSA TIPO AC I, APLICADAS EM AMBIENTES DE ÁREA MAIOR QUE 5 M2 NA ALTURA INTEIRA DAS PAREDES. AF_06/2014</t>
  </si>
  <si>
    <t>FORNECIMENTO/INSTALACAO LONA PLASTICA PRETA, PARA IMPERMEABILIZACAO, ESPESSURA 150 MICRAS. (PISOS)</t>
  </si>
  <si>
    <t>INSTALAÇÕES ELÉTRICAS DE BAIXA TENSÃO</t>
  </si>
  <si>
    <t xml:space="preserve">SUBSOLO </t>
  </si>
  <si>
    <t>CAIXA RETANGULAR 4" X 2" ALTA (2,00 M DO PISO), METÁLICA, INSTALADA EM PAREDE - FORNECIMENTO E INSTALAÇÃO. AF_12/2015</t>
  </si>
  <si>
    <t>CAIXA SEXTAVADA 3" X 3", METÁLICA, INSTALADA EM LAJE - FORNECIMENTO E INSTALAÇÃO. AF_12/2015</t>
  </si>
  <si>
    <t>CONDULETE DE ALUMÍNIO, TIPO LR, PARA ELETRODUTO DE AÇO GALVANIZADO DN20 MM (3/4''), APARENTE - FORNECIMENTO E INSTALAÇÃO. AF_11/2016_P</t>
  </si>
  <si>
    <t>CONDULETE DE ALUMÍNIO, TIPO LR, PARA ELETRODUTO DE AÇO GALVANIZADO DN25 MM (1''), APARENTE - FORNECIMENTO E INSTALAÇÃO. AF_11/2016_P</t>
  </si>
  <si>
    <t>CONDULETE DE ALUMÍNIO, TIPO T, PARA ELETRODUTO DE AÇO GALVANIZADO DN 20 MM (3/4''), APARENTE - FORNECIMENTO E INSTALAÇÃO. AF_11/2016_P</t>
  </si>
  <si>
    <t>CONDULETE DE ALUMÍNIO, TIPO C, PARA ELETRODUTO DE AÇO GALVANIZADO DN 20 MM (3/4''), APARENTE - FORNECIMENTO E INSTALAÇÃO. AF_11/2016_P</t>
  </si>
  <si>
    <t>LUVA DE EMENDA PARA ELETRODUTO, AÇO GALVANIZADO, DN 25 MM (1''), APARENTE, INSTALADA EM PAREDE - FORNECIMENTO E INSTALAÇÃO. AF_11/2016_P</t>
  </si>
  <si>
    <t>DUTO ESPIRAL FLEXIVEL SINGELO PEAD D=75MM(3") REVESTIDO COM PVC COM FIO GUIA DE ACO GALVANIZADO, LANCADO DIRETO NO SOLO, INCL CONEXOES</t>
  </si>
  <si>
    <t>ELETRODUTO DE AÇO GALVANIZADO, CLASSE LEVE, DN 25 MM (1), APARENTE, INSTALADO EM TETO - FORNECIMENTO E INSTALAÇÃO. AF_11/2016_P</t>
  </si>
  <si>
    <t>ELETRODUTO DE AÇO GALVANIZADO, CLASSE LEVE, DN 20 MM (3/4), APARENTE , INSTALADO EM PAREDE - FORNECIMENTO E INSTALAÇÃO. AF_11/2016_P</t>
  </si>
  <si>
    <t>ESCAVACAO MECANICA CAMPO ABERTO EM SOLO EXCETO ROCHA ATE 2,00M PROFUNDIDADE</t>
  </si>
  <si>
    <t>REATERRO MANUAL DE VALAS COM COMPACTAÇÃO MECANIZADA. AF_04/2016</t>
  </si>
  <si>
    <t>CABO DE COBRE FLEXÍVEL ISOLADO, 10 MM², ANTI-CHAMA 0,6/1,0 KV, PARA CIRCUITOS TERMINAIS - FORNECIMENTO E INSTALAÇÃO. AF_12/2015</t>
  </si>
  <si>
    <t>CABO DE COBRE FLEXÍVEL ISOLADO, 150 MM², ANTI-CHAMA 0,6/1,0 KV, PARA DISTRIBUIÇÃO - FORNECIMENTO E INSTALAÇÃO. AF_12/2015</t>
  </si>
  <si>
    <t>CABO DE COBRE FLEXÍVEL ISOLADO, 16 MM², ANTI-CHAMA 0,6/1,0 KV, PARA DISTRIBUIÇÃO - FORNECIMENTO E INSTALAÇÃO. AF_12/2015</t>
  </si>
  <si>
    <t>CABO DE COBRE FLEXÍVEL ISOLADO, 25 MM², ANTI-CHAMA 0,6/1,0 KV, PARA DISTRIBUIÇÃO - FORNECIMENTO E INSTALAÇÃO. AF_12/2015</t>
  </si>
  <si>
    <t>CABO DE COBRE FLEXÍVEL ISOLADO, 300 MM², ANTI-CHAMA 0,6/1,0 KV, PARA DISTRIBUIÇÃO - FORNECIMENTO E INSTALAÇÃO. AF_12/2015</t>
  </si>
  <si>
    <t>CABO DE COBRE FLEXÍVEL ISOLADO, 50 MM², ANTI-CHAMA 0,6/1,0 KV, PARA DISTRIBUIÇÃO - FORNECIMENTO E INSTALAÇÃO. AF_12/2015</t>
  </si>
  <si>
    <t>CABO DE COBRE FLEXÍVEL ISOLADO, 120 MM², ANTI-CHAMA 0,6/1,0 KV, PARA DISTRIBUIÇÃO - FORNECIMENTO E INSTALAÇÃO. AF_12/2015</t>
  </si>
  <si>
    <t>CABO DE COBRE FLEXÍVEL ISOLADO, 2,5 MM², ANTI-CHAMA 450/750 V, PARA CIRCUITOS TERMINAIS - FORNECIMENTO E INSTALAÇÃO. AF_12/2015</t>
  </si>
  <si>
    <t>CABO DE COBRE FLEXÍVEL ISOLADO, 4 MM², ANTI-CHAMA 450/750 V, PARA CIRCUITOS TERMINAIS - FORNECIMENTO E INSTALAÇÃO. AF_12/2015</t>
  </si>
  <si>
    <t>CABO DE COBRE FLEXÍVEL ISOLADO, 6 MM², ANTI-CHAMA 450/750 V, PARA CIRCUITOS TERMINAIS - FORNECIMENTO E INSTALAÇÃO. AF_12/2015</t>
  </si>
  <si>
    <t>CABO DE COBRE FLEXÍVEL ISOLADO, 70 MM², ANTI-CHAMA 0,6/1,0 KV, PARA DISTRIBUIÇÃO - FORNECIMENTO E INSTALAÇÃO. AF_12/2015</t>
  </si>
  <si>
    <t>TOMADA ALTA DE EMBUTIR (1 MÓDULO), 2P+T 10 A, SEM SUPORTE E SEM PLACA- FORNECIMENTO E INSTALAÇÃO. AF_12/2015</t>
  </si>
  <si>
    <t>TOMADA MÉDIA DE EMBUTIR (1 MÓDULO), 2P+T 20 A, SEM SUPORTE E SEM PLACA - FORNECIMENTO E INSTALAÇÃO. AF_12/2015</t>
  </si>
  <si>
    <t>TOMADA BAIXA DE EMBUTIR (1 MÓDULO), 2P+T 10 A, SEM SUPORTE E SEM PLACA - FORNECIMENTO E INSTALAÇÃO. AF_12/2015</t>
  </si>
  <si>
    <t>INTERRUPTOR SIMPLES (1 MÓDULO), 10A/250V, INCLUINDO SUPORTE E PLACA - FORNECIMENTO E INSTALAÇÃO. AF_12/2015</t>
  </si>
  <si>
    <t>INTERRUPTOR PARALELO (1 MÓDULO), 10A/250V, INCLUINDO SUPORTE E PLACA -FORNECIMENTO E INSTALAÇÃO. AF_12/2015</t>
  </si>
  <si>
    <t>INTERRUPTOR SIMPLES (3 MÓDULOS), 10A/250V, INCLUINDO SUPORTE E PLACA - FORNECIMENTO E INSTALAÇÃO. AF_12/2015</t>
  </si>
  <si>
    <t>DISJUNTOR TERMOMAGNETICO TRIPOLAR PADRAO NEMA (AMERICANO) 60 A 100A 240V, FORNECIMENTO E INSTALACAO</t>
  </si>
  <si>
    <t>DISJUNTOR TERMOMAGNETICO TRIPOLAR EM CAIXA MOLDADA 300 A 400A 600V, FORNECIMENTO E INSTALACAO</t>
  </si>
  <si>
    <t>DISJUNTOR TERMOMAGNETICO MONOPOLAR PADRAO NEMA (AMERICANO) 10 A 30A 240V, FORNECIMENTO E INSTALACAO</t>
  </si>
  <si>
    <t>DISJUNTOR TERMOMAGNETICO BIPOLAR PADRAO NEMA (AMERICANO) 10 A 50A 240V , FORNECIMENTO E INSTALACAO</t>
  </si>
  <si>
    <t>QUADRO DE DISTRIBUICAO DE ENERGIA DE EMBUTIR, EM CHAPA METALICA, PARA 32 DISJUNTORES TERMOMAGNETICOS MONOPOLARES, COM BARRAMENTO TRIFASICO E NEUTRO, FORNECIMENTO E INSTALACAO</t>
  </si>
  <si>
    <t>QUADRO DE DISTRIBUICAO DE ENERGIA DE EMBUTIR, EM CHAPA METALICA, PARA 24 DISJUNTORES TERMOMAGNETICOS MONOPOLARES, COM BARRAMENTO TRIFASICO E NEUTRO, FORNECIMENTO E INSTALACAO</t>
  </si>
  <si>
    <t>LÂMPADA LED 10 W BIVOLT BRANCA, FORMATO TRADICIONAL (BASE E27) - FORNECIMENTO E INSTALAÇÃO</t>
  </si>
  <si>
    <t>1º PAVIMENTO</t>
  </si>
  <si>
    <t>COT.ELE01</t>
  </si>
  <si>
    <t>FORNECIMENTO E INSTALAÇÃO DE ARRUELA GALVANIZADA 1/4</t>
  </si>
  <si>
    <t>COT.ELE02</t>
  </si>
  <si>
    <t>FORNECIMENTO E INSTALAÇÃO DE ARRUELA GALVANIZADA 3/8</t>
  </si>
  <si>
    <t>COT.ELE03</t>
  </si>
  <si>
    <t>FORNECIMENTO E INSTALAÇÃO BUCHA S-06 S/PARAFUSO</t>
  </si>
  <si>
    <t>COT.ELE04</t>
  </si>
  <si>
    <t>FORNECIMENTO E INSTALAÇÃO CHUMBADOR CBA 1/4" X 2" C/PARAFUSO</t>
  </si>
  <si>
    <t>COT.ELE05</t>
  </si>
  <si>
    <t>FORNECIMENTO E INSTALAÇÃO PARAFUSO GALVANIZADO 3/8 X 2</t>
  </si>
  <si>
    <t>COT.ELE06</t>
  </si>
  <si>
    <t>FORNECIMENTO E INSTALAÇÃO PARAFUSO LENTILHA 1/4 X 3/4 C/ TRAVA</t>
  </si>
  <si>
    <t>COT.ELE07</t>
  </si>
  <si>
    <t>FORNECIMENTO E INSTALAÇÃO PORCA GALVANIZADA 1/4</t>
  </si>
  <si>
    <t>COT.ELE08</t>
  </si>
  <si>
    <t>FORNECIMENTO E INSTALAÇÃO PORCA GALVANIZADA 3/4</t>
  </si>
  <si>
    <t>COT.ELE10</t>
  </si>
  <si>
    <t>FORNECIMENTO E INSTALAÇÃO VERGALHAO ZINCADO ROSCA TOTAL, 1/4 " (6,3 MM)</t>
  </si>
  <si>
    <t>COT.ELE11</t>
  </si>
  <si>
    <t>FORNECIMENTO E INSTALAÇÃO FITA ISOLANTE PLASTICA DE 20 METROS</t>
  </si>
  <si>
    <t>COT.ELE12</t>
  </si>
  <si>
    <t>FORNECIMENTO E INSTALAÇÃO SAIDA P/ ELETROCALHA 3/4</t>
  </si>
  <si>
    <t>COT.ELE17</t>
  </si>
  <si>
    <t>FORNECIMENTO E INSTALAÇÃO ABRACADEIRA EM ACO PARA AMARRACAO DE ELETRODUTOS, TIPO D, COM 1" E CUNHA DE FIXACAO</t>
  </si>
  <si>
    <t>COT.ELE18</t>
  </si>
  <si>
    <t>FORNECIMENTO E INSTALAÇÃO ABRACADEIRA EM ACO PARA AMARRACAO DE ELETRODUTOS, TIPO D, COM 2" E PARAFUSO DE FIXACAO</t>
  </si>
  <si>
    <t>COT.ELE19</t>
  </si>
  <si>
    <t>FORNECIMENTO E INSTALAÇÃO ABRACADEIRA EM ACO PARA AMARRACAO DE ELETRODUTOS, TIPO D, COM 3/4" E PARAFUSO DE FIXACAO</t>
  </si>
  <si>
    <t>COT.ELE20</t>
  </si>
  <si>
    <t>FORNECIMENTO E INSTALAÇÃO ELETRODUTO DE AÇO GALVANIZADO, CLASSE LEVE, 2"</t>
  </si>
  <si>
    <t>DISJUNTOR TERMOMAGNETICO TRIPOLAR PADRAO NEMA (AMERICANO) 10 A 50A 240V, FORNECIMENTO E INSTALACAO</t>
  </si>
  <si>
    <t>DISJUNTOR TERMOMAGNETICO TRIPOLAR PADRAO NEMA (AMERICANO) 125 A 150A 240V, FORNECIMENTO E INSTALACAO</t>
  </si>
  <si>
    <t>DISJUNTOR TERMOMAGNETICO TRIPOLAR EM CAIXA MOLDADA 250A 600V, FORNECIMENTO E INSTALACAO</t>
  </si>
  <si>
    <t>COT.ELE21</t>
  </si>
  <si>
    <t>FORNECIMENTO E INSTALAÇÃO DISPOSITIVO DPS CLASSE II, 1 POLO, TENSAO MAXIMA DE 175 V, CORRENTE MAXIMA DE *45*KA (TIPO AC)</t>
  </si>
  <si>
    <t>QUADRO DE DISTRIBUICAO DE ENERGIA DE EMBUTIR, EM CHAPA METALICA, PARA 50 DISJUNTORES TERMOMAGNETICOS MONOPOLARES, COM BARRAMENTO TRIFASICO E NEUTRO, FORNECIMENTO E INSTALACAO</t>
  </si>
  <si>
    <t>COT.ELE22</t>
  </si>
  <si>
    <t>LUMINARIA PLAFON REDONDO COM VIDRO FOSCO DIAMETRO *30* CM, PARA 2 LAMPADAS, BASE E27, POTENCIA MAXIMA 40/60 W (NAO INCLUI LAMPADAS)</t>
  </si>
  <si>
    <t>AD. SINAPI 73953/004</t>
  </si>
  <si>
    <t>LUMINARIA DE SOBREPOR EM CHAPA DE ACO PARA 2 LAMPADAS TUBULARES DE *18*W T8 120CM</t>
  </si>
  <si>
    <t>2º PAVIMENTO</t>
  </si>
  <si>
    <t>COT.ELE09</t>
  </si>
  <si>
    <t>FORNECIMENTO E INSTALAÇÃO SUPORTE BALANCO P/ELETR. 50X50 PENDENTE</t>
  </si>
  <si>
    <t>COT.ELE13</t>
  </si>
  <si>
    <t>FORNECIMENTO E INSTALAÇÃO COTOVELO RETO 90 - 50X50</t>
  </si>
  <si>
    <t>COT.ELE14</t>
  </si>
  <si>
    <t>FORNECIMENTO E INSTALAÇÃO ELETROCALHA PERF. GALV. FOGO CH.18 50X50X3000</t>
  </si>
  <si>
    <t>COT.ELE16</t>
  </si>
  <si>
    <t>FORNECIMENTO E INSTALAÇÃO EMENDA U INTERNA P/ELETROCALHA 50X 50</t>
  </si>
  <si>
    <t>DUTO ESPIRAL FLEXIVEL SINGELO PEAD D=50MM(2") REVESTIDO COM PVC COM FIO GUIA DE ACO GALVANIZADO, LANCADO DIRETO NO SOLO, INCL CONEXOES</t>
  </si>
  <si>
    <t>INTERRUPTOR SIMPLES (1 MÓDULO) COM INTERRUPTOR PARALELO (1 MÓDULO), 10 A/250V, INCLUINDO SUPORTE E PLACA - FORNECIMENTO E INSTALAÇÃO. AF_12/2015</t>
  </si>
  <si>
    <t>FORNECIMENTO E INSTALAÇÃO LUMINARIA DE SOBREPOR EM CHAPA DE ACO PARA 2 LAMPADAS TUBULARES DE *18*W T8 120CM</t>
  </si>
  <si>
    <t>TELEFONIA</t>
  </si>
  <si>
    <t>LUVA DE EMENDA PARA ELETRODUTO, AÇO GALVANIZADO, DN 20 MM (3/4''), APARENTE, INSTALADA EM PAREDE - FORNECIMENTO E INSTALAÇÃO. AF_11/2016_P</t>
  </si>
  <si>
    <t>COT.ELE15</t>
  </si>
  <si>
    <t>FORNECIMENTO E INSTALAÇÃO TE RETO 90 - 50X 50</t>
  </si>
  <si>
    <t>CAIXA ENTERRADA PARA INSTALACOES TELEFONICAS TIPO R2 1,07X0,52X0,50MM BLOCOS DE CONCRETO ESTRUTURAL</t>
  </si>
  <si>
    <t>QUADRO DE DISTRIBUICAO PARA TELEFONE N.4, 60X60X12CM EM CHAPA METALICA , DE EMBUTIR, SEM ACESSORIOS, PADRAO TELEBRAS, FORNECIMENTO E INSTALACAO</t>
  </si>
  <si>
    <t>TOMADA DE REDE RJ45 - FORNECIMENTO E INSTALAÇÃO. AF_03/2018</t>
  </si>
  <si>
    <t>PATCH PANEL 24 PORTAS, CATEGORIA 6 - FORNECIMENTO E INSTALAÇÃO. AF_03/2018</t>
  </si>
  <si>
    <t>COT.ELE28</t>
  </si>
  <si>
    <t>FORNECIMENTO E INSTALAÇÃO SUPORTE BALANCO P/ELETR. 100X100 PENDENTE</t>
  </si>
  <si>
    <t>COT.ELE23</t>
  </si>
  <si>
    <t>FORNECIMENTO E INSTALAÇÃO MÃO FRANCESA REFORÇADA 80CM</t>
  </si>
  <si>
    <t>COT.ELE24</t>
  </si>
  <si>
    <t>FORNECIMENTO E INSTALAÇÃO COTOVELO RETO 90 - 100X100</t>
  </si>
  <si>
    <t>COT.ELE25</t>
  </si>
  <si>
    <t>FORNECIMENTO E INSTALAÇÃO ELETROCALHA PERF. GALV. FOGO CH.18 100X100X3000</t>
  </si>
  <si>
    <t>COT.ELE26</t>
  </si>
  <si>
    <t>FORNECIMENTO E INSTALAÇÃO TE RETO 90 - 100X 100</t>
  </si>
  <si>
    <t>COT.ELE27</t>
  </si>
  <si>
    <t>FORNECIMENTO E INSTALAÇÃO EMENDA U INTERNA P/ELETROCALHA 100X 100</t>
  </si>
  <si>
    <t>SISTEMA DE PROTEÇÃO CONTRA DESCARGAS ATMOSFÉRIAS - SPDA</t>
  </si>
  <si>
    <t>CAPTAÇÃO E ATERRAMENTO</t>
  </si>
  <si>
    <t>CAIXA DE INSPEÇÃO PARA ATERRAMENTO, CIRCULAR, EM POLIETILENO, DIÂMETRO INTERNO = 0,3 M. AF_05/2018</t>
  </si>
  <si>
    <t>CORDOALHA DE COBRE NU 50 MM², NÃO ENTERRADA, COM ISOLADOR - FORNECIMENTO E INSTALAÇÃO. AF_12/2017</t>
  </si>
  <si>
    <t>HASTE DE ATERRAMENTO 3/4 PARA SPDA - FORNECIMENTO E INSTALAÇÃO. AF_12 /2017</t>
  </si>
  <si>
    <t>TERMINAL OU CONECTOR DE PRESSAO - PARA CABO 50MM2 - FORNECIMENTO E INSTALACAO</t>
  </si>
  <si>
    <t>TERMINAL METALICO A PRESSAO PARA 1 CABO DE 50 MM2 - FORNECIMENTO E INSTALACAO</t>
  </si>
  <si>
    <t>AD SINAPI 41598</t>
  </si>
  <si>
    <t>MEDIÇÃO DE ENERGIA ELETRICA TRIFASICA ATÉ 200A - T3</t>
  </si>
  <si>
    <t>AD SINAPI 41598-1</t>
  </si>
  <si>
    <t>MEDIÇÃO DE ENERGIA ELETRICA TRIFASICA ATÉ 200A - T2</t>
  </si>
  <si>
    <t>AD SINAPI 41598-2</t>
  </si>
  <si>
    <t>MEDIÇÃO DE ENERGIA ELETRICA TRIFASICA ACIMA DE 200A</t>
  </si>
  <si>
    <t>COT.ELE29</t>
  </si>
  <si>
    <t>FORNECIMENTO E INSTALAÇÃO REFLETOR LED – 150W – 20.150 LUMENS SIMILAR OU SUPERIOR ATÉ 200W</t>
  </si>
  <si>
    <t>COT.ELE30</t>
  </si>
  <si>
    <t>FORNECIMENTO E INSTALAÇÃO CABO TELEFONICO CI 40X50P</t>
  </si>
  <si>
    <t>COT.SPDA01</t>
  </si>
  <si>
    <t>FORNECIMENTO E INSTALAÇÃO DE CAIXA DE EQUIPOTENCIALIZAÇÃO 20 X 20 X 10 CM</t>
  </si>
  <si>
    <t>COT.SPDA02</t>
  </si>
  <si>
    <t>FORNECIMENTO E INSTALAÇÃO DE CONECTOR MEDIÇÃO CABOS COBRE 16 A 70MM</t>
  </si>
  <si>
    <t>COT.SPDA03</t>
  </si>
  <si>
    <t>FORNECIMENTO E INSTALAÇÃO DE SOLDA EXOTÉRMICA Nº115</t>
  </si>
  <si>
    <t>COT.SPDA04</t>
  </si>
  <si>
    <t>FORNECIMENTO E INSTALAÇÃO DE PORCA E PARAFUSO INOX 5/16" x 1.1/4"</t>
  </si>
  <si>
    <t>Item</t>
  </si>
  <si>
    <t>Serviço</t>
  </si>
  <si>
    <t xml:space="preserve">Unid: </t>
  </si>
  <si>
    <t>AUXILIAR DE ELETRICISTA COM ENCARGOS COMPLEMENTARES</t>
  </si>
  <si>
    <t>ELETRICISTA COM ENCARGOS COMPLEMENTARES</t>
  </si>
  <si>
    <t>SPDA01</t>
  </si>
  <si>
    <t>CAIXA DE EQUIPOTENCIALIZAÇÃO 20 X 20 X 10 CM</t>
  </si>
  <si>
    <t>PÇ</t>
  </si>
  <si>
    <t>SPDA02</t>
  </si>
  <si>
    <t>CONECTOR MEDIÇÃO CABOS COBRE 16 A 70MM</t>
  </si>
  <si>
    <t>SPDA03</t>
  </si>
  <si>
    <t>SOLDA EXOTÉRMICA Nº115</t>
  </si>
  <si>
    <t>PARAFUSO INOX 5/16" x 1.1/4"</t>
  </si>
  <si>
    <t xml:space="preserve">PORCA INOX 5/16" </t>
  </si>
  <si>
    <t>ELE01</t>
  </si>
  <si>
    <t>ARRUELA GALVANIZADA 1/4</t>
  </si>
  <si>
    <t>ELE02</t>
  </si>
  <si>
    <t>ARRUELA GALVANIZADA 3/8</t>
  </si>
  <si>
    <t>ELE03</t>
  </si>
  <si>
    <t>BUCHA S-06 S/PARAFUSO</t>
  </si>
  <si>
    <t>ELE04</t>
  </si>
  <si>
    <t>ELE05</t>
  </si>
  <si>
    <t>PARAFUSO GALVANIZADO 3/8 X 2</t>
  </si>
  <si>
    <t>ELE06</t>
  </si>
  <si>
    <t>PARAFUSO LENTILHA 1/4 X 3/4 C/ TRAVA</t>
  </si>
  <si>
    <t>ELE07</t>
  </si>
  <si>
    <t>PORCA GALVANIZADA 1/4</t>
  </si>
  <si>
    <t>ELE08</t>
  </si>
  <si>
    <t>PORCA GALVANIZADA 3/4</t>
  </si>
  <si>
    <t>0,0230000</t>
  </si>
  <si>
    <t>0,1610000</t>
  </si>
  <si>
    <t>ELE09</t>
  </si>
  <si>
    <t>VERGALHAO ZINCADO ROSCA TOTAL, 1/4 " (6,3 MM)</t>
  </si>
  <si>
    <t>FITA ISOLANTE PLASTICA DE 20 METROS</t>
  </si>
  <si>
    <t>ELE12</t>
  </si>
  <si>
    <t>SAIDA HORIZONTAL P/ ELETROCALHA 3/4</t>
  </si>
  <si>
    <t>ELE13</t>
  </si>
  <si>
    <t>COTOVELO RETO 90 - 50X50</t>
  </si>
  <si>
    <t>ELE14</t>
  </si>
  <si>
    <t>ELETROCALHA PERF. GALV. FOGO CH.18 50X50X3000</t>
  </si>
  <si>
    <t>ELE15</t>
  </si>
  <si>
    <t>ELE16</t>
  </si>
  <si>
    <t>EMENDA U INTERNA P/ELETROCALHA 50X 50</t>
  </si>
  <si>
    <t>ABRACADEIRA EM ACO PARA AMARRACAO DE ELETRODUTOS, TIPO D, COM 1" E CUNHA DE FIXACAO</t>
  </si>
  <si>
    <t>ABRACADEIRA EM ACO PARA AMARRACAO DE ELETRODUTOS, TIPO D, COM 2" E PARAFUSO DE FIXACAO</t>
  </si>
  <si>
    <t>ABRACADEIRA EM ACO PARA AMARRACAO DE ELETRODUTOS, TIPO D, COM 3/4" E PARAFUSO DE FIXACAO</t>
  </si>
  <si>
    <t>0,1044000</t>
  </si>
  <si>
    <t>ELETRODUTO DE AÇO GALVANIZADO, CLASSE LEVE, 2"</t>
  </si>
  <si>
    <t>FITA ACO INOX PARA CINTAR POSTE, L = 19 MM, E = 0,5 MM (ROLO DE 30M)</t>
  </si>
  <si>
    <t>0,1333333</t>
  </si>
  <si>
    <t>CINTA CIRCULAR EM ACO GALVANIZADO DE 150 MM DE DIAMETRO PARA FIXACAO DE CAIXA MEDICAO, INCLUI PARAFUSOS E PORCAS</t>
  </si>
  <si>
    <t>2,0000000</t>
  </si>
  <si>
    <t>CABO DE COBRE NU 16 MM2 MEIO-DURO</t>
  </si>
  <si>
    <t>CABO DE COBRE, FLEXIVEL, CLASSE 4 OU 5, ISOLACAO EM PVC/A, ANTICHAMA BWF-B, COBERTURA PVC-ST1, ANTICHAMA BWF-B, 1 CONDUTOR, 0,6/1 KV, SECAO NOMINAL 16 MM2</t>
  </si>
  <si>
    <t>CABO DE COBRE, FLEXIVEL, CLASSE 4 OU 5, ISOLACAO EM PVC/A, ANTICHAMA BWF-B, COBERTURA PVC-ST1, ANTICHAMA BWF-B, 1 CONDUTOR, 0,6/1 KV, SECAO NOMINAL 25 MM2</t>
  </si>
  <si>
    <t>1,0000000</t>
  </si>
  <si>
    <t>ARMACAO VERTICAL COM HASTE E CONTRA-PINO, EM CHAPA DE ACO GALVANIZADO 3/16", COM 4 ESTRIBOS E 4 ISOLADORES</t>
  </si>
  <si>
    <t>CONECTOR METALICO TIPO PARAFUSO FENDIDO (SPLIT BOLT), PARA CABOS ATE 16 MM2</t>
  </si>
  <si>
    <t>8,0000000</t>
  </si>
  <si>
    <t>LUVA EM PVC RIGIDO ROSCAVEL, DE 1", PARA ELETRODUTO</t>
  </si>
  <si>
    <t>4,0000000</t>
  </si>
  <si>
    <t>DISJUNTOR TIPO NEMA, TRIPOLAR 60 ATE 100 A, TENSAO MAXIMA DE 415 V</t>
  </si>
  <si>
    <t>ELETRODUTO DE PVC RIGIDO ROSCAVEL DE 1 ", SEM LUVA</t>
  </si>
  <si>
    <t>POSTE CONICO CONTINUO EM ACO GALVANIZADO, CURVO, BRACO SIMPLES, FLANGEADO, H= 7 M, DIAMETRO INFERIOR = *125* MM</t>
  </si>
  <si>
    <t>!EM PROCESSO DE DESATIVACAO! HASTE DE ATERRAMENTO EM ACO COM 3,00 M DE COMPRIMENTO E DN = 5/8", REVESTIDA COM BAIXA CAMADA DE COBRE, SEM CONECTOR</t>
  </si>
  <si>
    <t>PARAFUSO DE FERRO POLIDO, SEXTAVADO, COM ROSCA PARCIAL, DIAMETRO 5/8", COMPRIMENTO 6", COM PORCA E ARRUELA DE PRESSAO MEDIA</t>
  </si>
  <si>
    <t>ARRUELA REDONDA DE LATAO, DIAMETRO EXTERNO = 34 MM, ESPESSURA = 2,5 MM, DIAMETRO DO FURO = 17 MM</t>
  </si>
  <si>
    <t>CURVA 180 GRAUS, DE PVC RIGIDO ROSCAVEL, DE 3/4", PARA ELETRODUTO</t>
  </si>
  <si>
    <t>BUCHA EM ALUMINIO, COM ROSCA, DE 1", PARA ELETRODUTO</t>
  </si>
  <si>
    <t>ARRUELA EM ALUMINIO, COM ROSCA, DE 1", PARA ELETRODUTO</t>
  </si>
  <si>
    <t>88316</t>
  </si>
  <si>
    <t>SERVENTE COM ENCARGOS COMPLEMENTARES</t>
  </si>
  <si>
    <t>CABO DE COBRE, FLEXIVEL, CLASSE 4 OU 5, ISOLACAO EM PVC/A, ANTICHAMA BWF-B, COBERTURA PVC-ST1, ANTICHAMA BWF-B, 1 CONDUTOR, 0,6/1 KV, SECAO NOMINAL 150 MM2</t>
  </si>
  <si>
    <t>CABO DE COBRE, FLEXIVEL, CLASSE 4 OU 5, ISOLACAO EM PVC/A, ANTICHAMA BWF-B, COBERTURA PVC-ST1, ANTICHAMA BWF-B, 1 CONDUTOR, 0,6/1 KV, SECAO NOMINAL 300 MM2</t>
  </si>
  <si>
    <t>DISJUNTOR TERMOMAGNETICO TRIPOLAR 300 A / 600 V, TIPO JXD / ICC - 40 KA</t>
  </si>
  <si>
    <t>DISPOSITIVO DPS CLASSE II, 1 POLO, TENSAO MAXIMA DE 175 V, CORRENTE MAXIMA DE *45*KA (TIPO AC)</t>
  </si>
  <si>
    <t>0,2883000</t>
  </si>
  <si>
    <t>0,6920000</t>
  </si>
  <si>
    <t>LUMINARIA DE SOBREPOR EM CHAPA DE ACO PARA 2 LAMPADAS FLUORESCENTES DE *18*W, PERFIL COMERCIAL (NAO INCLUI REATOR E LAMPADAS)</t>
  </si>
  <si>
    <t>ELE22</t>
  </si>
  <si>
    <t>LAMPADA TUBULAR LED 18W 6500K BIV. 1.214MM</t>
  </si>
  <si>
    <t>ELE23</t>
  </si>
  <si>
    <t>MÃO FRANCESA REFORÇADA 80CM</t>
  </si>
  <si>
    <t>ELE24</t>
  </si>
  <si>
    <t>COTOVELO RETO 90 - 100X100</t>
  </si>
  <si>
    <t>ELE25</t>
  </si>
  <si>
    <t>ELETROCALHA PERF. GALV. FOGO CH.18 100X100X3000</t>
  </si>
  <si>
    <t>TE RETO 90 - 100X 100</t>
  </si>
  <si>
    <t>EMENDA U INTERNA P/ELETROCALHA 100X 100</t>
  </si>
  <si>
    <t>SUPORTE BALANCO P/ELETR. 100X100 PENDENT</t>
  </si>
  <si>
    <t>REFLETOR LED – 150W – 20.150 LUMENS SIMILAR OU SUPERIOR ATÉ 200W</t>
  </si>
  <si>
    <t>CABO TELEFONICO CI 40X50P</t>
  </si>
  <si>
    <t>LOJA ELÉTRICA</t>
  </si>
  <si>
    <t>SELCO</t>
  </si>
  <si>
    <t>CHUMBADOR CBA 1/4" X 2" C/PARAF.</t>
  </si>
  <si>
    <t>ML</t>
  </si>
  <si>
    <t>SUPORTE BALANCO P/ELETR. 50X50 PENDENTE</t>
  </si>
  <si>
    <t>TE RETO 90 - 50X50</t>
  </si>
  <si>
    <t>CAIXA SIFONADA, PVC, DN 150 X 185 X 75 MM, FORNECIDA E INSTALADA EM RAMAIS DE ENCAMINHAMENTO DE ÁGUA PLUVIAL. AF_12/2014</t>
  </si>
  <si>
    <t>Serviço:  JOELHO PVC, COM BOLSA E ANEL, 90 GRAUS, DN 40 X *38* MM, SERIE NORMAL, PARA ESGOTO PREDIAL</t>
  </si>
  <si>
    <t>JOELHO PVC, COM BOLSA E ANEL, 90 GRAUS, DN 40 X *38* MM, SERIE NORMAL, PARA ESGOTO PREDIAL</t>
  </si>
  <si>
    <t>2.10</t>
  </si>
  <si>
    <t>2.11</t>
  </si>
  <si>
    <t>73749/2</t>
  </si>
  <si>
    <t>LUMINÁRIA DE EMERGÊNCIA, COM 30 LÂMPADAS LED DE 2 W, SEM REATOR - FORNECIMENTO E INSTALAÇÃO. AF_02/2020</t>
  </si>
  <si>
    <t xml:space="preserve"> CHUVEIRO ELÉTRICO COMUM CORPO PLÁSTICO, TIPO DUCHA  FORNECIMENTO E INSTALAÇÃO. AF_01/2020</t>
  </si>
  <si>
    <t>TELHAMENTO COM TELHA CERÂMICA DE ENCAIXE, TIPO PORTUGUESA, COM ATÉ 2 ÁGUAS, INCLUSO TRANSPORTE VERTICAL. AF_07/2019</t>
  </si>
  <si>
    <t>9.1</t>
  </si>
  <si>
    <t>9.2</t>
  </si>
  <si>
    <t>10.1</t>
  </si>
  <si>
    <t>12.1</t>
  </si>
  <si>
    <t>13.1</t>
  </si>
  <si>
    <t>14.2</t>
  </si>
  <si>
    <t>14.5</t>
  </si>
  <si>
    <t>14.7</t>
  </si>
  <si>
    <t>18.1</t>
  </si>
  <si>
    <t>18.2</t>
  </si>
  <si>
    <t>19.1.3</t>
  </si>
  <si>
    <t>19.1.4</t>
  </si>
  <si>
    <t>19.1.5</t>
  </si>
  <si>
    <t>19.1.6</t>
  </si>
  <si>
    <t>19.1.7</t>
  </si>
  <si>
    <t>19.1.8</t>
  </si>
  <si>
    <t>19.1.9</t>
  </si>
  <si>
    <t>19.1.10</t>
  </si>
  <si>
    <t>19.1.11</t>
  </si>
  <si>
    <t>19.1.12</t>
  </si>
  <si>
    <t>22.2.1</t>
  </si>
  <si>
    <t>22.2.2</t>
  </si>
  <si>
    <t>22.2.3</t>
  </si>
  <si>
    <t>22.2.4</t>
  </si>
  <si>
    <t>22.2.5</t>
  </si>
  <si>
    <t>22.2.6</t>
  </si>
  <si>
    <t>22.2.7</t>
  </si>
  <si>
    <t>23.</t>
  </si>
  <si>
    <t>23.1</t>
  </si>
  <si>
    <t>23.1.1</t>
  </si>
  <si>
    <t>23.1.2</t>
  </si>
  <si>
    <t>23.1.3</t>
  </si>
  <si>
    <t>23.1.4</t>
  </si>
  <si>
    <t>23.1.5</t>
  </si>
  <si>
    <t>23.1.6</t>
  </si>
  <si>
    <t>23.1.7</t>
  </si>
  <si>
    <t>23.1.8</t>
  </si>
  <si>
    <t>23.1.9</t>
  </si>
  <si>
    <t>23.1.10</t>
  </si>
  <si>
    <t>23.1.11</t>
  </si>
  <si>
    <t>23.1.12</t>
  </si>
  <si>
    <t>23.1.13</t>
  </si>
  <si>
    <t>23.1.14</t>
  </si>
  <si>
    <t>23.2</t>
  </si>
  <si>
    <t>23.2.1</t>
  </si>
  <si>
    <t>23.2.2</t>
  </si>
  <si>
    <t>23.2.3</t>
  </si>
  <si>
    <t>23.2.4</t>
  </si>
  <si>
    <t>23.2.5</t>
  </si>
  <si>
    <t>23.2.6</t>
  </si>
  <si>
    <t>23.2.7</t>
  </si>
  <si>
    <t>23.2.8</t>
  </si>
  <si>
    <t>23.2.9</t>
  </si>
  <si>
    <t>23.2.10</t>
  </si>
  <si>
    <t>23.2.11</t>
  </si>
  <si>
    <t>23.2.12</t>
  </si>
  <si>
    <t>23.3.1</t>
  </si>
  <si>
    <t>23.3.2</t>
  </si>
  <si>
    <t>23.3.3</t>
  </si>
  <si>
    <t>24.</t>
  </si>
  <si>
    <t>24.1</t>
  </si>
  <si>
    <t>24.2</t>
  </si>
  <si>
    <t>24.3</t>
  </si>
  <si>
    <t>TERMINAL METALICO A PRESSAO PARA 1 CABO DE 50 MM2, COM 1 FURO DE FIXACAO</t>
  </si>
  <si>
    <t>COT.SPDA05</t>
  </si>
  <si>
    <t>COT.SPDA06</t>
  </si>
  <si>
    <t>COT.SPDA07</t>
  </si>
  <si>
    <t>TRATOR DE ESTEIRAS, POTÊNCIA 100 HP, PESO OPERACIONAL 9,4 T, COM LÂMINA 2,19 M3 - CHP DIURNO. AF_06/2014</t>
  </si>
  <si>
    <t>PIZZATO</t>
  </si>
  <si>
    <t>ELETROMAIS</t>
  </si>
  <si>
    <t>ELETRODUTO/DUTO PEAD FLEXIVEL PAREDE SIMPLES, CORRUGACAO HELICOIDAL, COR PRETA, SEM ROSCA, DE 3", PARA CABEAMENTO SUBTERRANEO (NBR 15715)</t>
  </si>
  <si>
    <t>COT.ELE31</t>
  </si>
  <si>
    <t>DISJUNTOR TIPO NEMA, TRIPOLAR 10 ATE 50A, TENSAO MAXIMA DE 415 V</t>
  </si>
  <si>
    <t>COT.ELE32</t>
  </si>
  <si>
    <t xml:space="preserve">DISJUNTOR TIPO NEMA, TRIPOLAR 60 ATE 100 A, TENSAO MAXIMA DE 415 V </t>
  </si>
  <si>
    <t>COT.ELE33</t>
  </si>
  <si>
    <t xml:space="preserve">DISJUNTOR TERMOMAGNETICO TRIPOLAR 125A </t>
  </si>
  <si>
    <t>COT.ELE34</t>
  </si>
  <si>
    <t>DISJUNTOR TERMOMAGNETICO TRIPOLAR 250 A / 600 V, TIPO FXD</t>
  </si>
  <si>
    <t>BARRA DE APOIO RETA, EM ACO INOX POLIDO, COMPRIMENTO 70 CM, FIXADA NA PAREDE - FORNECIMENTO E INSTALAÇÃO. AF_01/2020</t>
  </si>
  <si>
    <t>BARRA DE APOIO RETA, EM ACO INOX POLIDO, COMPRIMENTO 80 CM, FIXADA NA PAREDE - FORNECIMENTO E INSTALAÇÃO. AF_01/2020</t>
  </si>
  <si>
    <t>COT.ELE35</t>
  </si>
  <si>
    <t xml:space="preserve">DISJUNTOR TIPO NEMA, MONOPOLAR 10 ATE 30A, TENSAO MAXIMA DE 240 V </t>
  </si>
  <si>
    <t>COT.ELE36</t>
  </si>
  <si>
    <t>DISJUNTOR TERMOMAGNETICO BIPOLAR PADRAO NEMA (AMERICANO) 10 A 50A 240V, FORNECIMENTO E INSTALACAO</t>
  </si>
  <si>
    <t>DISJUNTOR TIPO NEMA, BIPOLAR 10 ATE 50 A, TENSAO MAXIMA 415 V</t>
  </si>
  <si>
    <t>COT.ELE37</t>
  </si>
  <si>
    <t>QUADRO DE DISTRIBUICAO COM BARRAMENTO TRIFASICO, DE EMBUTIR, EM CHAPA DE ACO GALVANIZADO, PARA 30 DISJUNTORES DIN, 225 A</t>
  </si>
  <si>
    <t>COT.ELE38</t>
  </si>
  <si>
    <t>QUADRO DE DISTRIBUICAO COM BARRAMENTO TRIFASICO, DE EMBUTIR, EM CHAPA DE ACO GALVANIZADO, PARA 24 DISJUNTORES DIN, 100 A</t>
  </si>
  <si>
    <t>COT.ELE39</t>
  </si>
  <si>
    <t xml:space="preserve">LAMPADA LED 10 W BIVOLT BRANCA, FORMATO TRADICIONAL (BASE E27) </t>
  </si>
  <si>
    <t>COT.ELE40</t>
  </si>
  <si>
    <t>ELETRODUTO/DUTO PEAD FLEXIVEL PAREDE SIMPLES, CORRUGACAO HELICOIDAL, COR PRETA, SEM ROSCA, DE 2", PARA CABEAMENTO SUBTERRANEO (NBR 15715)</t>
  </si>
  <si>
    <t>COT.ELE41</t>
  </si>
  <si>
    <t xml:space="preserve">DISJUNTOR TIPO NEMA, BIPOLAR 10 ATE 50 A, TENSAO MAXIMA 415 V </t>
  </si>
  <si>
    <t>COT.ELE42</t>
  </si>
  <si>
    <t>QUADRO DE DISTRIBUICAO PARA TELEFONE N.4, 60X60X12CM EM CHAPA METALICA, DE EMBUTIR, SEM ACESSORIOS, PADRAO TELEBRAS, FORNECIMENTO E INSTALACAO</t>
  </si>
  <si>
    <t>PEDREIRO COM ENCARGOS COMPLEMENTARES</t>
  </si>
  <si>
    <t>ARGAMASSA TRAÇO 1:1:6 (EM VOLUME DE CIMENTO, CAL E AREIA MÉDIA ÚMIDA) PARA EMBOÇO/MASSA ÚNICA/ASSENTAMENTO DE ALVENARIA DE VEDAÇÃO, PREPARO MANUAL. AF_08/2019</t>
  </si>
  <si>
    <t>CAIXA DE PASSAGEM/ LUZ / TELEFONIA, DE EMBUTIR, EM CHAPA DE ACO GALVANIZADO, DIMENSOES 60 X 60 X *12* CM (PADRAO CONCESSIONARIA LOCAL)</t>
  </si>
  <si>
    <t>Unid: M3</t>
  </si>
  <si>
    <t>5944 - PÁ CARREGADEIRA SOBRE RODAS, POTÊNCIA 197 HP, CAPACIDADE DA CAÇAMBA 2,5 A 3,5 M3, PESO OPERACIONAL 18338 KG - CHP DIURNO. AF_06/2014</t>
  </si>
  <si>
    <t>5946 - PÁ CARREGADEIRA SOBRE RODAS, POTÊNCIA 197 HP, CAPACIDADE DA CAÇAMBA 2,5 A 3,5 M3, PESO OPERACIONAL 18338 KG - CHI DIURNO. AF_06/2014</t>
  </si>
  <si>
    <t>Serviço: GUARDA-CORPO COM CORRIMAO EM TUBO DE ACO GALVANIZADO 1 1/2"</t>
  </si>
  <si>
    <t>Item: AD. SINAPI 84862</t>
  </si>
  <si>
    <t xml:space="preserve">1649 - CRUZETA DE FERRO GALVANIZADO, COM ROSCA BSP, DE 1 1/2" </t>
  </si>
  <si>
    <t>2616 - CURVA 90 GRAUS, PARA ELETRODUTO, EM ACO GALVANIZADO ELETROLITICO, DIAMETRO DE 15 MM (1/2")</t>
  </si>
  <si>
    <t>6297 - TE DE FERRO GALVANIZADO, DE 1 1/2"</t>
  </si>
  <si>
    <t xml:space="preserve"> 7697 - TUBO ACO GALVANIZADO COM COSTURA, CLASSE MEDIA, DN 1.1/2", E = *3,25* MM, PESO *3,61* KG/M (NBR 5580)</t>
  </si>
  <si>
    <t>88316 -  SERVENTE COM ENCARGOS COMPLEMENTARES</t>
  </si>
  <si>
    <t>AD. SINAPI 84862</t>
  </si>
  <si>
    <t>Item: AD. SINAPI 73631</t>
  </si>
  <si>
    <t>Serviço: GUARDA-CORPO EM TUBO DE ACO GALVANIZADO 1 1/2"</t>
  </si>
  <si>
    <t>7697 - TUBO ACO GALVANIZADO COM COSTURA, CLASSE MEDIA, DN 1.1/2", E = *3,25* MM, PESO *3,61* KG/M (NBR 5580)</t>
  </si>
  <si>
    <t>88631 - ARGAMASSA TRAÇO 1:4 (EM VOLUME DE CIMENTO E AREIA MÉDIA ÚMIDA), PREPARO MANUAL. AF_08/2019</t>
  </si>
  <si>
    <t>AD. SINAPI 73631</t>
  </si>
  <si>
    <t>ELE10</t>
  </si>
  <si>
    <t>ELE11</t>
  </si>
  <si>
    <t>ELE17</t>
  </si>
  <si>
    <t>ELE18</t>
  </si>
  <si>
    <t>ELE19</t>
  </si>
  <si>
    <t>ELE20</t>
  </si>
  <si>
    <t>ELE21</t>
  </si>
  <si>
    <t>Item: AD. SINAPI 74072/3</t>
  </si>
  <si>
    <t>Serviço: CORRIMAO EM TUBO ACO GALVANIZADO 1 1/4" COM BRACADEIRA</t>
  </si>
  <si>
    <t>395 - ABRACADEIRA EM ACO PARA AMARRACAO DE ELETRODUTOS, TIPO D, COM 1 1/4" E PARAFUSO DE FIXACAO</t>
  </si>
  <si>
    <t>7698 - TUBO ACO GALVANIZADO COM COSTURA, CLASSE MEDIA, DN 1.1/4", E = *3,25* MM, PESO *3,14* KG/M (NBR 5580)</t>
  </si>
  <si>
    <t>Item: AD. SINAPI 73908/2</t>
  </si>
  <si>
    <t>Serviço: CANTONEIRA DE ALUMINIO 1"X1, PARA PROTECAO DE QUINA DE PAREDE</t>
  </si>
  <si>
    <t xml:space="preserve">586 - CANTONEIRA ALUMINIO ABAS IGUAIS 1 ", E = 3 /16 " </t>
  </si>
  <si>
    <t>Item: AD. SINAPI 74106/1</t>
  </si>
  <si>
    <t>Serviço: IMPERMEABILIZACAO DE ESTRUTURAS ENTERRADAS, COM TINTA ASFALTICA, DUAS DEMAOS.</t>
  </si>
  <si>
    <t>7319 - TINTA ASFALTICA IMPERMEABILIZANTE DISPERSA EM AGUA, PARA MATERIAIS CIMENTICIOS</t>
  </si>
  <si>
    <t>AD. SINAPI 74106/1</t>
  </si>
  <si>
    <t>Item: AD. SINAPI 68053</t>
  </si>
  <si>
    <t>3777 - LONA PLASTICA PESADA PRETA, E = 150 MICRA</t>
  </si>
  <si>
    <t>88270 - IMPERMEABILIZADOR COM ENCARGOS COMPLEMENTARES</t>
  </si>
  <si>
    <t>5318 - SOLVENTE DILUENTE A BASE DE AGUARRAS</t>
  </si>
  <si>
    <t>88310 - PINTOR COM ENCARGOS COMPLEMENTARES</t>
  </si>
  <si>
    <t>Item: AD. SINAPI 74145/1</t>
  </si>
  <si>
    <t>Serviço: PINTURA ESMALTE FOSCO, DUAS DEMAOS, SOBRE SUPERFICIE METALICA, INCLUSO UMA DEMAO DE FUNDO ANTICORROSIVO. UTILIZACAO DE REVOLVER ( AR-COMPRIMIDO).</t>
  </si>
  <si>
    <t xml:space="preserve">3768 - LIXA EM FOLHA PARA FERRO, NUMERO 150 </t>
  </si>
  <si>
    <t xml:space="preserve">7288 - TINTA ESMALTE SINTETICO PREMIUM FOSCO </t>
  </si>
  <si>
    <t xml:space="preserve">7307 - FUNDO ANTICORROSIVO PARA METAIS FERROSOS (ZARCAO) </t>
  </si>
  <si>
    <t>AD. SINAPI 74145/1</t>
  </si>
  <si>
    <t>COT.ELE43</t>
  </si>
  <si>
    <t>QUADRO DE DISTRIBUICAO COM BARRAMENTO TRIFASICO, DE EMBUTIR, EM CHAPA DE ACO GALVANIZADO, PARA 30 DISJUNTORES DIN, 150 A</t>
  </si>
  <si>
    <t>COT.ELE44</t>
  </si>
  <si>
    <t>COT.ELE45</t>
  </si>
  <si>
    <t>TUBO DE LIGAÇÃO 38MM  PARA VASO SANITÁRIO - FORNECIMENTO E INSTALAÇÃO</t>
  </si>
  <si>
    <t>MICTÓRIO SIFONADO LOUÇA BRANCA  PADRÃO MÉDIO  FORNECIMENTO E INSTALAÇÃO. AF_01/2020</t>
  </si>
  <si>
    <t xml:space="preserve"> TORNEIRA CROMADA LONGA, DE PAREDE, 1/2 OU 3/4, PARA PIA DE COZINHA, PADRÃO POPULAR - FORNECIMENTO E INSTALAÇÃO. AF_01/2020</t>
  </si>
  <si>
    <t>ASSENTO SANITÁRIO CONVENCIONAL - FORNECIMENTO E INSTALACAO. AF_01/2020</t>
  </si>
  <si>
    <t>TUBO EM COBRE RÍGIDO, DN 28 MM, CLASSE A, SEM ISOLAMENTO, INSTALADO EM PRUMADA  FORNECIMENTO E INSTALAÇÃO. AF_12/2015</t>
  </si>
  <si>
    <t>Item: AD. SINAPI 73948/3</t>
  </si>
  <si>
    <t xml:space="preserve">13 - ESTOPA </t>
  </si>
  <si>
    <t xml:space="preserve">5318 - SOLVENTE DILUENTE A BASE DE AGUARRAS </t>
  </si>
  <si>
    <t>AD. SINAPI 73948/3</t>
  </si>
  <si>
    <t>Item: AD. SINAPI 73948/8</t>
  </si>
  <si>
    <t>Serviço: LIMPEZA VIDRO COMUM</t>
  </si>
  <si>
    <t xml:space="preserve"> AD. SINAPI 73948/8</t>
  </si>
  <si>
    <r>
      <t xml:space="preserve">ARMAÇÃO DE PILAR OU VIGA DE UMA ESTRUTURA CONVENCIONAL DE CONCRETO ARMADO EM UM EDIFÍCIO DE MÚLTIPLOS PAVIMENTOS UTILIZANDO </t>
    </r>
    <r>
      <rPr>
        <b/>
        <sz val="11"/>
        <color indexed="8"/>
        <rFont val="Arial"/>
        <family val="2"/>
      </rPr>
      <t>AÇO CA-50 DE 8,0MM</t>
    </r>
    <r>
      <rPr>
        <sz val="11"/>
        <color indexed="8"/>
        <rFont val="Arial"/>
        <family val="2"/>
      </rPr>
      <t xml:space="preserve"> - MONTAGEM. AF_12/2015</t>
    </r>
  </si>
  <si>
    <r>
      <t xml:space="preserve">TERMINAL OU CONECTOR DE PRESSAO - PARA CABO </t>
    </r>
    <r>
      <rPr>
        <b/>
        <sz val="11"/>
        <color indexed="8"/>
        <rFont val="Arial"/>
        <family val="2"/>
      </rPr>
      <t>50MM2</t>
    </r>
    <r>
      <rPr>
        <sz val="11"/>
        <color indexed="8"/>
        <rFont val="Arial"/>
        <family val="2"/>
      </rPr>
      <t xml:space="preserve"> - FORNECIMENTO E INSTALACAO</t>
    </r>
  </si>
  <si>
    <r>
      <t xml:space="preserve">TERMINAL METALICO A PRESSAO PARA 1 CABO DE </t>
    </r>
    <r>
      <rPr>
        <b/>
        <sz val="11"/>
        <color indexed="8"/>
        <rFont val="Arial"/>
        <family val="2"/>
      </rPr>
      <t xml:space="preserve">50 MM2 </t>
    </r>
    <r>
      <rPr>
        <sz val="11"/>
        <color indexed="8"/>
        <rFont val="Arial"/>
        <family val="2"/>
      </rPr>
      <t>- FORNECIMENTO E INSTALACAO</t>
    </r>
  </si>
  <si>
    <t>COT.ELE46</t>
  </si>
  <si>
    <t>Item: AD. SINAPI 74064/1</t>
  </si>
  <si>
    <t>Serviço: FUNDO ANTICORROSIVO A BASE DE OXIDO DE FERRO (ZARCAO), DUAS DEMAOS</t>
  </si>
  <si>
    <t>AD. SINAPI 74064/1</t>
  </si>
  <si>
    <t>Item: AD. SINAPI 73924/1</t>
  </si>
  <si>
    <t>Serviço: PINTURA ESMALTE ALTO BRILHO, DUAS DEMAOS, SOBRE SUPERFICIE METALICA</t>
  </si>
  <si>
    <t>7292 - TINTA ESMALTE SINTETICO PREMIUM BRILHANTE</t>
  </si>
  <si>
    <t>3768 - LIXA EM FOLHA PARA FERRO, NUMERO 150</t>
  </si>
  <si>
    <t>AD. SINAPI 73924/1</t>
  </si>
  <si>
    <t>Serviço: LASTRO DE VALA COM PREPARO DE FUNDO, LARGURA MENOR QUE 1,5 M, COM CAMADA DE AREIA, LANÇAMENTO MANUAL, EM LOCAL COM NÍVEL BAIXO DE INTERFERÊNCIA. AF_06/2016</t>
  </si>
  <si>
    <t>370 -  AREIA MEDIA - POSTO JAZIDA/FORNECEDOR (RETIRADO NA JAZIDA, SEM TRANSPORTE)</t>
  </si>
  <si>
    <t>91533 - COMPACTADOR DE SOLOS DE PERCUSSÃO (SOQUETE) COM MOTOR A GASOLINA 4 TEMPOS, POTÊNCIA 4 CV - CHP DIURNO. AF_08/2015</t>
  </si>
  <si>
    <t>91534 - COMPACTADOR DE SOLOS DE PERCUSSÃO (SOQUETE) COM MOTOR A GASOLINA 4 TEMPOS, POTÊNCIA 4 CV - CHI DIURNO. AF_08/2015</t>
  </si>
  <si>
    <t>AD. SINAPI 94102</t>
  </si>
  <si>
    <t>Item: AD. SINAPI 94102</t>
  </si>
  <si>
    <t>CAIXA ENTERRADA HIDRÁULICA RETANGULAR, EM ALVENARIA COM BLOCOS DE CONCRETO, DIMENSÕES INTERNAS: 0,8X0,8X0,6 M PARA REDE DE DRENAGEM. AF_05/2018</t>
  </si>
  <si>
    <t>CAIXA ENTERRADA HIDRÁULICA RETANGULAR, EM ALVENARIA COM BLOCOS DE CONCRETO, DIMENSÕES INTERNAS: 0,6X0,6X0,6 M PARA REDE DE DRENAGEM. AF_05/2018</t>
  </si>
  <si>
    <t>CAIXA ENTERRADA HIDRÁULICA RETANGULAR, EM ALVENARIA COM BLOCOS DE CONCRETO, DIMENSÕES INTERNAS: 0,6X0,6X0,6 M PARA REDE DE ESGOTO. AF_05/2018</t>
  </si>
  <si>
    <t>Serviço: FORNECIMENTO/INSTALACAO LONA PLASTICA PRETA, PARA IMPERMEABILIZACAO, ESPESSURA 150 MICRAS.</t>
  </si>
  <si>
    <t>Item: AD. SINAPI 73990/1</t>
  </si>
  <si>
    <t>Serviço: ARMACAO ACO CA-50 P/1,0M3 DE CONCRETO</t>
  </si>
  <si>
    <t xml:space="preserve">Unid: UN </t>
  </si>
  <si>
    <t>92917 - ARMAÇÃO DE ESTRUTURAS DE CONCRETO ARMADO, EXCETO VIGAS, PILARES, LAJES E FUNDAÇÕES, UTILIZANDO AÇO CA-50 DE 8,0 MM - MONTAGEM. AF_12/2015</t>
  </si>
  <si>
    <t>92922 - ARMAÇÃO DE ESTRUTURAS DE CONCRETO ARMADO, EXCETO VIGAS, PILARES, LAJES E FUNDAÇÕES, UTILIZANDO AÇO CA-50 DE 16,0 MM - MONTAGEM. AF_12/2015</t>
  </si>
  <si>
    <t>AD. SINAPI 73990/1</t>
  </si>
  <si>
    <t>Item: AD. SINAPI 92481</t>
  </si>
  <si>
    <t>Serviço: MONTAGEM E DESMONTAGEM DE FÔRMA DE LAJE MACIÇA COM ÁREA MÉDIA MENOR OU IGUAL A 20 M², PÉ-DIREITO SIMPLES, EM MADEIRA SERRADA, 1 UTILIZAÇÃO. AF_12/2015</t>
  </si>
  <si>
    <t>2692 - DESMOLDANTE PROTETOR PARA FORMAS DE MADEIRA, DE BASE OLEOSA EMULSIONADA EM AGUA</t>
  </si>
  <si>
    <t>6193 - TABUA DE MADEIRA NAO APARELHADA *2,5 X 20* CM, CEDRINHO OU EQUIVALENTE DA REGIAO</t>
  </si>
  <si>
    <t xml:space="preserve">40304 - PREGO DE ACO POLIDO COM CABECA DUPLA 17 X 27 (2 1/2 X 11) </t>
  </si>
  <si>
    <t>88239 - AJUDANTE DE CARPINTEIRO COM ENCARGOS COMPLEMENTARES</t>
  </si>
  <si>
    <t>92271 - FABRICAÇÃO DE FÔRMA PARA LAJES, EM MADEIRA SERRADA, E=25 MM. AF_09/2020</t>
  </si>
  <si>
    <t>92273 - FABRICAÇÃO DE ESCORAS DO TIPO PONTALETE, EM MADEIRA, PARA PÉ-DIREITO SIMPLES. AF_09/2020</t>
  </si>
  <si>
    <t>AD. SINAPI 92481</t>
  </si>
  <si>
    <t>Item: AD. SINAPI 68054</t>
  </si>
  <si>
    <t>Serviço: PORTAO DE FERRO EM CHAPA GALVANIZADA PLANA 14 GSG</t>
  </si>
  <si>
    <t xml:space="preserve">370 - AREIA MEDIA - POSTO JAZIDA/FORNECEDOR (RETIRADO NA JAZIDA, SEM TRANSPORTE) </t>
  </si>
  <si>
    <t>1106 - CAL HIDRATADA CH-I PARA ARGAMASSAS</t>
  </si>
  <si>
    <t>4777 - CANTONEIRA ACO ABAS IGUAIS (QUALQUER BITOLA), ESPESSURA ENTRE 1/8" E 1/4"</t>
  </si>
  <si>
    <t xml:space="preserve">11026 - CHAPA DE ACO GALVANIZADA BITOLA GSG 14, E = 1,95 MM (15,60 KG/M2) </t>
  </si>
  <si>
    <t>43054 - ACO CA-25, 10,0 MM, VERGALHAO</t>
  </si>
  <si>
    <t>AD. SINAPI 68054</t>
  </si>
  <si>
    <t xml:space="preserve"> AD. SINAPI 68054</t>
  </si>
  <si>
    <t>Serviço: ATERRO COM AREIA COM ADENSAMENTO HIDRAULICO</t>
  </si>
  <si>
    <t>368 - AREIA PARA ATERRO - POSTO JAZIDA/FORNECEDOR (RETIRADO NA JAZIDA, SEM TRANSPORTE)</t>
  </si>
  <si>
    <t>5680 - RETROESCAVADEIRA SOBRE RODAS COM CARREGADEIRA, TRAÇÃO 4X2, POTÊNCIA LÍQ. 79 HP, CAÇAMBA CARREG. CAP. MÍN. 1 M3, CAÇAMBA RETRO CAP. 0,20 M3, PESO OPERACIONAL MÍN. 6.570 KG, PROFUNDIDADE ESCAVAÇÃO MÁX. 4,37 M - CHP DIURNO. AF_06/2014</t>
  </si>
  <si>
    <t>6259 - CAMINHÃO PIPA 6.000 L, PESO BRUTO TOTAL 13.000 KG, DISTÂNCIA ENTRE EIXOS 4,80 M, POTÊNCIA 189 CV INCLUSIVE TANQUE DE AÇO PARA TRANSPORTE DE ÁGUA, CAPACIDADE 6 M3 - CHP DIURNO. AF_06/2014</t>
  </si>
  <si>
    <t>Item: AD. SINAPI  79482</t>
  </si>
  <si>
    <t>AD. SINAPI  79482</t>
  </si>
  <si>
    <t>Item: AD. SINAPI  72916</t>
  </si>
  <si>
    <t xml:space="preserve">Serviço: BASE DE SOLO CIMENTO 2% MISTURA EM USINA, COMPACTACAO 100% PROCTOR INTERMEDIARIO, EXCLUSIVE ESCAVACAO, CARGA E TRANSPORTE DO SOLO </t>
  </si>
  <si>
    <t>5684 - ROLO COMPACTADOR VIBRATÓRIO DE UM CILINDRO AÇO LISO, POTÊNCIA 80 HP, PESO OPERACIONAL MÁXIMO 8,1 T, IMPACTO DINÂMICO 16,15 / 9,5 T, LARGURA DE TRABALHO 1,68 M - CHP DIURNO. AF_06/2014</t>
  </si>
  <si>
    <t>5932 - MOTONIVELADORA POTÊNCIA BÁSICA LÍQUIDA (PRIMEIRA MARCHA) 125 HP, PESO BRUTO 13032 KG, LARGURA DA LÂMINA DE 3,7 M - CHP DIURNO. AF_06/2014</t>
  </si>
  <si>
    <t>5934 - MOTONIVELADORA POTÊNCIA BÁSICA LÍQUIDA (PRIMEIRA MARCHA) 125 HP, PESO BRUTO 13032 KG, LARGURA DA LÂMINA DE 3,7 M - CHI DIURNO. AF_06/2014</t>
  </si>
  <si>
    <t>6879 - ROLO COMPACTADOR DE PNEUS ESTÁTICO, PRESSÃO VARIÁVEL, POTÊNCIA 111 HP, PESO SEM/COM LASTRO 9,5 / 26 T, LARGURA DE TRABALHO 1,90 M - CHP DIURNO. AF_07/2014</t>
  </si>
  <si>
    <t>6880 - ROLO COMPACTADOR DE PNEUS ESTÁTICO, PRESSÃO VARIÁVEL, POTÊNCIA 111 HP, PESO SEM/COM LASTRO 9,5 / 26 T, LARGURA DE TRABALHO 1,90 M - CHI DIURNO. AF_07/2014</t>
  </si>
  <si>
    <t>73395 - GRUPO GERADOR ESTACIONÁRIO, MOTOR DIESEL POTÊNCIA 170 KVA - CHI DIURNO. AF_02/2016</t>
  </si>
  <si>
    <t>73417 - GRUPO GERADOR ESTACIONÁRIO, MOTOR DIESEL POTÊNCIA 170 KVA - CHP DIURNO. AF_02/2016</t>
  </si>
  <si>
    <t>95121 - USINA MISTURADORA DE SOLOS, CAPACIDADE DE 200 A 500 TON/H, POTENCIA 75KW - CHP DIURNO. AF_07/2016</t>
  </si>
  <si>
    <t>95122 - USINA MISTURADORA DE SOLOS, CAPACIDADE DE 200 A 500 TON/H, POTENCIA 75KW - CHI DIURNO. AF_07/2016</t>
  </si>
  <si>
    <t>AD. SINAPI  72916</t>
  </si>
  <si>
    <t>Item: AD. SINAPI  72553</t>
  </si>
  <si>
    <t>Serviço: EXTINTOR DE PQS 4KG - FORNECIMENTO E INSTALACAO</t>
  </si>
  <si>
    <t>4350 - BUCHA DE NYLON, DIAMETRO DO FURO 8 MM, COMPRIMENTO 40 MM, COM PARAFUSO DE ROSCA SOBERBA, CABECA CHATA, FENDA SIMPLES, 4,8 X 50 MM</t>
  </si>
  <si>
    <t>10891 - EXTINTOR DE INCENDIO PORTATIL COM CARGA DE PO QUIMICO SECO (PQS) DE 4 KG, CLASSE BC</t>
  </si>
  <si>
    <t>AD. SINAPI  72553</t>
  </si>
  <si>
    <t>Item: AD. SINAPI  72554</t>
  </si>
  <si>
    <t>Serviço: EXTINTOR DE CO2 6KG - FORNECIMENTO E INSTALACAO</t>
  </si>
  <si>
    <t>10889 - EXTINTOR DE INCENDIO PORTATIL COM CARGA DE GAS CARBONICO CO2 DE 6 KG, CLASSE BC</t>
  </si>
  <si>
    <t xml:space="preserve"> AD. SINAPI  72554</t>
  </si>
  <si>
    <t>Item: AD. SINAPI  73775/2</t>
  </si>
  <si>
    <t>Serviço: EXTINTOR INCENDIO AGUA-PRESSURIZADA 10L INCL SUPORTE PAREDE CARGA COMPLETA FORNECIMENTO E COLOCACAO</t>
  </si>
  <si>
    <t>10886 - EXTINTOR DE INCENDIO PORTATIL COM CARGA DE AGUA PRESSURIZADA DE 10 L, CLASSE A</t>
  </si>
  <si>
    <t>AD. SINAPI  73775/2</t>
  </si>
  <si>
    <t xml:space="preserve"> 2.</t>
  </si>
  <si>
    <t>PLACA DE OBRA EM CHAPA DE AÇO GALVANIZADO</t>
  </si>
  <si>
    <t>2731 - POSTE ROLICO DE MADEIRA TRATADA, D = 20 A 25 CM, H = 12,00 M, EM EUCALIPTO OU EQUIVALENTE DA REGIAO</t>
  </si>
  <si>
    <t>3379 -  !EM PROCESSO DE DESATIVACAO! HASTE DE ATERRAMENTO EM ACO COM 3,00 M DE COMPRIMENTO E DN = 5/8", REVESTIDA COM BAIXA CAMADA DE COBRE, SEM CONECTOR</t>
  </si>
  <si>
    <t>EXECUÇÃO DE REFEITÓRIO EM CANTEIRO DE OBRA EM CHAPA DE MADEIRA COMPENSADA, NÃO INCLUSO MOBILIÁRIO E EQUIPAMENTOS. AF_02/2016</t>
  </si>
  <si>
    <t>43132 - ARAME RECOZIDO 16 BWG, D = 1,65 MM (0,016 KG/M) OU 18 BWG, D = 1,25 MM (0,01 KG/M)</t>
  </si>
  <si>
    <t>PORTA DE VIDRO</t>
  </si>
  <si>
    <t xml:space="preserve">11561- MOLA AEREA FECHA PORTA, PARA PORTAS COM LARGURA ATE 110 CM </t>
  </si>
  <si>
    <t>AD. GPB LFA010+AD.SINAPI 90838</t>
  </si>
  <si>
    <t>97914- TRANSPORTE COM CAMINHÃO BASCULANTE DE 6 M³, EM VIA URBANA PAVIMENTADA, DMT ATÉ 30 KM (UNIDADE: M3XKM). AF_07/2020</t>
  </si>
  <si>
    <t>97914 - TRANSPORTE COM CAMINHÃO BASCULANTE DE 6 M³, EM VIA URBANA PAVIMENTADA, DMT ATÉ 30 KM (UNIDADE: M3XKM). AF_07/2020</t>
  </si>
  <si>
    <t>11561- MOLA AEREA FECHA PORTA, PARA PORTAS COM LARGURA ATE 110 CM</t>
  </si>
  <si>
    <t>10507 - VIDRO TEMPERADO INCOLOR E = 10 MM, SEM COLOCACAO</t>
  </si>
  <si>
    <t>11522 - PUXADOR CONCHA DE EMBUTIR PARA JANELA / PORTA DE CORRER, EM LATAO CROMADO, COM FURO CENTRAL PARA CHAVE E FUROS PARA PARAFUSOS, *40 X 100* MM (LARGURA X ALTURA) - SEM FECHADURA</t>
  </si>
  <si>
    <t xml:space="preserve"> AD. SINAPI 98685</t>
  </si>
  <si>
    <t xml:space="preserve"> AD. SINAPI 84089</t>
  </si>
  <si>
    <t>AD. SINAPI 74072/3</t>
  </si>
  <si>
    <t>88316 -SERVENTE COM ENCARGOS COMPLEMENTARES</t>
  </si>
  <si>
    <t xml:space="preserve"> AD. SINAPI 68053</t>
  </si>
  <si>
    <t xml:space="preserve">AD. SINAPI 86889  </t>
  </si>
  <si>
    <t>ELETRODUTO FLEXIVEL, EM ACO GALVANIZADO, REVESTIDO EXTERNAMENTE COM PVC PRETO, DIAMETRO EXTERNO DE 60 MM (2"), TIPO SEALTUBO</t>
  </si>
  <si>
    <t>AD. SINAPI 73953/4</t>
  </si>
  <si>
    <t>Serviço: LIMPEZA AZULEJO</t>
  </si>
  <si>
    <t xml:space="preserve">Item: AD. SINAPI 89624        </t>
  </si>
  <si>
    <t xml:space="preserve">Serviço:  TE DE REDUÇÃO, PVC, SOLDÁVEL, DN 50MM X 32MM, INSTALADO EM PRUMADA DEÁGUA - FORNECIMENTO E INSTALAÇÃO. </t>
  </si>
  <si>
    <t xml:space="preserve">7130 - TE DE REDUCAO, PVC, SOLDAVEL, 90 GRAUS, 50 MM X 32 MM, PARA AGUA FRIA PREDIAL </t>
  </si>
  <si>
    <t xml:space="preserve"> AD. SINAPI 89624  </t>
  </si>
  <si>
    <t xml:space="preserve">Serviço: TUBO DE LIGAÇÃO  PARA VASO SANITÁRIO - FORNECIMENTO E INSTALAÇÃO. </t>
  </si>
  <si>
    <t>6142 - CONJUNTO DE LIGACAO PARA BACIA SANITARIA AJUSTAVEL, EM PLASTICO BRANCO, COM TUBO, CANOPLA E ESPUDE</t>
  </si>
  <si>
    <t>10835 - JOELHO PVC, COM BOLSA E ANEL, 90 GRAUS, DN 40 X *38* MM, SERIE NORMAL, PARA ESGOTO PREDIAL</t>
  </si>
  <si>
    <t xml:space="preserve">7097 - TE SANITARIO, PVC, DN 50 X 50 MM, SERIE NORMAL, PARA ESGOTO PREDIAL                            </t>
  </si>
  <si>
    <t xml:space="preserve">11657 - TE SANITARIO, PVC, DN 75 X 50 MM, SERIE NORMAL PARA ESGOTO PREDIAL                               </t>
  </si>
  <si>
    <t>43059 - ACO CA-60, 4,2 MM, OU 5,0 MM, OU 6,0 MM, OU 7,0 MM, VERGALHAO</t>
  </si>
  <si>
    <t>6189 - TABUA DE MADEIRA NAO APARELHADA *2,5 X 30* CM, CEDRINHO OU EQUIVALENTE DA REGIAO</t>
  </si>
  <si>
    <t>3993 - TABUA DE MADEIRA APARELHADA *2,5 X 15* CM, MACARANDUBA, ANGELIM OU EQUIVALENTE DA REGIAO</t>
  </si>
  <si>
    <t xml:space="preserve">11708 - RALO FOFO SEMIESFERICO, 100 MM, PARA LAJES/ CALHAS             </t>
  </si>
  <si>
    <t xml:space="preserve">11709 - RALO FOFO SEMIESFERICO, 150 MM, PARA LAJES/ CALHAS                            </t>
  </si>
  <si>
    <t>4226- GAS DE COZINHA - GLP</t>
  </si>
  <si>
    <t>Serviço: LOCAÇÃO DE CAÇAMBA TIPO "BOTA FORA", VOLUME 5M3, INCLUSO TRANSPORTE, RECOLHIMENTO IN LOCO E EMISSÃO DE CTR PELA LOCADORA</t>
  </si>
  <si>
    <t>Unid: UN/MÊS</t>
  </si>
  <si>
    <t>COTAÇÃO -  LOCAÇÃO DE CAÇAMBA TIPO "BOTA FORA", VOLUME 5M3, INCLUSO TRANSPORTE, RECOLHIMENTO IN LOCO E EMISSÃO DE CTR PELA LOCADORA</t>
  </si>
  <si>
    <t>COTAÇÃO -  REVESTIMENTO EM ACM PARA FACHADA, NA COR AZUL - FORNECIMENTO E INSTALAÇÃO</t>
  </si>
  <si>
    <t xml:space="preserve">COTAÇÃO - FITA DUPLA FACE 12MM                                         </t>
  </si>
  <si>
    <t>CAIXA DE PROTEÇÃO PARA 1 MEDIDOR TRIFÁSICO, EM CHAPADE AÇO 20 USG (PADRÃO DA CONCESSIONÁRIA LOCAL)</t>
  </si>
  <si>
    <t>UNID./MES</t>
  </si>
  <si>
    <t>BOTA FORA</t>
  </si>
  <si>
    <t>BRASIL ENTULHOS</t>
  </si>
  <si>
    <t>PRESSER SOLUÇÕES AMBIENTAIS</t>
  </si>
  <si>
    <t>PORTA CORTA FOGO DE ABRIR, CLASSE DE RESISTÊNCIA AO FOGO P90, DE DUAS FOLHAS 180X210CM DE VÃO E ALTURA, FORMADA POR 2 CHAPAS DE AÇO GALVANIZADO DE 0,80MM DE ESPESSURA, ACABAMENTO COM TINTA ELETROSTÁTICA,DOBRADAS, EMSABLADAS E MONTADAS, COM MANTA INTERNA ISOLANTE DE FIBRA DE CERÂMICA, SOBRE MARCO DE AÇO GALVANIZADO DE 1,MM DE ESPESSURA, INCLUSIVE SEIS DOBRADIÇAS HELICOIDAIS</t>
  </si>
  <si>
    <t>AUTHENTIC PORTAS CORTA FOGO</t>
  </si>
  <si>
    <t>PORTA CORTA FOGO DE ABRIR, CLASSE DE RESISTÊNCIA AO FOGO P90, DE DUAS FOLHAS 280X210CM DE VÃO E ALTURA, FORMADA POR 2 CHAPAS DE AÇO GALVANIZADO DE 0,80MM DE ESPESSURA, ACABAMENTO COM TINTA ELETROSTÁTICA,DOBRADAS, EMSABLADAS E MONTADAS, COM MANTA INTERNA ISOLANTE DE FIBRA DE CERÂMICA, SOBRE MARCO DE AÇO GALVANIZADO DE 1,MM DE ESPESSURA, INCLUSIVE SEIS DOBRADIÇAS HELICOIDAIS</t>
  </si>
  <si>
    <t>PORTA CORTA FOGO DE ABRIR, CLASSE DE RESISTÊNCIA AO FOGO P90, DE DUAS FOLHAS 220X210CM DE VÃO E ALTURA, FORMADA POR 2 CHAPAS DE AÇO GALVANIZADO DE 0,80MM DE ESPESSURA, ACABAMENTO COM TINTA ELETROSTÁTICA,DOBRADAS, EMSABLADAS E MONTADAS, COM MANTA INTERNA ISOLANTE DE FIBRA DE CERÂMICA, SOBRE MARCO DE AÇO GALVANIZADO DE 1,MM DE ESPESSURA, INCLUSIVE SEIS DOBRADIÇAS HELICOIDAIS</t>
  </si>
  <si>
    <t>PORTA CORTA FOGO DE ABRIR, CLASSE DE RESISTÊNCIA AO FOGO P90, DE DUAS FOLHAS 130X210CM DE VÃO E ALTURA, FORMADA POR 2 CHAPAS DE AÇO GALVANIZADO DE 0,80MM DE ESPESSURA, ACABAMENTO COM TINTA ELETROSTÁTICA,DOBRADAS, EMSABLADAS E MONTADAS, COM MANTA INTERNA ISOLANTE DE FIBRA DE CERÂMICA, SOBRE MARCO DE AÇO GALVANIZADO DE 1,MM DE ESPESSURA, INCLUSIVE SEIS DOBRADIÇAS HELICOIDAIS</t>
  </si>
  <si>
    <t>TRELIÇA TG 8 L 8CM</t>
  </si>
  <si>
    <t>UNID</t>
  </si>
  <si>
    <t>DI CASA</t>
  </si>
  <si>
    <t>SORRISO MATERIAIS PARA CONSTRUÇÃO</t>
  </si>
  <si>
    <t xml:space="preserve">FITA DUPLA FACE 12MM  </t>
  </si>
  <si>
    <t>SORRIMETAL</t>
  </si>
  <si>
    <t>FACHINELLO</t>
  </si>
  <si>
    <t>SIRENE ALARME INCENDIO ALCANCE 300M 12VCC</t>
  </si>
  <si>
    <t>ACIONADOR MANUAL PARA AVISO DE EMERGENCIA</t>
  </si>
  <si>
    <t>ACIONADOR MANUAL PARA BOMBA DE INCÊNDIO</t>
  </si>
  <si>
    <t xml:space="preserve"> BOMBA INCÊNDIO SHNEIDER BPI - 21R 5CV - TRIFÁSICO (HM: 29MCA/Q: 31,7M3/H)</t>
  </si>
  <si>
    <t xml:space="preserve">PLACA M1 - ROTA DE FUGA - FOTOLUMINESCENTE, 30X30CM </t>
  </si>
  <si>
    <t>TAG SINALIZAÇÃO</t>
  </si>
  <si>
    <t xml:space="preserve">PLACA DE SINALIZAÇÃO DE ROTA DE FUGA PICTOGRAMA FOTOLUMINESCENTE 12X24CM </t>
  </si>
  <si>
    <t>RESERVATÓRIO CILÍNDRICO (30.000 L) EM CHAPA DE AÇO SAC 300, COM PINTURA INTERNA DE 200 MICRAS EPÓXI E EXTERNA DE 150  MICRAS EM ESMALTE SINTÉTICO, INCLUSO ESCADA EXTERNA GUARDA CORPO, IÇAMENTO - FORNECIMENTO E INSTALAÇÃO</t>
  </si>
  <si>
    <t>ASSENTO PARA VASO SANITÁRIO LINHA VOGUE CONFORTO PNE</t>
  </si>
  <si>
    <t>TODIMO</t>
  </si>
  <si>
    <t>PANTANAL MATERIAL PARA CONSTRUÇÃO</t>
  </si>
  <si>
    <t>LUVA DE TRANSICAO CPVC AQUATERM 22mm x 3/4"</t>
  </si>
  <si>
    <t xml:space="preserve"> FLANGE COBRE 750-30 28MM</t>
  </si>
  <si>
    <t>CONECTOR COBRE 603 28MM X 1" BOLSA X ROSCA</t>
  </si>
  <si>
    <t xml:space="preserve">JOELHO 90G PVC ESGOTO 200MM                  </t>
  </si>
  <si>
    <t xml:space="preserve"> CAIXA DE PASSAGEM COM DRENO PARA SPLIT POP POLAR</t>
  </si>
  <si>
    <t>ULTRAFRIO</t>
  </si>
  <si>
    <t>PANTANAL SISTEMAS ECOLOGICOS</t>
  </si>
  <si>
    <t>CAIXA GRADEADA EM PEAD Ø1,05X0,55M, COM CAPACIDADE DE 320L, INCLUSO TRANSPORTE</t>
  </si>
  <si>
    <t>PIGTAIL WM LINDE GLP</t>
  </si>
  <si>
    <t>ELITE GÁS</t>
  </si>
  <si>
    <t xml:space="preserve">REGULADOR DE GÁS GLP AP40 60KG/H REGULÁVEL </t>
  </si>
  <si>
    <t>COLETOR PARA 2 SAÍDAS P-45 1/2" DE AÇO CARBONO SCH 40, 150 LBS</t>
  </si>
  <si>
    <t>COTAÇÃO - SIRENE ALARME INCENDIO ALCANCE 300M 12VCC</t>
  </si>
  <si>
    <t>COTAÇÃO - ACIONADOR MANUAL PARA AVISO DE EMERGENCIA</t>
  </si>
  <si>
    <t>COTAÇÃO - ASSENTO PARA VASO SANITÁRIO LINHA VOGUE CONFORTO PNE</t>
  </si>
  <si>
    <t>COTAÇÃO - FLANGE COBRE 750-30 28MM</t>
  </si>
  <si>
    <t>COTAÇÃO - CONECTOR COBRE 603 28MM X 1" BOLSA X ROSCA</t>
  </si>
  <si>
    <t xml:space="preserve">COTAÇÃO - JOELHO 90G PVC ESGOTO 200MM                                  </t>
  </si>
  <si>
    <t>COTAÇÃO - CAIXA DE PASSAGEM COM DRENO PARA SPLIT POP POLAR</t>
  </si>
  <si>
    <t>COTAÇÃO- PIGTAIL WM LINDE GLP</t>
  </si>
  <si>
    <t xml:space="preserve">4012 - GEOTEXTIL NAO TECIDO AGULHADO DE FILAMENTOS CONTINUOS 100% POLIESTER, RESITENCIA A TRACAO = 21 KN/M   </t>
  </si>
  <si>
    <t>Proprietário:</t>
  </si>
  <si>
    <t>Prefeitura Municipal de Sorriso</t>
  </si>
  <si>
    <t>Área:</t>
  </si>
  <si>
    <t>Data:</t>
  </si>
  <si>
    <t>Referência:</t>
  </si>
  <si>
    <t>Valor estimado final:</t>
  </si>
  <si>
    <t>Custo/m²:</t>
  </si>
  <si>
    <t>Arredondamentos: Opções → Avançado → Fórmulas → "Definir Precisão Conforme Exibido"</t>
  </si>
  <si>
    <t>Obra:</t>
  </si>
  <si>
    <t>Local:</t>
  </si>
  <si>
    <t>BDI Serviços:</t>
  </si>
  <si>
    <t>BDI Equipamentos:</t>
  </si>
  <si>
    <t>13.2</t>
  </si>
  <si>
    <t>13.3</t>
  </si>
  <si>
    <t>13.4</t>
  </si>
  <si>
    <t>13.5</t>
  </si>
  <si>
    <t>13.6</t>
  </si>
  <si>
    <t>13.7</t>
  </si>
  <si>
    <t>13.8</t>
  </si>
  <si>
    <t>14.9</t>
  </si>
  <si>
    <t>14.10</t>
  </si>
  <si>
    <t>17.2</t>
  </si>
  <si>
    <t>18.1.1</t>
  </si>
  <si>
    <t>18.1.2</t>
  </si>
  <si>
    <t>18.1.3</t>
  </si>
  <si>
    <t>18.1.4</t>
  </si>
  <si>
    <t>18.1.5</t>
  </si>
  <si>
    <t>18.1.6</t>
  </si>
  <si>
    <t>18.1.7</t>
  </si>
  <si>
    <t>18.1.8</t>
  </si>
  <si>
    <t>18.1.9</t>
  </si>
  <si>
    <t>18.1.10</t>
  </si>
  <si>
    <t>18.1.11</t>
  </si>
  <si>
    <t>18.1.12</t>
  </si>
  <si>
    <t>18.1.13</t>
  </si>
  <si>
    <t>18.1.14</t>
  </si>
  <si>
    <t>18.1.15</t>
  </si>
  <si>
    <t>18.1.16</t>
  </si>
  <si>
    <t>18.1.17</t>
  </si>
  <si>
    <t>18.1.18</t>
  </si>
  <si>
    <t>18.1.19</t>
  </si>
  <si>
    <t>18.1.20</t>
  </si>
  <si>
    <t>18.1.21</t>
  </si>
  <si>
    <t>18.1.22</t>
  </si>
  <si>
    <t>18.1.23</t>
  </si>
  <si>
    <t>18.1.24</t>
  </si>
  <si>
    <t>18.1.25</t>
  </si>
  <si>
    <t>18.1.26</t>
  </si>
  <si>
    <t>18.1.27</t>
  </si>
  <si>
    <t>18.1.28</t>
  </si>
  <si>
    <t>18.2.1</t>
  </si>
  <si>
    <t>18.2.2</t>
  </si>
  <si>
    <t>18.2.3</t>
  </si>
  <si>
    <t>18.2.4</t>
  </si>
  <si>
    <t>18.2.5</t>
  </si>
  <si>
    <t>18.2.6</t>
  </si>
  <si>
    <t>18.2.7</t>
  </si>
  <si>
    <t>18.2.8</t>
  </si>
  <si>
    <t>18.2.9</t>
  </si>
  <si>
    <t>18.2.10</t>
  </si>
  <si>
    <t>18.2.11</t>
  </si>
  <si>
    <t>18.2.12</t>
  </si>
  <si>
    <t>18.2.13</t>
  </si>
  <si>
    <t>18.2.14</t>
  </si>
  <si>
    <t>18.2.15</t>
  </si>
  <si>
    <t>18.2.16</t>
  </si>
  <si>
    <t>18.2.17</t>
  </si>
  <si>
    <t>18.2.18</t>
  </si>
  <si>
    <t>18.2.19</t>
  </si>
  <si>
    <t>18.2.20</t>
  </si>
  <si>
    <t>18.2.21</t>
  </si>
  <si>
    <t>18.2.22</t>
  </si>
  <si>
    <t>18.2.23</t>
  </si>
  <si>
    <t>18.2.24</t>
  </si>
  <si>
    <t>18.2.25</t>
  </si>
  <si>
    <t>18.2.26</t>
  </si>
  <si>
    <t>18.2.27</t>
  </si>
  <si>
    <t>18.3</t>
  </si>
  <si>
    <t>18.3.1</t>
  </si>
  <si>
    <t>18.3.2</t>
  </si>
  <si>
    <t>18.3.3</t>
  </si>
  <si>
    <t>18.3.4</t>
  </si>
  <si>
    <t>18.3.5</t>
  </si>
  <si>
    <t>18.3.6</t>
  </si>
  <si>
    <t>18.3.7</t>
  </si>
  <si>
    <t>18.3.8</t>
  </si>
  <si>
    <t>18.3.9</t>
  </si>
  <si>
    <t>18.3.10</t>
  </si>
  <si>
    <t>18.3.11</t>
  </si>
  <si>
    <t>18.3.12</t>
  </si>
  <si>
    <t>18.3.13</t>
  </si>
  <si>
    <t>18.3.14</t>
  </si>
  <si>
    <t>18.3.15</t>
  </si>
  <si>
    <t>18.3.16</t>
  </si>
  <si>
    <t>18.3.17</t>
  </si>
  <si>
    <t>18.3.18</t>
  </si>
  <si>
    <t>18.3.19</t>
  </si>
  <si>
    <t>18.3.20</t>
  </si>
  <si>
    <t>18.3.21</t>
  </si>
  <si>
    <t>18.3.22</t>
  </si>
  <si>
    <t>18.3.23</t>
  </si>
  <si>
    <t>18.3.24</t>
  </si>
  <si>
    <t>18.3.25</t>
  </si>
  <si>
    <t>18.3.26</t>
  </si>
  <si>
    <t>18.3.27</t>
  </si>
  <si>
    <t>21.2</t>
  </si>
  <si>
    <t>21.2.1</t>
  </si>
  <si>
    <t>21.2.2</t>
  </si>
  <si>
    <t>21.2.3</t>
  </si>
  <si>
    <t>21.2.4</t>
  </si>
  <si>
    <t>21.2.5</t>
  </si>
  <si>
    <t>21.2.6</t>
  </si>
  <si>
    <t>21.2.7</t>
  </si>
  <si>
    <t>22.1.1</t>
  </si>
  <si>
    <t>22.1.3</t>
  </si>
  <si>
    <t>22.1.4</t>
  </si>
  <si>
    <t>22.1.5</t>
  </si>
  <si>
    <t>22.1.6</t>
  </si>
  <si>
    <t>22.1.7</t>
  </si>
  <si>
    <t>22.1.8</t>
  </si>
  <si>
    <t>22.1.9</t>
  </si>
  <si>
    <t>22.1.10</t>
  </si>
  <si>
    <t>22.1.11</t>
  </si>
  <si>
    <t>22.1.12</t>
  </si>
  <si>
    <t>22.1.13</t>
  </si>
  <si>
    <t>22.1.14</t>
  </si>
  <si>
    <t>22.1.15</t>
  </si>
  <si>
    <t>22.1.16</t>
  </si>
  <si>
    <t>22.1.17</t>
  </si>
  <si>
    <t>22.1.18</t>
  </si>
  <si>
    <t>22.2.8</t>
  </si>
  <si>
    <t>22.2.9</t>
  </si>
  <si>
    <t>22.2.10</t>
  </si>
  <si>
    <t>22.2.11</t>
  </si>
  <si>
    <t>22.2.12</t>
  </si>
  <si>
    <t>22.3</t>
  </si>
  <si>
    <t>22.3.1</t>
  </si>
  <si>
    <t>22.3.2</t>
  </si>
  <si>
    <t>22.3.3</t>
  </si>
  <si>
    <t>22.4</t>
  </si>
  <si>
    <t>22.4.1</t>
  </si>
  <si>
    <t>22.4.2</t>
  </si>
  <si>
    <t>22.4.3</t>
  </si>
  <si>
    <t>22.4.4</t>
  </si>
  <si>
    <t>23.3.4</t>
  </si>
  <si>
    <t>3.</t>
  </si>
  <si>
    <t>4.</t>
  </si>
  <si>
    <t>5.</t>
  </si>
  <si>
    <t>6.</t>
  </si>
  <si>
    <t xml:space="preserve">COMPOSIÇÕES </t>
  </si>
  <si>
    <t>COMPOSIÇÕES ELÉTRICAS</t>
  </si>
  <si>
    <t>BDI - Serviços de Engenharia</t>
  </si>
  <si>
    <t>1.0</t>
  </si>
  <si>
    <t>CUSTOS INDIRETOS</t>
  </si>
  <si>
    <t>Despesas Financeiras</t>
  </si>
  <si>
    <t>2.0</t>
  </si>
  <si>
    <t>TRIBUTOS (l)</t>
  </si>
  <si>
    <t>Pis</t>
  </si>
  <si>
    <t>Cofins</t>
  </si>
  <si>
    <t xml:space="preserve">ISS </t>
  </si>
  <si>
    <t>Contribuição Previdenciária - Lei 12.546/2013</t>
  </si>
  <si>
    <t>3.0</t>
  </si>
  <si>
    <t>LUCRO (L)</t>
  </si>
  <si>
    <t>Lucro</t>
  </si>
  <si>
    <t>TAXA TOTAL DE BDI - Serviços de Engenharia</t>
  </si>
  <si>
    <t>Segundo Acórdão 2622/2013 do Tribunal de Contas da União – TCU, o cálculo do BDI deve ser feito da seguinte maneira:</t>
  </si>
  <si>
    <t>AC  →  Administração Central</t>
  </si>
  <si>
    <t>S  →  Seguro</t>
  </si>
  <si>
    <t xml:space="preserve">R    →  Riscos </t>
  </si>
  <si>
    <t>G     →  Garantia</t>
  </si>
  <si>
    <t>DF    →  Despesas Financeiras</t>
  </si>
  <si>
    <t>L  →  Taxa de Lucro/Remuneração</t>
  </si>
  <si>
    <t>I  →  Incidência de Impostos (PIS, COFINS e ISS)</t>
  </si>
  <si>
    <t>Administração Centra (AC)</t>
  </si>
  <si>
    <t>Garantias e Seguros (G)</t>
  </si>
  <si>
    <t>Riscos (RA)</t>
  </si>
  <si>
    <t>Despesas Financeiras (DF)</t>
  </si>
  <si>
    <t>BDI - Fornecimento de Equipamentos</t>
  </si>
  <si>
    <t>CUSTOS DE ADMINISTRAÇÃO</t>
  </si>
  <si>
    <t>Seguro de Risco</t>
  </si>
  <si>
    <t>Vigilância</t>
  </si>
  <si>
    <t>Garantia</t>
  </si>
  <si>
    <t>1.5</t>
  </si>
  <si>
    <t>Outros</t>
  </si>
  <si>
    <t>Lucro na Intermediação</t>
  </si>
  <si>
    <t>TAXA TOTAL DE BDI - Fornecimento de Equipamentos</t>
  </si>
  <si>
    <t>MEDIANA (R$)</t>
  </si>
  <si>
    <t>Construção do Ginásio Poliesportivo</t>
  </si>
  <si>
    <t>CONTRA FOGO</t>
  </si>
  <si>
    <t>ELETRO ATIVA</t>
  </si>
  <si>
    <t>ELETRO RVR</t>
  </si>
  <si>
    <t>BAR</t>
  </si>
  <si>
    <t>COTAÇÃO - CÚPULA EM PAINÉIS FIXOS EM PELE DE VIDRO (4+4), COM VIDRO INCOLOR ESPELHADO, COM PROTEÇÃO SOLAR, INCLUSO ESTRUTURA EM ALUMÍNIO ANODIZADO FOSCO, INSUMOS PARA INSTALAÇÃO, FRETE E MONTAGEM CONFORME PROJETO ARQUITETÔNICO (CAMAROTES)</t>
  </si>
  <si>
    <t xml:space="preserve"> PORTA DE MADEIRA, 1,00X2,10M, FOLHA LEVE (NBR 15930), E = *35* MM, NUCLEO COLMEIA, CAPA LISA EM HDF, ACABAMENTO MELAMINICO EM PADRAO MADEIRA</t>
  </si>
  <si>
    <t xml:space="preserve"> MESTRE DE OBRAS COM ENCARGOS COMPLEMENTARES</t>
  </si>
  <si>
    <t>UNID:</t>
  </si>
  <si>
    <t>UNI</t>
  </si>
  <si>
    <t>3.2</t>
  </si>
  <si>
    <t>Item: AD. SINAPI 78472</t>
  </si>
  <si>
    <t xml:space="preserve"> SERVICOS TOPOGRAFICOS PARA PAVIMENTACAO, INCLUSIVE NOTA DE SERVICOS, ACOMPANHAMENTO E GREIDE</t>
  </si>
  <si>
    <t>6204 -  SARRAFO DE MADEIRA NAO APARELHADA *2,5 X 15* CM, MACARANDUBA, ANGELIM OU EQUIVALENTE DA REGIAO</t>
  </si>
  <si>
    <t>92145 -  CAMINHONETE CABINE SIMPLES COM MOTOR 1.6 FLEX, CÂMBIO MANUAL, POTÊNCIA 101/104 CV, 2 PORTAS - CHP DIURNO. AF_11/2015</t>
  </si>
  <si>
    <t>88253 -  AUXILIAR DE TOPÓGRAFO COM ENCARGOS COMPLEMENTARES</t>
  </si>
  <si>
    <t>88288 -  NIVELADOR COM ENCARGOS COMPLEMENTARES</t>
  </si>
  <si>
    <t>88597 -  DESENHISTA DETALHISTA COM ENCARGOS COMPLEMENTARES</t>
  </si>
  <si>
    <t>4.2</t>
  </si>
  <si>
    <t>4.3</t>
  </si>
  <si>
    <t>ESCAVAÇÃO HORIZONTAL, INCLUINDO CARGA, DESCARGA E TRANSPORTE EM SOLO DE 1A CATEGORIA COM TRATOR DE ESTEIRAS (170HP/LÂMINA: 5,20M3) E CAMINHÃO BASCULANTE DE 10M3, DMT ATÉ 200M. AF_07/2020</t>
  </si>
  <si>
    <t>EXECUÇÃO E COMPACTAÇÃO DE ATERRO COM SOLO PREDOMINANTEMENTE ARENOSO - EXCLUSIVE SOLO, ESCAVAÇÃO, CARGA E TRANSPORTE. AF_11/2019</t>
  </si>
  <si>
    <t xml:space="preserve"> 96522 </t>
  </si>
  <si>
    <t xml:space="preserve"> 96616 </t>
  </si>
  <si>
    <t xml:space="preserve"> 96526 </t>
  </si>
  <si>
    <t xml:space="preserve"> 96543 </t>
  </si>
  <si>
    <t xml:space="preserve"> 96544 </t>
  </si>
  <si>
    <t xml:space="preserve"> 96545 </t>
  </si>
  <si>
    <t xml:space="preserve"> 96546 </t>
  </si>
  <si>
    <t xml:space="preserve"> 96557 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</si>
  <si>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</si>
  <si>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</si>
  <si>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</si>
  <si>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</si>
  <si>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</si>
  <si>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</si>
  <si>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</si>
  <si>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</si>
  <si>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</si>
  <si>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</si>
  <si>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</si>
  <si>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</si>
  <si>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ESTACA ESCAVADA MECANICAMENTE, SEM FLUIDO ESTABILIZANTE, COM 25CM DE DIÂMETRO, CONCRETO LANÇADO POR CAMINHÃO BETONEIRA (EXCLUSIVE MOBILIZAÇÃO E DESMOBILIZAÇÃO). AF_01/2020</t>
  </si>
  <si>
    <t>ESCAVAÇÃO MANUAL PARA BLOCO DE COROAMENTO OU SAPATA, SEM PREVISÃO DE FÔRMA. AF_06/2017</t>
  </si>
  <si>
    <t>LASTRO DE CONCRETO MAGRO, APLICADO EM BLOCOS DE COROAMENTO OU SAPATAS. AF_08/2017</t>
  </si>
  <si>
    <t>ESCAVAÇÃO MANUAL DE VALA PARA VIGA BALDRAME, SEM PREVISÃO DE FÔRMA. AF_06/2017</t>
  </si>
  <si>
    <t>ARMAÇÃO DE BLOCO, VIGA BALDRAME E SAPATA UTILIZANDO AÇO CA-60 DE 5 MM - MONTAGEM. AF_06/2017</t>
  </si>
  <si>
    <t>ARMAÇÃO DE BLOCO, VIGA BALDRAME OU SAPATA UTILIZANDO AÇO CA-50 DE 6,3 MM - MONTAGEM. AF_06/2017</t>
  </si>
  <si>
    <t>ARMAÇÃO DE BLOCO, VIGA BALDRAME OU SAPATA UTILIZANDO AÇO CA-50 DE 8 MM - MONTAGEM. AF_06/2017</t>
  </si>
  <si>
    <t>ARMAÇÃO DE BLOCO, VIGA BALDRAME OU SAPATA UTILIZANDO AÇO CA-50 DE 10 MM - MONTAGEM. AF_06/2017</t>
  </si>
  <si>
    <t>ARMAÇÃO DE BLOCO, VIGA BALDRAME OU SAPATA UTILIZANDO AÇO CA-50 DE 12,5 MM - MONTAGEM. AF_06/2017</t>
  </si>
  <si>
    <t>ARMAÇÃO DE BLOCO, VIGA BALDRAME OU SAPATA UTILIZANDO AÇO CA-50 DE 16 MM - MONTAGEM. AF_06/2017</t>
  </si>
  <si>
    <t>ARMAÇÃO DE BLOCO, VIGA BALDRAME OU SAPATA UTILIZANDO AÇO CA-50 DE 20 MM - MONTAGEM. AF_06/2017</t>
  </si>
  <si>
    <t>CONCRETAGEM DE BLOCOS DE COROAMENTO E VIGAS BALDRAMES, FCK 30 MPA, COM USO DE BOMBA  LANÇAMENTO, ADENSAMENTO E ACABAMENTO. AF_06/2017</t>
  </si>
  <si>
    <t>m³</t>
  </si>
  <si>
    <t>SUPERESTRUTURA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</si>
  <si>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</si>
  <si>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</si>
  <si>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</si>
  <si>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</si>
  <si>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</si>
  <si>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</si>
  <si>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</si>
  <si>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</si>
  <si>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</si>
  <si>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</si>
  <si>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</si>
  <si>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</si>
  <si>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</si>
  <si>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</si>
  <si>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</si>
  <si>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</si>
  <si>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 xml:space="preserve"> 92759 </t>
  </si>
  <si>
    <t xml:space="preserve"> 92766 </t>
  </si>
  <si>
    <t xml:space="preserve"> 92722 </t>
  </si>
  <si>
    <t xml:space="preserve"> 90285 </t>
  </si>
  <si>
    <t xml:space="preserve"> 92768 </t>
  </si>
  <si>
    <t xml:space="preserve"> 92770 </t>
  </si>
  <si>
    <t>5.2.17</t>
  </si>
  <si>
    <t>5.2.18</t>
  </si>
  <si>
    <t>MONTAGEM E DESMONTAGEM DE FÔRMA DE PILARES RETANGULARES E ESTRUTURAS SIMILARES, PÉ-DIREITO SIMPLES, EM CHAPA DE MADEIRA COMPENSADA PLASTIFICADA, 12 UTILIZAÇÕES. AF_09/2020</t>
  </si>
  <si>
    <t>ARMAÇÃO DE PILAR OU VIGA DE UMA ESTRUTURA CONVENCIONAL DE CONCRETO ARMADO EM UM EDIFÍCIO DE MÚLTIPLOS PAVIMENTOS UTILIZANDO AÇO CA-60 DE 5,0 MM - MONTAGEM. AF_12/2015</t>
  </si>
  <si>
    <t>ARMAÇÃO DE PILAR OU VIGA DE UMA ESTRUTURA CONVENCIONAL DE CONCRETO ARMADO EM UM EDIFÍCIO DE MÚLTIPLOS PAVIMENTOS UTILIZANDO AÇO CA-50 DE 6,3 MM - MONTAGEM. AF_12/2015</t>
  </si>
  <si>
    <t>ARMAÇÃO DE PILAR OU VIGA DE UMA ESTRUTURA CONVENCIONAL DE CONCRETO ARMADO EM UM EDIFÍCIO DE MÚLTIPLOS PAVIMENTOS UTILIZANDO AÇO CA-50 DE 8,0 MM - MONTAGEM. AF_12/2015</t>
  </si>
  <si>
    <t>ARMAÇÃO DE PILAR OU VIGA DE UMA ESTRUTURA CONVENCIONAL DE CONCRETO ARMADO EM UM EDIFÍCIO DE MÚLTIPLOS PAVIMENTOS UTILIZANDO AÇO CA-50 DE 10,0 MM - MONTAGEM. AF_12/2015</t>
  </si>
  <si>
    <t>ARMAÇÃO DE PILAR OU VIGA DE UMA ESTRUTURA CONVENCIONAL DE CONCRETO ARMADO EM UM EDIFÍCIO DE MÚLTIPLOS PAVIMENTOS UTILIZANDO AÇO CA-50 DE 12,5 MM - MONTAGEM. AF_12/2015</t>
  </si>
  <si>
    <t>ARMAÇÃO DE PILAR OU VIGA DE UMA ESTRUTURA CONVENCIONAL DE CONCRETO ARMADO EM UM EDIFÍCIO DE MÚLTIPLOS PAVIMENTOS UTILIZANDO AÇO CA-50 DE 16,0 MM - MONTAGEM. AF_12/2015</t>
  </si>
  <si>
    <t>ARMAÇÃO DE PILAR OU VIGA DE UMA ESTRUTURA CONVENCIONAL DE CONCRETO ARMADO EM UM EDIFÍCIO DE MÚLTIPLOS PAVIMENTOS UTILIZANDO AÇO CA-50 DE 20,0 MM - MONTAGEM. AF_12/2015</t>
  </si>
  <si>
    <t>ARMAÇÃO DE PILAR OU VIGA DE UMA ESTRUTURA CONVENCIONAL DE CONCRETO ARMADO EM UM EDIFÍCIO DE MÚLTIPLOS PAVIMENTOS UTILIZANDO AÇO CA-50 DE 25,0 MM - MONTAGEM. AF_12/2015</t>
  </si>
  <si>
    <t>CONCRETAGEM DE VIGAS E LAJES, FCK=20 MPA, PARA LAJES MACIÇAS OU NERVURADAS COM USO DE BOMBA EM EDIFICAÇÃO COM ÁREA MÉDIA DE LAJES MAIOR QUE 20 M² - LANÇAMENTO, ADENSAMENTO E ACABAMENTO. AF_12/2015</t>
  </si>
  <si>
    <t>CONCRETAGEM DE PILARES, FCK = 25 MPA, COM USO DE BOMBA EM EDIFICAÇÃO COM SEÇÃO MÉDIA DE PILARES MAIOR QUE 0,25 M² - LANÇAMENTO, ADENSAMENTO E ACABAMENTO. AF_12/2015</t>
  </si>
  <si>
    <t>GRAUTE FGK=30 MPA; TRAÇO 1:0,8:1,1 (CIMENTO/ AREIA GROSSA/ BRITA 0/ ADITIVO) - PREPARO MECÂNICO COM BETONEIRA 400 L. AF_02/2015</t>
  </si>
  <si>
    <t>ARMAÇÃO DE LAJE DE UMA ESTRUTURA CONVENCIONAL DE CONCRETO ARMADO EM UM EDIFÍCIO DE MÚLTIPLOS PAVIMENTOS UTILIZANDO AÇO CA-50 DE 6,3 MM - MONTAGEM. AF_12/2015</t>
  </si>
  <si>
    <t>ARMAÇÃO DE LAJE DE UMA ESTRUTURA CONVENCIONAL DE CONCRETO ARMADO EM UM EDIFÍCIO DE MÚLTIPLOS PAVIMENTOS UTILIZANDO AÇO CA-60 DE 5,0 MM - MONTAGEM. AF_12/2015</t>
  </si>
  <si>
    <t>ARMAÇÃO DE LAJE DE UMA ESTRUTURA CONVENCIONAL DE CONCRETO ARMADO EM UM EDIFÍCIO DE MÚLTIPLOS PAVIMENTOS UTILIZANDO AÇO CA-50 DE 8,0 MM - MONTAGEM. AF_12/2015</t>
  </si>
  <si>
    <t>ARMAÇÃO DE LAJE DE UMA ESTRUTURA CONVENCIONAL DE CONCRETO ARMADO EM UM EDIFÍCIO DE MÚLTIPLOS PAVIMENTOS UTILIZANDO AÇO CA-50 DE 10,0 MM - MONTAGEM. AF_12/2015</t>
  </si>
  <si>
    <t>TRELICA NERVURADA (ESPACADOR), ALTURA = 120,0 MM, DIAMETRO DOS BANZOS INFERIORES E SUPERIOR = 6,0 MM, DIAMETRO DA DIAGONAL = 4,2 MM</t>
  </si>
  <si>
    <t>m²</t>
  </si>
  <si>
    <t>GUINDASTE</t>
  </si>
  <si>
    <t xml:space="preserve"> 100775 </t>
  </si>
  <si>
    <t>ESTRUTURA TRELIÇADA DE COBERTURA, TIPO FINK, COM LIGAÇÕES SOLDADAS, INCLUSOS PERFIS METÁLICOS, CHAPAS METÁLICAS, MÃO DE OBRA E TRANSPORTE COM GUINDASTE - FORNECIMENTO E INSTALAÇÃO. AF_01/2020_P</t>
  </si>
  <si>
    <t>Item: AD. SINAPI 94213</t>
  </si>
  <si>
    <t>TELHA TERMOISOLANTE BANDEJA / ALZ-28 / TP-40 / EPS 30mm LISO
DUPLA FACE FILME ALUMINIZADO</t>
  </si>
  <si>
    <t>BRASTELHA</t>
  </si>
  <si>
    <t>TELHAMENTO COM TELHA TERMOISOLANTE / TP-40 / EPS 30mm LISO DUPLA FACE FILME ALUMINIZADO, COM ATÉ 2 ÁGUAS, INCLUSO IÇAMENTO.</t>
  </si>
  <si>
    <t>COTAÇÃO - TELHA TERMOISOLANTE BANDEJA / ALZ-28 / TP-40 / EPS 30mm LISO
DUPLA FACE FILME ALUMINIZADO</t>
  </si>
  <si>
    <t>CALHA EM CHAPA DE AÇO GALVANIZADO NÚMERO 24, DESENVOLVIMENTO DE 50 CM, INCLUSO TRANSPORTE VERTICAL. AF_07/2019 (Volume)</t>
  </si>
  <si>
    <t>CALHA EM CHAPA DE AÇO GALVANIZADO NÚMERO 24, DESENVOLVIMENTO DE 100 CM, INCLUSO TRANSPORTE VERTICAL. AF_06/2016 (Ginásio)</t>
  </si>
  <si>
    <t>Item: AD. SINAPI 99862</t>
  </si>
  <si>
    <t>7568 -  BUCHA DE NYLON SEM ABA S10, COM PARAFUSO DE 6,10 X 65 MM EM ACO ZINCADO COM ROSCA SOBERBA, CABECA CHATA E FENDA PHILLIPS</t>
  </si>
  <si>
    <t>34360 - PERFIL DE ALUMINIO ANODIZADO</t>
  </si>
  <si>
    <t>7.</t>
  </si>
  <si>
    <t>7.1</t>
  </si>
  <si>
    <t>7.2</t>
  </si>
  <si>
    <t>7.3</t>
  </si>
  <si>
    <t>7.4</t>
  </si>
  <si>
    <t>7.5</t>
  </si>
  <si>
    <t>GRADIL EM ALUMÍNIO TIPO BRISE FIXADO EM VÃOS, FORMADO POR TUBOS RETANGULARES EM ALUMÍNIO 127,00X50,80X2,00MM (PERFIL 1,88KG/M).</t>
  </si>
  <si>
    <t>PISO AO TETO</t>
  </si>
  <si>
    <t>REVESTIMENTO EM ACM PARA FACHADA, EM DIVERSAS CORES - FORNECIMENTO E INSTALAÇÃO</t>
  </si>
  <si>
    <t>FACHADA EM PELE DE VIDRO (4+4), COM VIDRO INCOLOR ESPELHADO, COM PROTEÇÃO SOLAR, INCLUSO PORTA DE CORRER (P12), ESTRUTURA EM ALUMÍNIO ANODIZADO FOSCO, INSUMOS PARA INSTALAÇÃO, FRETE E MONTAGEM CONFORME PROJETO ARQUITETÔNICO (FACHADA FRONTAL, DIREITA E ESQUERDA, 43,6X8,0M)</t>
  </si>
  <si>
    <t xml:space="preserve">FACHADA EM PELE DE VIDRO (4+4), COM VIDRO INCOLOR ESPELHADO, COM PROTEÇÃO SOLAR, INCLUSO ESTRUTURA EM ALUMÍNIO ANODIZADO FOSCO, INSUMOS PARA INSTALAÇÃO, FRETE E MONTAGEM CONFORME PROJETO ARQUITETÔNICO (FACHADA FRONTAL COM PORTA 16,3X8,0M) </t>
  </si>
  <si>
    <t>COTAÇÃO -  FACHADA EM PELE DE VIDRO (4+4), COM VIDRO INCOLOR ESPELHADO, COM PROTEÇÃO SOLAR, INCLUSO PORTA DE CORRER (P12), ESTRUTURA EM ALUMÍNIO ANODIZADO FOSCO, INSUMOS PARA INSTALAÇÃO, FRETE E MONTAGEM CONFORME PROJETO ARQUITETÔNICO (FACHADA FRONTAL, DIREITA E ESQUERDA, 43,6X8,0M)</t>
  </si>
  <si>
    <t xml:space="preserve">COTAÇÃO - FACHADA EM PELE DE VIDRO (4+4), COM VIDRO INCOLOR ESPELHADO, COM PROTEÇÃO SOLAR, INCLUSO ESTRUTURA EM ALUMÍNIO ANODIZADO FOSCO, INSUMOS PARA INSTALAÇÃO, FRETE E MONTAGEM CONFORME PROJETO ARQUITETÔNICO (FACHADA FRONTAL COM PORTA 16,3X8,0M) </t>
  </si>
  <si>
    <t>PAINEL FIXO EM PELE DE VIDRO (4+4), COM VIDRO INCOLOR ESPELHADO, COM PROTEÇÃO SOLAR, INCLUSO ESTRUTURA EM ALUMÍNIO ANODIZADO FOSCO, INSUMOS PARA INSTALAÇÃO, FRETE E MONTAGEM CONFORME PROJETO ARQUITETÔNICO  (CIRCULAÇÃO, ACADEMIA E SALA DE MULTIUSO)</t>
  </si>
  <si>
    <t>COTAÇÃO - PAINEL FIXO EM PELE DE VIDRO (4+4), COM VIDRO INCOLOR ESPELHADO, COM PROTEÇÃO SOLAR, INCLUSO ESTRUTURA EM ALUMÍNIO ANODIZADO FOSCO, INSUMOS PARA INSTALAÇÃO, FRETE E MONTAGEM CONFORME PROJETO ARQUITETÔNICO  (CIRCULAÇÃO, ACADEMIA E SALA DE MULTIUSO)</t>
  </si>
  <si>
    <t>VEDAÇÃO</t>
  </si>
  <si>
    <t>ALVENARIA DE VEDAÇÃO DE BLOCOS CERÂMICOS FURADOS NA HORIZONTAL DE 14X9X19CM (ESPESSURA 14CM, BLOCO DEITADO) DE PAREDES COM ÁREA LÍQUIDA MAIOR OU IGUAL A 6M² COM VÃOS E ARGAMASSA DE ASSENTAMENTO COM PREPARO EM BETONEIRA. AF_06/2014</t>
  </si>
  <si>
    <t>TEXTURA ACRÍLICA, APLICAÇÃO MANUAL EM PAREDE, UMA DEMÃO. AF_09/2016 (EXTERNO)</t>
  </si>
  <si>
    <t>APLICAÇÃO E LIXAMENTO DE MASSA LÁTEX EM PAREDES, DUAS DEMÃOS. AF_06/20 (INTERNO)</t>
  </si>
  <si>
    <t>PISO EM CONCRETO 30MPA, ESPESSURA 8 CM, COM ARMACAO EM TELA SOLDADA E TRELIÇA TG 8L  - FORNECIMENTO E INSTALAÇÃO (CIRCULAÇÕES)</t>
  </si>
  <si>
    <t>RODAPÉ EM MARMORITE, ALTURA 10CM. AF_09/2020</t>
  </si>
  <si>
    <t>TETOS</t>
  </si>
  <si>
    <t>17.3</t>
  </si>
  <si>
    <t>FORRO EM PLACAS DE GESSO, PARA AMBIENTES COMERCIAIS. AF_05/2017_P</t>
  </si>
  <si>
    <t>APLICAÇÃO MANUAL DE GESSO DESEMPENADO (SEM TALISCAS) EM TETO DE AMBIENTES DE ÁREA MAIOR QUE 10M², ESPESSURA DE 1,0CM. AF_06/2014</t>
  </si>
  <si>
    <t>APLICAÇÃO MANUAL DE PINTURA COM TINTA LÁTEX ACRÍLICA EM TETO, DUAS DEMÃOS. AF_06/2014</t>
  </si>
  <si>
    <t>AD. SINAPI 89630</t>
  </si>
  <si>
    <t xml:space="preserve">11712 - CAIXA SIFONADA PVC 150 X 150 X 50MM COM TAMPA CEGA QUADRADA BRANCA </t>
  </si>
  <si>
    <t>FRIZZO</t>
  </si>
  <si>
    <t>MESTRE ACM</t>
  </si>
  <si>
    <t>AÇO METAL</t>
  </si>
  <si>
    <t>ISOAÇO</t>
  </si>
  <si>
    <t>GIL VIDROS</t>
  </si>
  <si>
    <t>ESTACA ESCAVADA MECANICAMENTE, SEM FLUIDO ESTABILIZANTE, COM 40CM DE DIÂMETRO, CONCRETO LANÇADO POR CAMINHÃO BETONEIRA (EXCLUSIVE MOBILIZAÇÃO E DESMOBILIZAÇÃO). AF_01/2020</t>
  </si>
  <si>
    <t>TELA DE ACO SOLDADA NERVURADA, CA-60, Q-113, (1,8 KG/M2), DIAMETRO DO FIO = 3,8 MM, LARGURA = 2,45 M, ESPACAMENTO DA MALHA = 10 X 10 CM</t>
  </si>
  <si>
    <t>ARMAÇÃO DE LAJE DE UMA ESTRUTURA CONVENCIONAL DE CONCRETO ARMADO EM UM EDIFÍCIO DE MÚLTIPLOS PAVIMENTOS UTILIZANDO AÇO CA-50 DE 12,5 MM - MONTAGEM. AF_12/2015</t>
  </si>
  <si>
    <t>AV. Perimetral Noroeste, Lote 17E, Residencial Colinas</t>
  </si>
  <si>
    <t xml:space="preserve">7568 - BUCHA DE NYLON SEM ABA S10, COM PARAFUSO DE 6,10 X 65 MM EM ACO ZINCADO COM ROSCA SOBERBA, CABECA CHATA E FENDA PHILLIPS </t>
  </si>
  <si>
    <t>i9 orçamentos</t>
  </si>
  <si>
    <t>34753 - CIMENTO PORTLAND POZOLANICO CP IV- 32</t>
  </si>
  <si>
    <t>TAPUME COM TELHA METÁLICA (h=2m).</t>
  </si>
  <si>
    <t>ALUGUEL DE GUINDASTE PARA IÇAMENTO DA ESTRUTURA PRÉ-MOLDADA DE CONCRETO</t>
  </si>
  <si>
    <t>DIÁRIA</t>
  </si>
  <si>
    <t>MAGISFER</t>
  </si>
  <si>
    <t>KIT DE PORTA CORTA FOGO DE AÇO GALVANIZADO, DUAS FOLHAS 180X210CM DE ABRIR, COM BARRA ANTIPÂNICO TIPO PUSH COM MANIVELA NA FACE EXTERIOR E MOLA AÉREA - FORNECIMENTO E INSTALAÇÃO (P8)</t>
  </si>
  <si>
    <t>KIT DE PORTA CORTA FOGO DE AÇO GALVANIZADO, DUAS FOLHAS 280X210CM DE ABRIR, COM BARRA ANTIPÂNICO TIPO PUSH COM MANIVELA NA FACE EXTERIOR E MOLA AÉREA - FORNECIMENTO E INSTALAÇÃO (P9)</t>
  </si>
  <si>
    <t>KIT DE PORTA CORTA FOGO DE AÇO GALVANIZADO, DUAS FOLHAS 220X210CM DE ABRIR, COM BARRA ANTIPÂNICO TIPO PUSH COM MANIVELA NA FACE EXTERIOR E MOLA AÉREA - FORNECIMENTO E INSTALAÇÃO (P10)</t>
  </si>
  <si>
    <t>JANELA DE CORRER EM VIDRO TEMPERADO COM CAIXILHO DE ALUMÍNIO NATURAL, ESPESSURA 8MM INCOLOR, INCLUSIVE ACESSÓRIOS - FORNECIMENTO E INSTALAÇÃO (J02/J03/J04/)</t>
  </si>
  <si>
    <t>JANELA MAXIMAR EM VIDRO TEMPERADO COM CAIXILHO DE ALUMÍNIO NATURAL, ESPESSURA 8MM INCOLOR, INCLUSIVE ACESSÓRIOS - FORNECIMENTO E INSTALAÇÃO (J01/J05)</t>
  </si>
  <si>
    <t>JANELA FIXA DE ALUMÍNIO PARA VIDRO, COM VIDRO, BATENTE E FERRAGENS. EXCLUSIVE ACABAMENTO, ALIZAR E CONTRAMARCO. FORNECIMENTO E INSTALAÇÃO. AF_12/2019</t>
  </si>
  <si>
    <t>PORTA EM ALUMÍNIO DE ABRIR TIPO VENEZIANA COM GUARNIÇÃO, FIXAÇÃO COM PARAFUSOS - FORNECIMENTO E INSTALAÇÃO. AF_08/2015 (P1,P2,P3,P4,P7,P11)</t>
  </si>
  <si>
    <t>PORTA EM ALUMÍNIO DE ABRIR TIPO VENEZIANA COM GUARNIÇÃO, FIXAÇÃO COM PARAFUSOS - FORNECIMENTO E INSTALAÇÃO. AF_08/2015 (P5, P6, P12, P13)  (CORRER)</t>
  </si>
  <si>
    <t>34381 - JANELA MAXIM AR EM ALUMINIO, 80 X 60 CM (A X L), BATENTE/REQUADRO DE 4 A 14 CM, COM VIDRO, SEM GUARNICAO/ALIZAR</t>
  </si>
  <si>
    <t>34364 -JANELA DE CORRER EM ALUMINIO, 100 X 150 CM (A X L), 4 FLS, SEM BANDEIRA, ACABAMENTO ACET OU BRILHANTE, COM VIDRO, COM GUARNICAO PARA 1 FACE</t>
  </si>
  <si>
    <t>SINAPI - MAIO 2021 - DESONERADO</t>
  </si>
  <si>
    <t>8.</t>
  </si>
  <si>
    <t>8.1</t>
  </si>
  <si>
    <t>8.2</t>
  </si>
  <si>
    <t>9.1.1</t>
  </si>
  <si>
    <t>9.1.2</t>
  </si>
  <si>
    <t>9.2.1</t>
  </si>
  <si>
    <t>9.2.2</t>
  </si>
  <si>
    <t>9.2.3</t>
  </si>
  <si>
    <t>9.3</t>
  </si>
  <si>
    <t>9.3.1</t>
  </si>
  <si>
    <t>9.4</t>
  </si>
  <si>
    <t>9.4.1</t>
  </si>
  <si>
    <t>9.4.2</t>
  </si>
  <si>
    <t>9.4.3</t>
  </si>
  <si>
    <t>9.5</t>
  </si>
  <si>
    <t>9.5.1</t>
  </si>
  <si>
    <t>9.5.2</t>
  </si>
  <si>
    <t>9.5.3</t>
  </si>
  <si>
    <t>9.5.4</t>
  </si>
  <si>
    <t>9.6</t>
  </si>
  <si>
    <t>9.6.1</t>
  </si>
  <si>
    <t>9.6.2</t>
  </si>
  <si>
    <t>9.7</t>
  </si>
  <si>
    <t>9.7.1</t>
  </si>
  <si>
    <t>9.7.2</t>
  </si>
  <si>
    <t>9.7.3</t>
  </si>
  <si>
    <t>10.2</t>
  </si>
  <si>
    <t>12.2</t>
  </si>
  <si>
    <t>12.3</t>
  </si>
  <si>
    <t>12.4</t>
  </si>
  <si>
    <t>12.5</t>
  </si>
  <si>
    <t>12.6</t>
  </si>
  <si>
    <t>12.7</t>
  </si>
  <si>
    <t>12.8</t>
  </si>
  <si>
    <t>13.9</t>
  </si>
  <si>
    <t>13.10</t>
  </si>
  <si>
    <t>13.11</t>
  </si>
  <si>
    <t>14.11</t>
  </si>
  <si>
    <t>14.12</t>
  </si>
  <si>
    <t>14.13</t>
  </si>
  <si>
    <t>14.14</t>
  </si>
  <si>
    <t>14.15</t>
  </si>
  <si>
    <t>14.16</t>
  </si>
  <si>
    <t>14.17</t>
  </si>
  <si>
    <t>16.2</t>
  </si>
  <si>
    <t>16.3</t>
  </si>
  <si>
    <t>16.4</t>
  </si>
  <si>
    <t>17.1.1</t>
  </si>
  <si>
    <t>17.1.2</t>
  </si>
  <si>
    <t>17.1.3</t>
  </si>
  <si>
    <t>17.1.4</t>
  </si>
  <si>
    <t>17.1.5</t>
  </si>
  <si>
    <t>17.1.6</t>
  </si>
  <si>
    <t>17.1.7</t>
  </si>
  <si>
    <t>17.1.8</t>
  </si>
  <si>
    <t>17.1.9</t>
  </si>
  <si>
    <t>17.1.10</t>
  </si>
  <si>
    <t>17.1.11</t>
  </si>
  <si>
    <t>17.1.12</t>
  </si>
  <si>
    <t>17.1.13</t>
  </si>
  <si>
    <t>17.1.14</t>
  </si>
  <si>
    <t>17.1.15</t>
  </si>
  <si>
    <t>17.1.16</t>
  </si>
  <si>
    <t>17.1.17</t>
  </si>
  <si>
    <t>17.1.18</t>
  </si>
  <si>
    <t>17.1.19</t>
  </si>
  <si>
    <t>17.1.20</t>
  </si>
  <si>
    <t>17.1.21</t>
  </si>
  <si>
    <t>17.1.22</t>
  </si>
  <si>
    <t>17.1.23</t>
  </si>
  <si>
    <t>17.1.24</t>
  </si>
  <si>
    <t>17.1.25</t>
  </si>
  <si>
    <t>17.1.26</t>
  </si>
  <si>
    <t>17.1.27</t>
  </si>
  <si>
    <t>17.1.28</t>
  </si>
  <si>
    <t>17.1.29</t>
  </si>
  <si>
    <t>17.1.30</t>
  </si>
  <si>
    <t>17.1.31</t>
  </si>
  <si>
    <t>17.1.32</t>
  </si>
  <si>
    <t>17.1.33</t>
  </si>
  <si>
    <t>17.1.34</t>
  </si>
  <si>
    <t>17.1.35</t>
  </si>
  <si>
    <t>17.1.36</t>
  </si>
  <si>
    <t>17.1.37</t>
  </si>
  <si>
    <t>17.1.38</t>
  </si>
  <si>
    <t>17.1.39</t>
  </si>
  <si>
    <t>17.1.40</t>
  </si>
  <si>
    <t>17.1.41</t>
  </si>
  <si>
    <t>17.1.42</t>
  </si>
  <si>
    <t>17.1.43</t>
  </si>
  <si>
    <t>17.1.44</t>
  </si>
  <si>
    <t>17.1.45</t>
  </si>
  <si>
    <t>17.1.46</t>
  </si>
  <si>
    <t>17.1.47</t>
  </si>
  <si>
    <t>17.1.48</t>
  </si>
  <si>
    <t>17.1.49</t>
  </si>
  <si>
    <t>17.1.50</t>
  </si>
  <si>
    <t>17.1.51</t>
  </si>
  <si>
    <t>17.1.52</t>
  </si>
  <si>
    <t>17.1.53</t>
  </si>
  <si>
    <t>17.1.54</t>
  </si>
  <si>
    <t>17.1.55</t>
  </si>
  <si>
    <t>17.1.56</t>
  </si>
  <si>
    <t>17.1.57</t>
  </si>
  <si>
    <t>17.1.58</t>
  </si>
  <si>
    <t>17.1.59</t>
  </si>
  <si>
    <t>17.1.60</t>
  </si>
  <si>
    <t>17.1.61</t>
  </si>
  <si>
    <t>17.1.62</t>
  </si>
  <si>
    <t>17.1.63</t>
  </si>
  <si>
    <t>17.2.1</t>
  </si>
  <si>
    <t>17.2.2</t>
  </si>
  <si>
    <t>17.2.3</t>
  </si>
  <si>
    <t>17.2.4</t>
  </si>
  <si>
    <t>17.2.5</t>
  </si>
  <si>
    <t>17.2.6</t>
  </si>
  <si>
    <t>17.2.7</t>
  </si>
  <si>
    <t>17.2.8</t>
  </si>
  <si>
    <t>17.2.9</t>
  </si>
  <si>
    <t>17.2.10</t>
  </si>
  <si>
    <t>17.2.11</t>
  </si>
  <si>
    <t>17.2.12</t>
  </si>
  <si>
    <t>17.2.13</t>
  </si>
  <si>
    <t>17.2.14</t>
  </si>
  <si>
    <t>17.2.15</t>
  </si>
  <si>
    <t>17.2.16</t>
  </si>
  <si>
    <t>17.2.17</t>
  </si>
  <si>
    <t>17.2.18</t>
  </si>
  <si>
    <t>17.2.19</t>
  </si>
  <si>
    <t>17.2.20</t>
  </si>
  <si>
    <t>17.2.21</t>
  </si>
  <si>
    <t>17.2.22</t>
  </si>
  <si>
    <t>17.2.23</t>
  </si>
  <si>
    <t>17.2.24</t>
  </si>
  <si>
    <t>17.2.25</t>
  </si>
  <si>
    <t>17.2.26</t>
  </si>
  <si>
    <t>17.2.27</t>
  </si>
  <si>
    <t>17.2.28</t>
  </si>
  <si>
    <t>17.2.29</t>
  </si>
  <si>
    <t>17.2.30</t>
  </si>
  <si>
    <t>17.2.31</t>
  </si>
  <si>
    <t>17.2.32</t>
  </si>
  <si>
    <t>17.2.33</t>
  </si>
  <si>
    <t>17.2.34</t>
  </si>
  <si>
    <t>17.2.35</t>
  </si>
  <si>
    <t>17.2.36</t>
  </si>
  <si>
    <t>17.2.37</t>
  </si>
  <si>
    <t>17.2.38</t>
  </si>
  <si>
    <t>17.2.39</t>
  </si>
  <si>
    <t>17.2.40</t>
  </si>
  <si>
    <t>17.2.41</t>
  </si>
  <si>
    <t>17.2.42</t>
  </si>
  <si>
    <t>17.2.43</t>
  </si>
  <si>
    <t>17.2.44</t>
  </si>
  <si>
    <t>17.2.45</t>
  </si>
  <si>
    <t>17.2.46</t>
  </si>
  <si>
    <t>17.2.47</t>
  </si>
  <si>
    <t>17.2.48</t>
  </si>
  <si>
    <t>17.2.49</t>
  </si>
  <si>
    <t>17.2.50</t>
  </si>
  <si>
    <t>17.2.51</t>
  </si>
  <si>
    <t>17.2.52</t>
  </si>
  <si>
    <t>17.2.53</t>
  </si>
  <si>
    <t>17.2.54</t>
  </si>
  <si>
    <t>17.2.55</t>
  </si>
  <si>
    <t>17.2.56</t>
  </si>
  <si>
    <t>17.3.1</t>
  </si>
  <si>
    <t>17.3.2</t>
  </si>
  <si>
    <t>17.3.3</t>
  </si>
  <si>
    <t>17.3.4</t>
  </si>
  <si>
    <t>17.3.5</t>
  </si>
  <si>
    <t>17.3.6</t>
  </si>
  <si>
    <t>17.3.7</t>
  </si>
  <si>
    <t>17.3.8</t>
  </si>
  <si>
    <t>17.3.9</t>
  </si>
  <si>
    <t>17.3.10</t>
  </si>
  <si>
    <t>17.3.11</t>
  </si>
  <si>
    <t>17.3.12</t>
  </si>
  <si>
    <t>17.3.13</t>
  </si>
  <si>
    <t>17.3.14</t>
  </si>
  <si>
    <t>17.3.15</t>
  </si>
  <si>
    <t>17.3.16</t>
  </si>
  <si>
    <t>17.3.17</t>
  </si>
  <si>
    <t>17.3.18</t>
  </si>
  <si>
    <t>17.3.19</t>
  </si>
  <si>
    <t>17.3.20</t>
  </si>
  <si>
    <t>17.3.21</t>
  </si>
  <si>
    <t>17.3.22</t>
  </si>
  <si>
    <t>17.3.23</t>
  </si>
  <si>
    <t>17.3.24</t>
  </si>
  <si>
    <t>17.3.25</t>
  </si>
  <si>
    <t>17.3.26</t>
  </si>
  <si>
    <t>17.3.27</t>
  </si>
  <si>
    <t>17.3.28</t>
  </si>
  <si>
    <t>17.3.29</t>
  </si>
  <si>
    <t>17.3.30</t>
  </si>
  <si>
    <t>17.3.31</t>
  </si>
  <si>
    <t>17.3.32</t>
  </si>
  <si>
    <t>17.3.33</t>
  </si>
  <si>
    <t>17.3.34</t>
  </si>
  <si>
    <t>17.3.35</t>
  </si>
  <si>
    <t>17.3.36</t>
  </si>
  <si>
    <t>17.3.37</t>
  </si>
  <si>
    <t>17.3.38</t>
  </si>
  <si>
    <t>17.3.39</t>
  </si>
  <si>
    <t>17.3.40</t>
  </si>
  <si>
    <t>17.3.41</t>
  </si>
  <si>
    <t>17.3.42</t>
  </si>
  <si>
    <t>17.3.43</t>
  </si>
  <si>
    <t>17.3.44</t>
  </si>
  <si>
    <t>17.3.45</t>
  </si>
  <si>
    <t>17.3.46</t>
  </si>
  <si>
    <t>19.0</t>
  </si>
  <si>
    <t>20.1.1.1</t>
  </si>
  <si>
    <t>20.1.1.2</t>
  </si>
  <si>
    <t>20.1.1.3</t>
  </si>
  <si>
    <t>20.1.1.4</t>
  </si>
  <si>
    <t>20.1.1.5</t>
  </si>
  <si>
    <t>20.1.1.6</t>
  </si>
  <si>
    <t>20.1.1.7</t>
  </si>
  <si>
    <t>20.1.1.8</t>
  </si>
  <si>
    <t>20.1.1.9</t>
  </si>
  <si>
    <t>20.1.1.10</t>
  </si>
  <si>
    <t>20.1.1.11</t>
  </si>
  <si>
    <t>20.1.1.12</t>
  </si>
  <si>
    <t>20.1.1.13</t>
  </si>
  <si>
    <t>20.1.1.14</t>
  </si>
  <si>
    <t>20.1.1.15</t>
  </si>
  <si>
    <t>20.1.1.16</t>
  </si>
  <si>
    <t>20.1.1.17</t>
  </si>
  <si>
    <t>20.1.2.1</t>
  </si>
  <si>
    <t>20.1.2.2</t>
  </si>
  <si>
    <t>20.1.2.3</t>
  </si>
  <si>
    <t>20.1.2.4</t>
  </si>
  <si>
    <t>20.1.2.5</t>
  </si>
  <si>
    <t>20.1.2.6</t>
  </si>
  <si>
    <t>20.1.2.7</t>
  </si>
  <si>
    <t>20.1.2.8</t>
  </si>
  <si>
    <t>20.2</t>
  </si>
  <si>
    <t>20.2.1</t>
  </si>
  <si>
    <t>20.2.1.1</t>
  </si>
  <si>
    <t>20.2.1.2</t>
  </si>
  <si>
    <t>20.2.1.3</t>
  </si>
  <si>
    <t>20.2.1.4</t>
  </si>
  <si>
    <t>20.2.1.5</t>
  </si>
  <si>
    <t>20.2.1.6</t>
  </si>
  <si>
    <t>20.2.1.7</t>
  </si>
  <si>
    <t>20.2.1.8</t>
  </si>
  <si>
    <t>20.2.1.9</t>
  </si>
  <si>
    <t>20.2.1.10</t>
  </si>
  <si>
    <t>20.2.1.11</t>
  </si>
  <si>
    <t>20.2.1.12</t>
  </si>
  <si>
    <t>20.2.1.13</t>
  </si>
  <si>
    <t>20.2.1.14</t>
  </si>
  <si>
    <t>20.2.1.15</t>
  </si>
  <si>
    <t>20.2.1.16</t>
  </si>
  <si>
    <t>20.2.1.17</t>
  </si>
  <si>
    <t>20.2.1.18</t>
  </si>
  <si>
    <t>20.2.1.19</t>
  </si>
  <si>
    <t>20.2.1.20</t>
  </si>
  <si>
    <t>20.2.1.21</t>
  </si>
  <si>
    <t>20.2.1.22</t>
  </si>
  <si>
    <t>20.2.1.23</t>
  </si>
  <si>
    <t>20.2.1.24</t>
  </si>
  <si>
    <t>20.2.1.25</t>
  </si>
  <si>
    <t>20.2.1.26</t>
  </si>
  <si>
    <t>20.2.1.27</t>
  </si>
  <si>
    <t>20.2.1.28</t>
  </si>
  <si>
    <t>20.2.1.29</t>
  </si>
  <si>
    <t>20.2.1.30</t>
  </si>
  <si>
    <t>20.2.1.31</t>
  </si>
  <si>
    <t>20.2.1.32</t>
  </si>
  <si>
    <t>20.2.1.33</t>
  </si>
  <si>
    <t>20.2.1.34</t>
  </si>
  <si>
    <t>20.2.1.35</t>
  </si>
  <si>
    <t>20.2.1.36</t>
  </si>
  <si>
    <t>20.2.1.37</t>
  </si>
  <si>
    <t>20.2.1.38</t>
  </si>
  <si>
    <t>20.2.1.39</t>
  </si>
  <si>
    <t>20.2.1.40</t>
  </si>
  <si>
    <t>20.2.1.41</t>
  </si>
  <si>
    <t>20.2.1.42</t>
  </si>
  <si>
    <t>20.2.1.43</t>
  </si>
  <si>
    <t>20.2.1.44</t>
  </si>
  <si>
    <t>20.2.1.45</t>
  </si>
  <si>
    <t>20.2.2</t>
  </si>
  <si>
    <t>20.2.2.1</t>
  </si>
  <si>
    <t>20.2.2.2</t>
  </si>
  <si>
    <t>20.2.2.3</t>
  </si>
  <si>
    <t>20.2.2.4</t>
  </si>
  <si>
    <t>20.2.2.5</t>
  </si>
  <si>
    <t>20.2.2.6</t>
  </si>
  <si>
    <t>20.2.2.7</t>
  </si>
  <si>
    <t>20.2.2.8</t>
  </si>
  <si>
    <t>20.2.2.9</t>
  </si>
  <si>
    <t>20.2.2.10</t>
  </si>
  <si>
    <t>20.2.2.11</t>
  </si>
  <si>
    <t>20.2.2.12</t>
  </si>
  <si>
    <t>20.2.2.13</t>
  </si>
  <si>
    <t>20.2.3</t>
  </si>
  <si>
    <t>20.2.3.1</t>
  </si>
  <si>
    <t>20.2.3.2</t>
  </si>
  <si>
    <t>20.2.3.3</t>
  </si>
  <si>
    <t>20.2.3.4</t>
  </si>
  <si>
    <t>20.2.3.5</t>
  </si>
  <si>
    <t>20.2.3.6</t>
  </si>
  <si>
    <t>20.2.3.7</t>
  </si>
  <si>
    <t>20.2.3.8</t>
  </si>
  <si>
    <t>20.2.3.9</t>
  </si>
  <si>
    <t>20.2.3.10</t>
  </si>
  <si>
    <t>20.2.3.11</t>
  </si>
  <si>
    <t>20.2.3.12</t>
  </si>
  <si>
    <t>20.2.3.13</t>
  </si>
  <si>
    <t>20.2.3.14</t>
  </si>
  <si>
    <t>20.2.3.15</t>
  </si>
  <si>
    <t>20.2.3.16</t>
  </si>
  <si>
    <t>20.2.3.17</t>
  </si>
  <si>
    <t>20.2.4</t>
  </si>
  <si>
    <t>20.2.4.1</t>
  </si>
  <si>
    <t>20.2.4.2</t>
  </si>
  <si>
    <t>20.2.4.3</t>
  </si>
  <si>
    <t>20.2.4.4</t>
  </si>
  <si>
    <t>20.2.4.5</t>
  </si>
  <si>
    <t>20.2.4.6</t>
  </si>
  <si>
    <t>20.2.4.7</t>
  </si>
  <si>
    <t>20.2.4.8</t>
  </si>
  <si>
    <t>20.2.4.9</t>
  </si>
  <si>
    <t>20.2.4.10</t>
  </si>
  <si>
    <t>20.2.4.11</t>
  </si>
  <si>
    <t>20.2.5</t>
  </si>
  <si>
    <t>20.2.5.1</t>
  </si>
  <si>
    <t>20.2.5.2</t>
  </si>
  <si>
    <t>20.2.5.3</t>
  </si>
  <si>
    <t>20.2.5.4</t>
  </si>
  <si>
    <t>20.2.5.5</t>
  </si>
  <si>
    <t>20.2.5.6</t>
  </si>
  <si>
    <t>20.2.7</t>
  </si>
  <si>
    <t>20.2.7.1</t>
  </si>
  <si>
    <t>20.2.7.2</t>
  </si>
  <si>
    <t>20.2.7.3</t>
  </si>
  <si>
    <t>20.2.7.4</t>
  </si>
  <si>
    <t>20.2.7.5</t>
  </si>
  <si>
    <t>20.2.7.6</t>
  </si>
  <si>
    <t>20.2.7.7</t>
  </si>
  <si>
    <t>20.2.7.8</t>
  </si>
  <si>
    <t>21.1.1</t>
  </si>
  <si>
    <t>21.1.3</t>
  </si>
  <si>
    <t>21.1.4</t>
  </si>
  <si>
    <t>21.1.5</t>
  </si>
  <si>
    <t>21.1.6</t>
  </si>
  <si>
    <t>21.1.7</t>
  </si>
  <si>
    <t>21.1.8</t>
  </si>
  <si>
    <t>21.1.9</t>
  </si>
  <si>
    <t>21.1.10</t>
  </si>
  <si>
    <t>21.1.11</t>
  </si>
  <si>
    <t>21.1.12</t>
  </si>
  <si>
    <t>21.1.13</t>
  </si>
  <si>
    <t>21.1.14</t>
  </si>
  <si>
    <t>21.1.15</t>
  </si>
  <si>
    <t>21.1.16</t>
  </si>
  <si>
    <t>21.1.17</t>
  </si>
  <si>
    <t>21.1.18</t>
  </si>
  <si>
    <t>21.1.19</t>
  </si>
  <si>
    <t>21.1.20</t>
  </si>
  <si>
    <t>21.1.21</t>
  </si>
  <si>
    <t>21.1.22</t>
  </si>
  <si>
    <t>21.1.23</t>
  </si>
  <si>
    <t>21.1.24</t>
  </si>
  <si>
    <t>21.1.25</t>
  </si>
  <si>
    <t>21.1.26</t>
  </si>
  <si>
    <t>21.1.27</t>
  </si>
  <si>
    <t>21.1.28</t>
  </si>
  <si>
    <t>21.1.29</t>
  </si>
  <si>
    <t>21.1.30</t>
  </si>
  <si>
    <t>21.1.31</t>
  </si>
  <si>
    <t>21.1.32</t>
  </si>
  <si>
    <t>21.1.33</t>
  </si>
  <si>
    <t>21.1.34</t>
  </si>
  <si>
    <t>21.1.35</t>
  </si>
  <si>
    <t>21.1.36</t>
  </si>
  <si>
    <t>21.1.37</t>
  </si>
  <si>
    <t>21.1.38</t>
  </si>
  <si>
    <t>21.1.39</t>
  </si>
  <si>
    <t>21.1.40</t>
  </si>
  <si>
    <t>21.1.41</t>
  </si>
  <si>
    <t>21.1.42</t>
  </si>
  <si>
    <t>21.2.8</t>
  </si>
  <si>
    <t>21.2.9</t>
  </si>
  <si>
    <t>21.2.10</t>
  </si>
  <si>
    <t>21.2.11</t>
  </si>
  <si>
    <t>21.2.12</t>
  </si>
  <si>
    <t>21.3</t>
  </si>
  <si>
    <t>21.3.1</t>
  </si>
  <si>
    <t>21.3.2</t>
  </si>
  <si>
    <t>21.3.3</t>
  </si>
  <si>
    <t>21.4</t>
  </si>
  <si>
    <t>21.4.1</t>
  </si>
  <si>
    <t>21.4.2</t>
  </si>
  <si>
    <t>21.4.3</t>
  </si>
  <si>
    <t>21.4.4</t>
  </si>
  <si>
    <t>21.4.5</t>
  </si>
  <si>
    <t>21.4.6</t>
  </si>
  <si>
    <t>21.4.7</t>
  </si>
  <si>
    <t>21.4.8</t>
  </si>
  <si>
    <t>21.4.9</t>
  </si>
  <si>
    <t>21.4.10</t>
  </si>
  <si>
    <t>21.4.11</t>
  </si>
  <si>
    <t>21.5</t>
  </si>
  <si>
    <t>21.5.1</t>
  </si>
  <si>
    <t>21.5.2</t>
  </si>
  <si>
    <t>21.5.3</t>
  </si>
  <si>
    <t>21.5.4</t>
  </si>
  <si>
    <t>21.5.5</t>
  </si>
  <si>
    <t>21.5.6</t>
  </si>
  <si>
    <t>21.5.7</t>
  </si>
  <si>
    <t>21.5.8</t>
  </si>
  <si>
    <t>21.5.9</t>
  </si>
  <si>
    <t>21.5.10</t>
  </si>
  <si>
    <t>21.5.11</t>
  </si>
  <si>
    <t>21.5.12</t>
  </si>
  <si>
    <t>21.5.13</t>
  </si>
  <si>
    <t>21.6</t>
  </si>
  <si>
    <t>21.6.1</t>
  </si>
  <si>
    <t>21.6.2</t>
  </si>
  <si>
    <t>21.6.3</t>
  </si>
  <si>
    <t>21.6.4</t>
  </si>
  <si>
    <t>22.3.4</t>
  </si>
  <si>
    <t>22.3.5</t>
  </si>
  <si>
    <t>22.3.6</t>
  </si>
  <si>
    <t>22.3.7</t>
  </si>
  <si>
    <t>22.3.8</t>
  </si>
  <si>
    <t>22.3.9</t>
  </si>
  <si>
    <t>22.3.10</t>
  </si>
  <si>
    <t>22.3.11</t>
  </si>
  <si>
    <t>22.3.12</t>
  </si>
  <si>
    <t>APLICAÇÃO DE FUNDO SELADOR ACRÍLICO EM PAREDES, UMA DEMÃO. AF_06/2014 (INTERNO)</t>
  </si>
  <si>
    <t>APLICAÇÃO MANUAL DE TINTA LÁTEX ACRÍLICA EM PANOS COM PRESENÇA DE VÃOS DE EDIFÍCIOS DE MÚLTIPLOS PAVIMENTOS, DUAS DEMÃOS. AF_11/2016 (INTERNA)</t>
  </si>
  <si>
    <t>PINTURA DE PISO COM TINTA ACRÍLICA, APLICAÇÃO MANUAL, 3 DEMÃOS, INCLUSO FUNDO PREPARADOR. AF_05/2021 (ARQUIBANCADA)</t>
  </si>
  <si>
    <t>PISO EM GRANILITE, MARMORITE OU GRANITINA EM AMBIENTES INTERNOS. AF_09/2020</t>
  </si>
  <si>
    <t xml:space="preserve"> DIVISORIA SANITÁRIA, TIPO CABINE, EM GRANITO CINZA POLIDO, ESP = 3CM, ASSENTADO COM ARGAMASSA COLANTE AC III-E, EXCLUSIVE FERRAGENS. AF_01/2021</t>
  </si>
  <si>
    <t>CAIXA ENTERRADA ELÉTRICA RETANGULAR, EM ALVENARIA COM TIJOLOS CERÂMICOS MACIÇOS, FUNDO COM BRITA, DIMENSÕES INTERNAS: 1X1X0,6 M. AF_05/2018</t>
  </si>
  <si>
    <t>BOMBA CENTRÍFUGA, TRIFÁSICA, 1 CV OU 0,99 HP, HM 14 A 40 M, Q 0,6 A 8,4 M3/H - FORNECIMENTO E INSTALAÇÃO. AF_12/2020</t>
  </si>
  <si>
    <t>Item: AD. SINAPI 94223</t>
  </si>
  <si>
    <t>1607 -  CONJUNTO ARRUELAS DE VEDACAO 5/16" PARA TELHA FIBROCIMENTO (UMA ARRUELA METALICA E UMA ARRUELA PVC - CONICAS)</t>
  </si>
  <si>
    <t>4302 - PARAFUSO ZINCADO ROSCA SOBERBA, CABECA SEXTAVADA, 5/16 " X 250 MM, PARA FIXACAO DE TELHA EM MADEIRA</t>
  </si>
  <si>
    <t xml:space="preserve">RADAR TCE/MT  - CUMEEIRA METÁLICA </t>
  </si>
  <si>
    <t>7.6</t>
  </si>
  <si>
    <t>CUMEEIRA PARA TELHA METÁLICA, INCLUSO ACESSÓRIOS DE FIXAÇÃO E IÇAMENTO.</t>
  </si>
  <si>
    <t>Item: AD. SINAPI 85005</t>
  </si>
  <si>
    <t>ESPELHO CRISTAL, ESPESSURA 4MM, COM PARAFUSOS DE FIXACAO, SEM MOLDURA.</t>
  </si>
  <si>
    <t>442 -  PARAFUSO FRANCES M16 EM ACO GALVANIZADO, COMPRIMENTO = 45 MM, DIAMETRO = 16 MM, CABECA ABAULADA</t>
  </si>
  <si>
    <t>11186 - ESPELHO CRISTAL E = 4 MM</t>
  </si>
  <si>
    <t>TUBO DE PVC CORRUGADO DE DUPLA PAREDE PARA REDE COLETORA DE ESGOTO, DN 150 MM, JUNTA ELÁSTICA, INSTALADO EM LOCAL COM NÍVEL BAIXO DE INTERFERÊNCIAS - FORNECIMENTO E ASSENTAMENTO. AF_06/2015 (DRENOS)</t>
  </si>
  <si>
    <t>TAMPA CIRCULAR PARA ESGOTO E DRENAGEM, EM CONCRETO PRÉ-MOLDADO, DIÂMETRO INTERNO = 0,6 M. AF_05/2018</t>
  </si>
  <si>
    <t>CAIXA ENTERRADA ELÉTRICA RETANGULAR, EM ALVENARIA COM BLOCOS DE CONCRETO, FUNDO COM BRITA, DIMENSÕES INTERNAS: 0,4X0,4X0,4 M. AF_05/2018</t>
  </si>
  <si>
    <t>PINTURA DE PISO COM TINTA ACRÍLICA, APLICAÇÃO MANUAL, 2 DEMÃOS, INCLUSO FUNDO PREPARADOR. AF_05/2021</t>
  </si>
  <si>
    <t xml:space="preserve"> CAIXA INTERNA/EXTERNA DE MEDICAO PARA 1 MEDIDOR TRIFASICO, COM VISOR, EM CHAPA DE ACO 18 USG (PADRAO DA CONCESSIONARIA LOCAL)</t>
  </si>
  <si>
    <t>COTAÇÕES</t>
  </si>
  <si>
    <t>COTAÇÕES DE MERCADO</t>
  </si>
  <si>
    <t>42407 - TRELICA NERVURADA (ESPACADOR), ALTURA = 120,0 MM, DIAMETRO DOS BANZOS INFERIORES E SUPERIOR = 6,0 MM, DIAMETRO DA DIAGONAL = 4,2 MM</t>
  </si>
  <si>
    <t>PORTA DE VIDRO TEMPERADO, 1,00X2,10M, ESPESSURA 10MM, INCLUSIVE ACESSORIOS - FORNECIMENTO E INSTALAÇÃO (P14)</t>
  </si>
  <si>
    <t>PONTO DO ENCANADOR</t>
  </si>
  <si>
    <t>CASA MIMOSA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</si>
</sst>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&quot;R$ &quot;#,##0.00_);[Red]&quot;(R$ &quot;#,##0.00\)"/>
    <numFmt numFmtId="172" formatCode="_(* #,##0.00_);_(* \(#,##0.00\);_(* &quot;-&quot;??_);_(@_)"/>
    <numFmt numFmtId="173" formatCode="_(&quot;R$ &quot;* #,##0.00_);_(&quot;R$ &quot;* \(#,##0.00\);_(&quot;R$ &quot;* \-??_);_(@_)"/>
    <numFmt numFmtId="174" formatCode="&quot;R$ &quot;#,##0.000_);&quot;(R$ &quot;#,##0.000\)"/>
    <numFmt numFmtId="175" formatCode="_-* #,##0.0000000000_-;\-* #,##0.0000000000_-;_-* &quot;-&quot;??_-;_-@_-"/>
    <numFmt numFmtId="176" formatCode="_-&quot;R$&quot;\ * #,##0.000_-;\-&quot;R$&quot;\ * #,##0.000_-;_-&quot;R$&quot;\ * &quot;-&quot;??_-;_-@_-"/>
    <numFmt numFmtId="177" formatCode="_-&quot;R$&quot;\ * #,##0.0000_-;\-&quot;R$&quot;\ * #,##0.0000_-;_-&quot;R$&quot;\ 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0000_-;\-* #,##0.00000_-;_-* &quot;-&quot;??_-;_-@_-"/>
    <numFmt numFmtId="181" formatCode="_-* #,##0.000000_-;\-* #,##0.000000_-;_-* &quot;-&quot;??_-;_-@_-"/>
    <numFmt numFmtId="182" formatCode="_-* #,##0.0000000_-;\-* #,##0.0000000_-;_-* &quot;-&quot;??_-;_-@_-"/>
    <numFmt numFmtId="183" formatCode="_-* #,##0.00000000_-;\-* #,##0.00000000_-;_-* &quot;-&quot;??_-;_-@_-"/>
    <numFmt numFmtId="184" formatCode="_-* #,##0.000000000_-;\-* #,##0.000000000_-;_-* &quot;-&quot;??_-;_-@_-"/>
    <numFmt numFmtId="185" formatCode="_-[$R$-416]* #,##0.00_-;\-[$R$-416]* #,##0.00_-;_-[$R$-416]* &quot;-&quot;??_-;_-@_-"/>
    <numFmt numFmtId="186" formatCode="[$-416]dddd\,\ d&quot; de &quot;mmmm&quot; de &quot;yyyy"/>
    <numFmt numFmtId="187" formatCode="000"/>
    <numFmt numFmtId="188" formatCode="yyyy\-mm\-dd;@"/>
    <numFmt numFmtId="189" formatCode="_-[$R$-416]\ * #,##0.00_-;\-[$R$-416]\ * #,##0.00_-;_-[$R$-416]\ * &quot;-&quot;??_-;_-@_-"/>
    <numFmt numFmtId="190" formatCode="0.0000"/>
    <numFmt numFmtId="191" formatCode="0.0%"/>
    <numFmt numFmtId="192" formatCode="###,###,##0.000"/>
    <numFmt numFmtId="193" formatCode="###,###,##0.00"/>
    <numFmt numFmtId="194" formatCode="0.000"/>
    <numFmt numFmtId="195" formatCode="0.0"/>
    <numFmt numFmtId="196" formatCode="#,##0.000"/>
    <numFmt numFmtId="197" formatCode="#,##0.0000"/>
    <numFmt numFmtId="198" formatCode="#,##0.00000"/>
    <numFmt numFmtId="199" formatCode="0.000%"/>
    <numFmt numFmtId="200" formatCode="&quot;Sim&quot;;&quot;Sim&quot;;&quot;Não&quot;"/>
    <numFmt numFmtId="201" formatCode="&quot;Verdadeiro&quot;;&quot;Verdadeiro&quot;;&quot;Falso&quot;"/>
    <numFmt numFmtId="202" formatCode="&quot;Ativado&quot;;&quot;Ativado&quot;;&quot;Desativado&quot;"/>
    <numFmt numFmtId="203" formatCode="[$€-2]\ #,##0.00_);[Red]\([$€-2]\ #,##0.00\)"/>
    <numFmt numFmtId="204" formatCode="0.00000"/>
    <numFmt numFmtId="205" formatCode="mmm/yyyy"/>
    <numFmt numFmtId="206" formatCode="_-* #,##0.0000_-;\-* #,##0.0000_-;_-* &quot;-&quot;????_-;_-@_-"/>
    <numFmt numFmtId="207" formatCode="_-* #,##0.00000_-;\-* #,##0.00000_-;_-* &quot;-&quot;?????_-;_-@_-"/>
    <numFmt numFmtId="208" formatCode="#,##0.000000"/>
    <numFmt numFmtId="209" formatCode="0.00000000000000"/>
    <numFmt numFmtId="210" formatCode="#,##0.00\ %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color indexed="8"/>
      <name val="Gill Sans MT"/>
      <family val="2"/>
    </font>
    <font>
      <b/>
      <sz val="9"/>
      <name val="Gill Sans MT"/>
      <family val="2"/>
    </font>
    <font>
      <sz val="9"/>
      <name val="Gill Sans MT"/>
      <family val="2"/>
    </font>
    <font>
      <b/>
      <sz val="10"/>
      <name val="Gill Sans MT"/>
      <family val="2"/>
    </font>
    <font>
      <b/>
      <sz val="3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8"/>
      <name val="Calibri"/>
      <family val="2"/>
    </font>
    <font>
      <b/>
      <sz val="10"/>
      <color indexed="8"/>
      <name val="Gill Sans MT"/>
      <family val="2"/>
    </font>
    <font>
      <sz val="10"/>
      <color indexed="8"/>
      <name val="Calibri Light"/>
      <family val="1"/>
    </font>
    <font>
      <sz val="10"/>
      <color indexed="8"/>
      <name val="Gill Sans MT"/>
      <family val="2"/>
    </font>
    <font>
      <sz val="9"/>
      <color indexed="8"/>
      <name val="Gill Sans MT"/>
      <family val="2"/>
    </font>
    <font>
      <sz val="10"/>
      <name val="Calibri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Gill Sans MT"/>
      <family val="2"/>
    </font>
    <font>
      <sz val="10"/>
      <color theme="1"/>
      <name val="Calibri Light"/>
      <family val="1"/>
    </font>
    <font>
      <sz val="10"/>
      <color theme="1"/>
      <name val="Gill Sans MT"/>
      <family val="2"/>
    </font>
    <font>
      <sz val="9"/>
      <color theme="1"/>
      <name val="Gill Sans MT"/>
      <family val="2"/>
    </font>
    <font>
      <sz val="9"/>
      <color rgb="FF000000"/>
      <name val="Gill Sans MT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9"/>
      <color theme="1"/>
      <name val="Gill Sans MT"/>
      <family val="2"/>
    </font>
    <font>
      <b/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FF7B4"/>
        <bgColor indexed="64"/>
      </patternFill>
    </fill>
    <fill>
      <patternFill patternType="solid">
        <fgColor rgb="FF6EBA86"/>
        <bgColor indexed="64"/>
      </patternFill>
    </fill>
    <fill>
      <patternFill patternType="solid">
        <fgColor rgb="FFFF00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21" borderId="5" applyNumberFormat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68" fillId="0" borderId="0" xfId="0" applyFont="1" applyAlignment="1">
      <alignment/>
    </xf>
    <xf numFmtId="0" fontId="68" fillId="0" borderId="0" xfId="0" applyFont="1" applyAlignment="1">
      <alignment wrapText="1"/>
    </xf>
    <xf numFmtId="43" fontId="68" fillId="0" borderId="0" xfId="77" applyFont="1" applyAlignment="1">
      <alignment/>
    </xf>
    <xf numFmtId="0" fontId="69" fillId="33" borderId="10" xfId="0" applyFont="1" applyFill="1" applyBorder="1" applyAlignment="1">
      <alignment vertical="center"/>
    </xf>
    <xf numFmtId="0" fontId="69" fillId="33" borderId="10" xfId="0" applyFont="1" applyFill="1" applyBorder="1" applyAlignment="1">
      <alignment vertical="center" wrapText="1"/>
    </xf>
    <xf numFmtId="43" fontId="69" fillId="33" borderId="10" xfId="77" applyFont="1" applyFill="1" applyBorder="1" applyAlignment="1">
      <alignment vertical="center"/>
    </xf>
    <xf numFmtId="44" fontId="69" fillId="33" borderId="10" xfId="47" applyFont="1" applyFill="1" applyBorder="1" applyAlignment="1">
      <alignment vertical="center"/>
    </xf>
    <xf numFmtId="0" fontId="68" fillId="0" borderId="10" xfId="0" applyFont="1" applyBorder="1" applyAlignment="1">
      <alignment vertical="center" wrapText="1"/>
    </xf>
    <xf numFmtId="43" fontId="68" fillId="0" borderId="10" xfId="77" applyFont="1" applyBorder="1" applyAlignment="1">
      <alignment vertical="center"/>
    </xf>
    <xf numFmtId="0" fontId="0" fillId="0" borderId="0" xfId="0" applyAlignment="1" applyProtection="1">
      <alignment horizontal="center" vertical="center" wrapText="1"/>
      <protection locked="0"/>
    </xf>
    <xf numFmtId="0" fontId="70" fillId="0" borderId="0" xfId="0" applyFont="1" applyAlignment="1">
      <alignment/>
    </xf>
    <xf numFmtId="44" fontId="71" fillId="0" borderId="10" xfId="47" applyFont="1" applyBorder="1" applyAlignment="1">
      <alignment horizontal="right" vertical="center"/>
    </xf>
    <xf numFmtId="10" fontId="71" fillId="0" borderId="11" xfId="0" applyNumberFormat="1" applyFont="1" applyBorder="1" applyAlignment="1">
      <alignment horizontal="right" vertical="center"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horizontal="left" vertical="center" wrapText="1"/>
    </xf>
    <xf numFmtId="0" fontId="71" fillId="0" borderId="0" xfId="0" applyFont="1" applyAlignment="1">
      <alignment horizontal="left"/>
    </xf>
    <xf numFmtId="170" fontId="71" fillId="0" borderId="0" xfId="0" applyNumberFormat="1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72" fillId="34" borderId="10" xfId="0" applyFont="1" applyFill="1" applyBorder="1" applyAlignment="1">
      <alignment horizontal="left" vertical="center" wrapText="1"/>
    </xf>
    <xf numFmtId="0" fontId="72" fillId="34" borderId="10" xfId="0" applyFont="1" applyFill="1" applyBorder="1" applyAlignment="1">
      <alignment horizontal="left"/>
    </xf>
    <xf numFmtId="170" fontId="72" fillId="34" borderId="10" xfId="0" applyNumberFormat="1" applyFont="1" applyFill="1" applyBorder="1" applyAlignment="1">
      <alignment horizontal="left" vertical="center"/>
    </xf>
    <xf numFmtId="0" fontId="72" fillId="34" borderId="10" xfId="0" applyFont="1" applyFill="1" applyBorder="1" applyAlignment="1">
      <alignment horizontal="left" vertical="center"/>
    </xf>
    <xf numFmtId="14" fontId="71" fillId="0" borderId="10" xfId="0" applyNumberFormat="1" applyFont="1" applyBorder="1" applyAlignment="1">
      <alignment horizontal="left" vertical="center"/>
    </xf>
    <xf numFmtId="0" fontId="3" fillId="0" borderId="12" xfId="62" applyFont="1" applyBorder="1" applyAlignment="1">
      <alignment horizontal="left" vertical="center" wrapText="1"/>
      <protection/>
    </xf>
    <xf numFmtId="0" fontId="68" fillId="0" borderId="0" xfId="0" applyFont="1" applyAlignment="1">
      <alignment vertical="center" wrapText="1"/>
    </xf>
    <xf numFmtId="0" fontId="68" fillId="0" borderId="0" xfId="0" applyFont="1" applyAlignment="1">
      <alignment vertical="center"/>
    </xf>
    <xf numFmtId="0" fontId="68" fillId="0" borderId="0" xfId="0" applyFont="1" applyAlignment="1">
      <alignment/>
    </xf>
    <xf numFmtId="0" fontId="68" fillId="0" borderId="0" xfId="0" applyFont="1" applyAlignment="1">
      <alignment vertical="center" wrapText="1"/>
    </xf>
    <xf numFmtId="44" fontId="68" fillId="0" borderId="0" xfId="47" applyFont="1" applyAlignment="1">
      <alignment vertical="center" wrapText="1"/>
    </xf>
    <xf numFmtId="44" fontId="68" fillId="0" borderId="0" xfId="47" applyFont="1" applyAlignment="1">
      <alignment vertical="center" wrapText="1"/>
    </xf>
    <xf numFmtId="0" fontId="68" fillId="0" borderId="0" xfId="0" applyFont="1" applyAlignment="1">
      <alignment wrapText="1"/>
    </xf>
    <xf numFmtId="44" fontId="68" fillId="0" borderId="0" xfId="47" applyFont="1" applyAlignment="1">
      <alignment vertical="center" wrapText="1"/>
    </xf>
    <xf numFmtId="0" fontId="73" fillId="0" borderId="0" xfId="0" applyFont="1" applyAlignment="1">
      <alignment vertical="center"/>
    </xf>
    <xf numFmtId="44" fontId="68" fillId="0" borderId="0" xfId="47" applyFont="1" applyAlignment="1">
      <alignment/>
    </xf>
    <xf numFmtId="44" fontId="0" fillId="0" borderId="13" xfId="47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44" fontId="0" fillId="0" borderId="0" xfId="49" applyAlignment="1">
      <alignment vertical="center"/>
    </xf>
    <xf numFmtId="0" fontId="0" fillId="0" borderId="12" xfId="0" applyBorder="1" applyAlignment="1">
      <alignment vertical="center" wrapText="1"/>
    </xf>
    <xf numFmtId="179" fontId="68" fillId="0" borderId="0" xfId="77" applyNumberFormat="1" applyFont="1" applyAlignment="1">
      <alignment vertical="center" wrapText="1"/>
    </xf>
    <xf numFmtId="179" fontId="0" fillId="0" borderId="0" xfId="77" applyNumberFormat="1" applyAlignment="1">
      <alignment vertical="center"/>
    </xf>
    <xf numFmtId="44" fontId="69" fillId="33" borderId="11" xfId="47" applyFont="1" applyFill="1" applyBorder="1" applyAlignment="1">
      <alignment vertical="center"/>
    </xf>
    <xf numFmtId="0" fontId="68" fillId="0" borderId="0" xfId="0" applyFont="1" applyAlignment="1">
      <alignment/>
    </xf>
    <xf numFmtId="44" fontId="3" fillId="0" borderId="14" xfId="47" applyFont="1" applyBorder="1" applyAlignment="1">
      <alignment horizontal="center" vertical="center"/>
    </xf>
    <xf numFmtId="10" fontId="0" fillId="0" borderId="0" xfId="65" applyNumberFormat="1" applyFont="1" applyAlignment="1">
      <alignment vertical="center"/>
    </xf>
    <xf numFmtId="10" fontId="0" fillId="0" borderId="0" xfId="65" applyNumberFormat="1" applyFont="1" applyAlignment="1">
      <alignment/>
    </xf>
    <xf numFmtId="10" fontId="0" fillId="0" borderId="0" xfId="65" applyNumberFormat="1" applyFont="1" applyAlignment="1" applyProtection="1">
      <alignment horizontal="center" vertical="center" wrapText="1"/>
      <protection locked="0"/>
    </xf>
    <xf numFmtId="43" fontId="0" fillId="0" borderId="0" xfId="77" applyFont="1" applyAlignment="1">
      <alignment horizontal="center" vertical="center"/>
    </xf>
    <xf numFmtId="44" fontId="0" fillId="0" borderId="0" xfId="47" applyFont="1" applyAlignment="1">
      <alignment/>
    </xf>
    <xf numFmtId="0" fontId="0" fillId="0" borderId="0" xfId="0" applyBorder="1" applyAlignment="1">
      <alignment vertical="center"/>
    </xf>
    <xf numFmtId="0" fontId="68" fillId="35" borderId="10" xfId="0" applyFont="1" applyFill="1" applyBorder="1" applyAlignment="1">
      <alignment vertical="center"/>
    </xf>
    <xf numFmtId="0" fontId="68" fillId="35" borderId="10" xfId="0" applyFont="1" applyFill="1" applyBorder="1" applyAlignment="1">
      <alignment vertical="center" wrapText="1"/>
    </xf>
    <xf numFmtId="43" fontId="68" fillId="35" borderId="10" xfId="77" applyFont="1" applyFill="1" applyBorder="1" applyAlignment="1">
      <alignment vertical="center"/>
    </xf>
    <xf numFmtId="170" fontId="4" fillId="35" borderId="10" xfId="82" applyNumberFormat="1" applyFont="1" applyFill="1" applyBorder="1" applyAlignment="1">
      <alignment horizontal="right" vertical="center" wrapText="1"/>
    </xf>
    <xf numFmtId="170" fontId="4" fillId="35" borderId="11" xfId="82" applyNumberFormat="1" applyFont="1" applyFill="1" applyBorder="1" applyAlignment="1">
      <alignment horizontal="right" vertical="center" wrapText="1"/>
    </xf>
    <xf numFmtId="0" fontId="68" fillId="0" borderId="0" xfId="0" applyFont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center" vertical="center"/>
    </xf>
    <xf numFmtId="0" fontId="69" fillId="33" borderId="15" xfId="0" applyFont="1" applyFill="1" applyBorder="1" applyAlignment="1">
      <alignment horizontal="left" vertical="center" wrapText="1"/>
    </xf>
    <xf numFmtId="0" fontId="68" fillId="35" borderId="15" xfId="0" applyFont="1" applyFill="1" applyBorder="1" applyAlignment="1">
      <alignment horizontal="left" vertical="center" wrapText="1"/>
    </xf>
    <xf numFmtId="0" fontId="68" fillId="0" borderId="15" xfId="0" applyFont="1" applyBorder="1" applyAlignment="1">
      <alignment horizontal="left" vertical="center" wrapText="1"/>
    </xf>
    <xf numFmtId="170" fontId="5" fillId="0" borderId="10" xfId="82" applyNumberFormat="1" applyFont="1" applyBorder="1" applyAlignment="1">
      <alignment horizontal="right" vertical="center" wrapText="1"/>
    </xf>
    <xf numFmtId="170" fontId="5" fillId="36" borderId="11" xfId="82" applyNumberFormat="1" applyFont="1" applyFill="1" applyBorder="1" applyAlignment="1">
      <alignment horizontal="right" vertical="center" wrapText="1"/>
    </xf>
    <xf numFmtId="0" fontId="68" fillId="0" borderId="16" xfId="0" applyFont="1" applyBorder="1" applyAlignment="1">
      <alignment horizontal="left" vertical="center" wrapText="1"/>
    </xf>
    <xf numFmtId="0" fontId="68" fillId="0" borderId="17" xfId="0" applyFont="1" applyBorder="1" applyAlignment="1">
      <alignment vertical="center"/>
    </xf>
    <xf numFmtId="0" fontId="68" fillId="0" borderId="17" xfId="0" applyFont="1" applyBorder="1" applyAlignment="1">
      <alignment vertical="center" wrapText="1"/>
    </xf>
    <xf numFmtId="0" fontId="68" fillId="0" borderId="17" xfId="0" applyFont="1" applyBorder="1" applyAlignment="1">
      <alignment horizontal="center" vertical="center"/>
    </xf>
    <xf numFmtId="43" fontId="68" fillId="0" borderId="17" xfId="77" applyFont="1" applyBorder="1" applyAlignment="1">
      <alignment vertical="center"/>
    </xf>
    <xf numFmtId="170" fontId="5" fillId="0" borderId="17" xfId="82" applyNumberFormat="1" applyFont="1" applyBorder="1" applyAlignment="1">
      <alignment horizontal="right" vertical="center" wrapText="1"/>
    </xf>
    <xf numFmtId="170" fontId="5" fillId="36" borderId="18" xfId="82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44" fontId="69" fillId="0" borderId="10" xfId="47" applyFont="1" applyBorder="1" applyAlignment="1" applyProtection="1">
      <alignment horizontal="center" vertical="center" wrapText="1"/>
      <protection locked="0"/>
    </xf>
    <xf numFmtId="44" fontId="0" fillId="0" borderId="0" xfId="47" applyAlignment="1">
      <alignment/>
    </xf>
    <xf numFmtId="44" fontId="68" fillId="0" borderId="10" xfId="47" applyFont="1" applyBorder="1" applyAlignment="1" applyProtection="1">
      <alignment horizontal="center" vertical="center" wrapText="1"/>
      <protection locked="0"/>
    </xf>
    <xf numFmtId="44" fontId="68" fillId="33" borderId="10" xfId="47" applyFont="1" applyFill="1" applyBorder="1" applyAlignment="1">
      <alignment vertical="center"/>
    </xf>
    <xf numFmtId="43" fontId="68" fillId="0" borderId="10" xfId="77" applyFont="1" applyBorder="1" applyAlignment="1" applyProtection="1">
      <alignment horizontal="center" vertical="center" wrapText="1"/>
      <protection locked="0"/>
    </xf>
    <xf numFmtId="43" fontId="0" fillId="0" borderId="0" xfId="77" applyAlignment="1">
      <alignment/>
    </xf>
    <xf numFmtId="43" fontId="68" fillId="33" borderId="10" xfId="77" applyFont="1" applyFill="1" applyBorder="1" applyAlignment="1">
      <alignment vertical="center"/>
    </xf>
    <xf numFmtId="0" fontId="68" fillId="0" borderId="0" xfId="0" applyFont="1" applyAlignment="1">
      <alignment horizontal="right" wrapText="1"/>
    </xf>
    <xf numFmtId="0" fontId="69" fillId="33" borderId="10" xfId="0" applyFont="1" applyFill="1" applyBorder="1" applyAlignment="1">
      <alignment horizontal="right" vertical="center" wrapText="1"/>
    </xf>
    <xf numFmtId="0" fontId="68" fillId="35" borderId="10" xfId="0" applyFont="1" applyFill="1" applyBorder="1" applyAlignment="1">
      <alignment horizontal="right" vertical="center" wrapText="1"/>
    </xf>
    <xf numFmtId="0" fontId="68" fillId="0" borderId="10" xfId="0" applyFont="1" applyBorder="1" applyAlignment="1">
      <alignment horizontal="right" vertical="center" wrapText="1"/>
    </xf>
    <xf numFmtId="0" fontId="68" fillId="0" borderId="17" xfId="0" applyFont="1" applyBorder="1" applyAlignment="1">
      <alignment horizontal="right" vertical="center" wrapText="1"/>
    </xf>
    <xf numFmtId="10" fontId="0" fillId="0" borderId="0" xfId="65" applyNumberFormat="1" applyAlignment="1">
      <alignment vertical="center"/>
    </xf>
    <xf numFmtId="170" fontId="69" fillId="0" borderId="10" xfId="47" applyNumberFormat="1" applyFont="1" applyBorder="1" applyAlignment="1" applyProtection="1">
      <alignment vertical="center" wrapText="1"/>
      <protection locked="0"/>
    </xf>
    <xf numFmtId="179" fontId="0" fillId="0" borderId="0" xfId="77" applyNumberFormat="1" applyBorder="1" applyAlignment="1">
      <alignment vertical="center"/>
    </xf>
    <xf numFmtId="44" fontId="0" fillId="0" borderId="0" xfId="49" applyBorder="1" applyAlignment="1">
      <alignment vertical="center"/>
    </xf>
    <xf numFmtId="44" fontId="0" fillId="0" borderId="0" xfId="47" applyBorder="1" applyAlignment="1">
      <alignment vertical="center"/>
    </xf>
    <xf numFmtId="0" fontId="0" fillId="0" borderId="0" xfId="0" applyAlignment="1">
      <alignment vertical="center" wrapText="1"/>
    </xf>
    <xf numFmtId="0" fontId="67" fillId="0" borderId="0" xfId="0" applyFont="1" applyAlignment="1" applyProtection="1">
      <alignment horizontal="center" vertical="center" wrapText="1"/>
      <protection locked="0"/>
    </xf>
    <xf numFmtId="10" fontId="67" fillId="0" borderId="0" xfId="65" applyNumberFormat="1" applyFont="1" applyAlignment="1" applyProtection="1">
      <alignment horizontal="center" vertical="center" wrapText="1"/>
      <protection locked="0"/>
    </xf>
    <xf numFmtId="0" fontId="71" fillId="0" borderId="10" xfId="0" applyFont="1" applyBorder="1" applyAlignment="1">
      <alignment horizontal="center" vertical="center"/>
    </xf>
    <xf numFmtId="0" fontId="71" fillId="0" borderId="15" xfId="0" applyFont="1" applyBorder="1" applyAlignment="1">
      <alignment horizontal="right" vertical="center"/>
    </xf>
    <xf numFmtId="10" fontId="3" fillId="0" borderId="19" xfId="66" applyNumberFormat="1" applyFont="1" applyBorder="1" applyAlignment="1">
      <alignment horizontal="right" vertical="center"/>
    </xf>
    <xf numFmtId="43" fontId="6" fillId="37" borderId="20" xfId="77" applyFont="1" applyFill="1" applyBorder="1" applyAlignment="1">
      <alignment horizontal="center" vertical="center"/>
    </xf>
    <xf numFmtId="0" fontId="6" fillId="37" borderId="20" xfId="0" applyFont="1" applyFill="1" applyBorder="1" applyAlignment="1">
      <alignment horizontal="center" vertical="center"/>
    </xf>
    <xf numFmtId="10" fontId="6" fillId="37" borderId="20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justify" vertical="center" wrapText="1"/>
    </xf>
    <xf numFmtId="44" fontId="6" fillId="0" borderId="10" xfId="47" applyFont="1" applyBorder="1" applyAlignment="1">
      <alignment horizontal="right" vertical="center"/>
    </xf>
    <xf numFmtId="44" fontId="6" fillId="0" borderId="10" xfId="47" applyFont="1" applyBorder="1" applyAlignment="1">
      <alignment vertical="center"/>
    </xf>
    <xf numFmtId="10" fontId="6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right" vertical="center"/>
    </xf>
    <xf numFmtId="172" fontId="39" fillId="0" borderId="10" xfId="0" applyNumberFormat="1" applyFont="1" applyBorder="1" applyAlignment="1">
      <alignment horizontal="center" vertical="center"/>
    </xf>
    <xf numFmtId="10" fontId="39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172" fontId="39" fillId="0" borderId="0" xfId="0" applyNumberFormat="1" applyFont="1" applyAlignment="1">
      <alignment vertical="center"/>
    </xf>
    <xf numFmtId="4" fontId="39" fillId="0" borderId="0" xfId="65" applyNumberFormat="1" applyFont="1" applyAlignment="1">
      <alignment horizontal="center" vertical="center"/>
    </xf>
    <xf numFmtId="4" fontId="39" fillId="0" borderId="0" xfId="0" applyNumberFormat="1" applyFont="1" applyAlignment="1">
      <alignment vertical="center"/>
    </xf>
    <xf numFmtId="10" fontId="39" fillId="0" borderId="0" xfId="0" applyNumberFormat="1" applyFont="1" applyAlignment="1">
      <alignment horizontal="center" vertical="center"/>
    </xf>
    <xf numFmtId="1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10" fontId="0" fillId="38" borderId="0" xfId="0" applyNumberFormat="1" applyFill="1" applyAlignment="1">
      <alignment vertical="center"/>
    </xf>
    <xf numFmtId="0" fontId="0" fillId="38" borderId="0" xfId="0" applyFill="1" applyAlignment="1">
      <alignment vertical="center"/>
    </xf>
    <xf numFmtId="44" fontId="6" fillId="0" borderId="21" xfId="47" applyFont="1" applyBorder="1" applyAlignment="1">
      <alignment vertical="center"/>
    </xf>
    <xf numFmtId="10" fontId="6" fillId="0" borderId="22" xfId="0" applyNumberFormat="1" applyFont="1" applyBorder="1" applyAlignment="1">
      <alignment horizontal="center" vertical="center"/>
    </xf>
    <xf numFmtId="44" fontId="6" fillId="0" borderId="22" xfId="47" applyFont="1" applyBorder="1" applyAlignment="1">
      <alignment vertical="center"/>
    </xf>
    <xf numFmtId="10" fontId="6" fillId="38" borderId="23" xfId="0" applyNumberFormat="1" applyFont="1" applyFill="1" applyBorder="1" applyAlignment="1">
      <alignment vertical="center"/>
    </xf>
    <xf numFmtId="44" fontId="6" fillId="0" borderId="15" xfId="47" applyFont="1" applyBorder="1" applyAlignment="1">
      <alignment vertical="center"/>
    </xf>
    <xf numFmtId="10" fontId="6" fillId="38" borderId="11" xfId="0" applyNumberFormat="1" applyFont="1" applyFill="1" applyBorder="1" applyAlignment="1">
      <alignment vertical="center"/>
    </xf>
    <xf numFmtId="172" fontId="39" fillId="0" borderId="15" xfId="0" applyNumberFormat="1" applyFont="1" applyBorder="1" applyAlignment="1">
      <alignment horizontal="center" vertical="center"/>
    </xf>
    <xf numFmtId="4" fontId="39" fillId="0" borderId="24" xfId="0" applyNumberFormat="1" applyFont="1" applyBorder="1" applyAlignment="1">
      <alignment vertical="center"/>
    </xf>
    <xf numFmtId="10" fontId="39" fillId="0" borderId="14" xfId="0" applyNumberFormat="1" applyFont="1" applyBorder="1" applyAlignment="1">
      <alignment horizontal="center" vertical="center"/>
    </xf>
    <xf numFmtId="4" fontId="39" fillId="0" borderId="14" xfId="0" applyNumberFormat="1" applyFont="1" applyBorder="1" applyAlignment="1">
      <alignment vertical="center"/>
    </xf>
    <xf numFmtId="10" fontId="6" fillId="0" borderId="11" xfId="0" applyNumberFormat="1" applyFont="1" applyBorder="1" applyAlignment="1">
      <alignment horizontal="center" vertical="center"/>
    </xf>
    <xf numFmtId="10" fontId="39" fillId="0" borderId="11" xfId="0" applyNumberFormat="1" applyFont="1" applyBorder="1" applyAlignment="1">
      <alignment horizontal="center" vertical="center"/>
    </xf>
    <xf numFmtId="10" fontId="39" fillId="0" borderId="19" xfId="0" applyNumberFormat="1" applyFont="1" applyBorder="1" applyAlignment="1">
      <alignment horizontal="center" vertical="center"/>
    </xf>
    <xf numFmtId="187" fontId="6" fillId="0" borderId="21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justify" vertical="center" wrapText="1"/>
    </xf>
    <xf numFmtId="44" fontId="6" fillId="0" borderId="22" xfId="47" applyFont="1" applyBorder="1" applyAlignment="1">
      <alignment horizontal="right" vertical="center"/>
    </xf>
    <xf numFmtId="187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9" fillId="0" borderId="14" xfId="0" applyFont="1" applyBorder="1" applyAlignment="1">
      <alignment horizontal="right" vertical="center"/>
    </xf>
    <xf numFmtId="172" fontId="39" fillId="0" borderId="14" xfId="0" applyNumberFormat="1" applyFont="1" applyBorder="1" applyAlignment="1">
      <alignment vertical="center"/>
    </xf>
    <xf numFmtId="0" fontId="71" fillId="0" borderId="15" xfId="0" applyFont="1" applyFill="1" applyBorder="1" applyAlignment="1">
      <alignment horizontal="right" vertical="center"/>
    </xf>
    <xf numFmtId="44" fontId="71" fillId="0" borderId="10" xfId="47" applyFont="1" applyFill="1" applyBorder="1" applyAlignment="1">
      <alignment horizontal="right" vertical="center"/>
    </xf>
    <xf numFmtId="10" fontId="71" fillId="0" borderId="11" xfId="0" applyNumberFormat="1" applyFont="1" applyFill="1" applyBorder="1" applyAlignment="1">
      <alignment horizontal="right" vertical="center"/>
    </xf>
    <xf numFmtId="44" fontId="68" fillId="0" borderId="10" xfId="47" applyFont="1" applyFill="1" applyBorder="1" applyAlignment="1" applyProtection="1">
      <alignment horizontal="center" vertical="center" wrapText="1"/>
      <protection locked="0"/>
    </xf>
    <xf numFmtId="44" fontId="0" fillId="0" borderId="0" xfId="65" applyNumberFormat="1" applyFont="1" applyAlignment="1" applyProtection="1">
      <alignment horizontal="center" vertical="center" wrapText="1"/>
      <protection locked="0"/>
    </xf>
    <xf numFmtId="170" fontId="70" fillId="0" borderId="0" xfId="0" applyNumberFormat="1" applyFont="1" applyAlignment="1">
      <alignment horizontal="left" vertical="center"/>
    </xf>
    <xf numFmtId="44" fontId="0" fillId="38" borderId="0" xfId="65" applyNumberFormat="1" applyFont="1" applyFill="1" applyAlignment="1" applyProtection="1">
      <alignment horizontal="center" vertical="center" wrapText="1"/>
      <protection locked="0"/>
    </xf>
    <xf numFmtId="10" fontId="0" fillId="38" borderId="0" xfId="65" applyNumberFormat="1" applyFont="1" applyFill="1" applyAlignment="1" applyProtection="1">
      <alignment horizontal="center" vertical="center" wrapText="1"/>
      <protection locked="0"/>
    </xf>
    <xf numFmtId="0" fontId="68" fillId="0" borderId="0" xfId="0" applyFont="1" applyAlignment="1">
      <alignment horizontal="center" wrapText="1"/>
    </xf>
    <xf numFmtId="0" fontId="69" fillId="33" borderId="10" xfId="0" applyFont="1" applyFill="1" applyBorder="1" applyAlignment="1">
      <alignment horizontal="right" vertical="center"/>
    </xf>
    <xf numFmtId="0" fontId="68" fillId="0" borderId="10" xfId="0" applyFont="1" applyBorder="1" applyAlignment="1">
      <alignment horizontal="right" vertical="center"/>
    </xf>
    <xf numFmtId="0" fontId="68" fillId="0" borderId="17" xfId="0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44" fontId="71" fillId="0" borderId="0" xfId="47" applyFont="1" applyAlignment="1">
      <alignment horizontal="left" vertical="center"/>
    </xf>
    <xf numFmtId="44" fontId="72" fillId="34" borderId="10" xfId="47" applyFont="1" applyFill="1" applyBorder="1" applyAlignment="1">
      <alignment horizontal="left" vertical="center"/>
    </xf>
    <xf numFmtId="44" fontId="71" fillId="0" borderId="10" xfId="47" applyFont="1" applyBorder="1" applyAlignment="1">
      <alignment horizontal="left" vertical="center"/>
    </xf>
    <xf numFmtId="170" fontId="71" fillId="0" borderId="10" xfId="0" applyNumberFormat="1" applyFont="1" applyBorder="1" applyAlignment="1">
      <alignment horizontal="left" vertical="center"/>
    </xf>
    <xf numFmtId="170" fontId="2" fillId="0" borderId="10" xfId="0" applyNumberFormat="1" applyFont="1" applyBorder="1" applyAlignment="1">
      <alignment horizontal="left" vertical="center"/>
    </xf>
    <xf numFmtId="0" fontId="68" fillId="0" borderId="0" xfId="0" applyFont="1" applyAlignment="1">
      <alignment horizontal="center" wrapText="1"/>
    </xf>
    <xf numFmtId="44" fontId="68" fillId="39" borderId="0" xfId="47" applyFont="1" applyFill="1" applyAlignment="1">
      <alignment/>
    </xf>
    <xf numFmtId="0" fontId="68" fillId="0" borderId="0" xfId="0" applyFont="1" applyFill="1" applyAlignment="1">
      <alignment horizontal="left" vertical="center" wrapText="1"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horizontal="right" wrapText="1"/>
    </xf>
    <xf numFmtId="0" fontId="68" fillId="0" borderId="0" xfId="0" applyFont="1" applyFill="1" applyAlignment="1">
      <alignment wrapText="1"/>
    </xf>
    <xf numFmtId="0" fontId="68" fillId="0" borderId="0" xfId="0" applyFont="1" applyFill="1" applyAlignment="1">
      <alignment horizontal="center" vertical="center"/>
    </xf>
    <xf numFmtId="43" fontId="68" fillId="0" borderId="0" xfId="77" applyFont="1" applyFill="1" applyAlignment="1">
      <alignment/>
    </xf>
    <xf numFmtId="44" fontId="68" fillId="0" borderId="0" xfId="47" applyFont="1" applyFill="1" applyAlignment="1">
      <alignment/>
    </xf>
    <xf numFmtId="0" fontId="68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right" vertical="center" wrapText="1"/>
    </xf>
    <xf numFmtId="43" fontId="68" fillId="0" borderId="0" xfId="77" applyFont="1" applyFill="1" applyBorder="1" applyAlignment="1">
      <alignment vertical="center"/>
    </xf>
    <xf numFmtId="0" fontId="69" fillId="0" borderId="12" xfId="0" applyFont="1" applyFill="1" applyBorder="1" applyAlignment="1">
      <alignment horizontal="left" vertical="center" wrapText="1"/>
    </xf>
    <xf numFmtId="44" fontId="69" fillId="0" borderId="0" xfId="47" applyFont="1" applyFill="1" applyBorder="1" applyAlignment="1">
      <alignment horizontal="right" vertical="center"/>
    </xf>
    <xf numFmtId="0" fontId="69" fillId="0" borderId="25" xfId="0" applyFont="1" applyFill="1" applyBorder="1" applyAlignment="1">
      <alignment horizontal="left" vertical="center" wrapText="1"/>
    </xf>
    <xf numFmtId="0" fontId="68" fillId="0" borderId="26" xfId="0" applyFont="1" applyFill="1" applyBorder="1" applyAlignment="1">
      <alignment horizontal="right" wrapText="1"/>
    </xf>
    <xf numFmtId="43" fontId="68" fillId="38" borderId="10" xfId="77" applyFont="1" applyFill="1" applyBorder="1" applyAlignment="1" applyProtection="1">
      <alignment horizontal="center" vertical="center" wrapText="1"/>
      <protection locked="0"/>
    </xf>
    <xf numFmtId="44" fontId="68" fillId="38" borderId="10" xfId="47" applyFont="1" applyFill="1" applyBorder="1" applyAlignment="1" applyProtection="1">
      <alignment horizontal="center" vertical="center" wrapText="1"/>
      <protection locked="0"/>
    </xf>
    <xf numFmtId="44" fontId="69" fillId="38" borderId="10" xfId="47" applyFont="1" applyFill="1" applyBorder="1" applyAlignment="1" applyProtection="1">
      <alignment horizontal="center" vertical="center" wrapText="1"/>
      <protection locked="0"/>
    </xf>
    <xf numFmtId="0" fontId="0" fillId="38" borderId="0" xfId="0" applyFill="1" applyAlignment="1" applyProtection="1">
      <alignment horizontal="center" vertical="center" wrapText="1"/>
      <protection locked="0"/>
    </xf>
    <xf numFmtId="43" fontId="4" fillId="38" borderId="10" xfId="77" applyFont="1" applyFill="1" applyBorder="1" applyAlignment="1" applyProtection="1">
      <alignment horizontal="center" vertical="center" wrapText="1"/>
      <protection locked="0"/>
    </xf>
    <xf numFmtId="0" fontId="68" fillId="38" borderId="15" xfId="0" applyFont="1" applyFill="1" applyBorder="1" applyAlignment="1">
      <alignment horizontal="left" vertical="center" wrapText="1"/>
    </xf>
    <xf numFmtId="10" fontId="0" fillId="38" borderId="0" xfId="65" applyNumberFormat="1" applyFill="1" applyAlignment="1">
      <alignment vertical="center"/>
    </xf>
    <xf numFmtId="44" fontId="68" fillId="38" borderId="10" xfId="47" applyFont="1" applyFill="1" applyBorder="1" applyAlignment="1">
      <alignment vertical="center"/>
    </xf>
    <xf numFmtId="44" fontId="4" fillId="38" borderId="10" xfId="47" applyFont="1" applyFill="1" applyBorder="1" applyAlignment="1">
      <alignment vertical="center"/>
    </xf>
    <xf numFmtId="0" fontId="68" fillId="38" borderId="10" xfId="0" applyFont="1" applyFill="1" applyBorder="1" applyAlignment="1">
      <alignment horizontal="right" vertical="center"/>
    </xf>
    <xf numFmtId="0" fontId="68" fillId="38" borderId="10" xfId="0" applyFont="1" applyFill="1" applyBorder="1" applyAlignment="1">
      <alignment horizontal="center" vertical="center"/>
    </xf>
    <xf numFmtId="0" fontId="68" fillId="38" borderId="10" xfId="0" applyFont="1" applyFill="1" applyBorder="1" applyAlignment="1">
      <alignment vertical="center" wrapText="1"/>
    </xf>
    <xf numFmtId="10" fontId="0" fillId="38" borderId="0" xfId="65" applyNumberFormat="1" applyFont="1" applyFill="1" applyAlignment="1">
      <alignment vertical="center"/>
    </xf>
    <xf numFmtId="0" fontId="68" fillId="38" borderId="24" xfId="0" applyFont="1" applyFill="1" applyBorder="1" applyAlignment="1">
      <alignment horizontal="left" vertical="center" wrapText="1"/>
    </xf>
    <xf numFmtId="0" fontId="68" fillId="38" borderId="14" xfId="0" applyFont="1" applyFill="1" applyBorder="1" applyAlignment="1">
      <alignment vertical="center"/>
    </xf>
    <xf numFmtId="0" fontId="68" fillId="38" borderId="14" xfId="0" applyFont="1" applyFill="1" applyBorder="1" applyAlignment="1">
      <alignment horizontal="right" vertical="center" wrapText="1"/>
    </xf>
    <xf numFmtId="0" fontId="68" fillId="38" borderId="14" xfId="0" applyFont="1" applyFill="1" applyBorder="1" applyAlignment="1">
      <alignment vertical="center" wrapText="1"/>
    </xf>
    <xf numFmtId="0" fontId="68" fillId="38" borderId="14" xfId="0" applyFont="1" applyFill="1" applyBorder="1" applyAlignment="1">
      <alignment horizontal="center" vertical="center"/>
    </xf>
    <xf numFmtId="43" fontId="68" fillId="38" borderId="14" xfId="77" applyFont="1" applyFill="1" applyBorder="1" applyAlignment="1">
      <alignment vertical="center"/>
    </xf>
    <xf numFmtId="44" fontId="68" fillId="38" borderId="14" xfId="47" applyFont="1" applyFill="1" applyBorder="1" applyAlignment="1">
      <alignment vertical="center"/>
    </xf>
    <xf numFmtId="44" fontId="69" fillId="38" borderId="14" xfId="47" applyFont="1" applyFill="1" applyBorder="1" applyAlignment="1">
      <alignment horizontal="right" vertical="center"/>
    </xf>
    <xf numFmtId="170" fontId="69" fillId="38" borderId="19" xfId="47" applyNumberFormat="1" applyFont="1" applyFill="1" applyBorder="1" applyAlignment="1">
      <alignment vertical="center"/>
    </xf>
    <xf numFmtId="0" fontId="68" fillId="38" borderId="0" xfId="0" applyFont="1" applyFill="1" applyAlignment="1">
      <alignment horizontal="left" vertical="center" wrapText="1"/>
    </xf>
    <xf numFmtId="0" fontId="68" fillId="38" borderId="0" xfId="0" applyFont="1" applyFill="1" applyAlignment="1">
      <alignment/>
    </xf>
    <xf numFmtId="0" fontId="68" fillId="38" borderId="0" xfId="0" applyFont="1" applyFill="1" applyAlignment="1">
      <alignment horizontal="right" wrapText="1"/>
    </xf>
    <xf numFmtId="0" fontId="68" fillId="38" borderId="0" xfId="0" applyFont="1" applyFill="1" applyAlignment="1">
      <alignment wrapText="1"/>
    </xf>
    <xf numFmtId="0" fontId="68" fillId="38" borderId="0" xfId="0" applyFont="1" applyFill="1" applyAlignment="1">
      <alignment horizontal="center" vertical="center"/>
    </xf>
    <xf numFmtId="43" fontId="68" fillId="38" borderId="0" xfId="77" applyFont="1" applyFill="1" applyAlignment="1">
      <alignment/>
    </xf>
    <xf numFmtId="44" fontId="68" fillId="38" borderId="0" xfId="47" applyFont="1" applyFill="1" applyAlignment="1">
      <alignment/>
    </xf>
    <xf numFmtId="0" fontId="0" fillId="38" borderId="0" xfId="0" applyFill="1" applyBorder="1" applyAlignment="1">
      <alignment vertical="center" wrapText="1"/>
    </xf>
    <xf numFmtId="0" fontId="0" fillId="38" borderId="0" xfId="0" applyFill="1" applyBorder="1" applyAlignment="1">
      <alignment vertical="center"/>
    </xf>
    <xf numFmtId="179" fontId="0" fillId="38" borderId="0" xfId="77" applyNumberFormat="1" applyFill="1" applyBorder="1" applyAlignment="1">
      <alignment vertical="center"/>
    </xf>
    <xf numFmtId="44" fontId="0" fillId="38" borderId="0" xfId="49" applyFill="1" applyBorder="1" applyAlignment="1">
      <alignment vertical="center"/>
    </xf>
    <xf numFmtId="0" fontId="0" fillId="38" borderId="0" xfId="0" applyFill="1" applyAlignment="1">
      <alignment/>
    </xf>
    <xf numFmtId="0" fontId="0" fillId="0" borderId="0" xfId="0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wrapText="1"/>
    </xf>
    <xf numFmtId="0" fontId="0" fillId="0" borderId="0" xfId="0" applyAlignment="1" applyProtection="1">
      <alignment horizontal="center" vertical="center" wrapText="1"/>
      <protection locked="0"/>
    </xf>
    <xf numFmtId="0" fontId="71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center" vertical="center"/>
    </xf>
    <xf numFmtId="10" fontId="0" fillId="0" borderId="0" xfId="65" applyNumberFormat="1" applyFont="1" applyAlignment="1" applyProtection="1">
      <alignment horizontal="center" vertical="center" wrapText="1"/>
      <protection locked="0"/>
    </xf>
    <xf numFmtId="0" fontId="71" fillId="0" borderId="27" xfId="0" applyFont="1" applyBorder="1" applyAlignment="1">
      <alignment horizontal="center" vertical="center"/>
    </xf>
    <xf numFmtId="0" fontId="71" fillId="38" borderId="10" xfId="0" applyFont="1" applyFill="1" applyBorder="1" applyAlignment="1">
      <alignment horizontal="left" vertical="center" wrapText="1"/>
    </xf>
    <xf numFmtId="14" fontId="71" fillId="38" borderId="10" xfId="0" applyNumberFormat="1" applyFont="1" applyFill="1" applyBorder="1" applyAlignment="1">
      <alignment horizontal="left" vertical="center"/>
    </xf>
    <xf numFmtId="44" fontId="71" fillId="38" borderId="10" xfId="47" applyFont="1" applyFill="1" applyBorder="1" applyAlignment="1">
      <alignment horizontal="left" vertical="center"/>
    </xf>
    <xf numFmtId="0" fontId="68" fillId="0" borderId="0" xfId="0" applyFont="1" applyAlignment="1">
      <alignment horizontal="left" vertical="center" wrapText="1"/>
    </xf>
    <xf numFmtId="43" fontId="68" fillId="38" borderId="17" xfId="77" applyFont="1" applyFill="1" applyBorder="1" applyAlignment="1">
      <alignment vertical="center"/>
    </xf>
    <xf numFmtId="44" fontId="68" fillId="0" borderId="10" xfId="47" applyFont="1" applyFill="1" applyBorder="1" applyAlignment="1">
      <alignment vertical="center"/>
    </xf>
    <xf numFmtId="43" fontId="68" fillId="2" borderId="10" xfId="77" applyFont="1" applyFill="1" applyBorder="1" applyAlignment="1" applyProtection="1">
      <alignment horizontal="center" vertical="center" wrapText="1"/>
      <protection locked="0"/>
    </xf>
    <xf numFmtId="0" fontId="0" fillId="34" borderId="28" xfId="0" applyFill="1" applyBorder="1" applyAlignment="1">
      <alignment wrapText="1"/>
    </xf>
    <xf numFmtId="0" fontId="0" fillId="34" borderId="29" xfId="0" applyFill="1" applyBorder="1" applyAlignment="1">
      <alignment/>
    </xf>
    <xf numFmtId="2" fontId="0" fillId="34" borderId="29" xfId="0" applyNumberFormat="1" applyFill="1" applyBorder="1" applyAlignment="1">
      <alignment/>
    </xf>
    <xf numFmtId="44" fontId="0" fillId="34" borderId="29" xfId="47" applyFont="1" applyFill="1" applyBorder="1" applyAlignment="1">
      <alignment/>
    </xf>
    <xf numFmtId="44" fontId="0" fillId="34" borderId="30" xfId="47" applyFont="1" applyFill="1" applyBorder="1" applyAlignment="1">
      <alignment/>
    </xf>
    <xf numFmtId="0" fontId="0" fillId="34" borderId="12" xfId="0" applyFill="1" applyBorder="1" applyAlignment="1">
      <alignment wrapText="1"/>
    </xf>
    <xf numFmtId="0" fontId="0" fillId="34" borderId="0" xfId="0" applyFill="1" applyBorder="1" applyAlignment="1">
      <alignment/>
    </xf>
    <xf numFmtId="2" fontId="0" fillId="34" borderId="0" xfId="0" applyNumberFormat="1" applyFill="1" applyBorder="1" applyAlignment="1">
      <alignment/>
    </xf>
    <xf numFmtId="44" fontId="0" fillId="34" borderId="0" xfId="47" applyFont="1" applyFill="1" applyBorder="1" applyAlignment="1">
      <alignment/>
    </xf>
    <xf numFmtId="44" fontId="0" fillId="34" borderId="13" xfId="47" applyFont="1" applyFill="1" applyBorder="1" applyAlignment="1">
      <alignment/>
    </xf>
    <xf numFmtId="0" fontId="0" fillId="34" borderId="12" xfId="0" applyFill="1" applyBorder="1" applyAlignment="1">
      <alignment vertical="center" wrapText="1"/>
    </xf>
    <xf numFmtId="0" fontId="0" fillId="34" borderId="0" xfId="0" applyFill="1" applyBorder="1" applyAlignment="1">
      <alignment vertical="center"/>
    </xf>
    <xf numFmtId="2" fontId="0" fillId="34" borderId="0" xfId="0" applyNumberFormat="1" applyFill="1" applyBorder="1" applyAlignment="1">
      <alignment vertical="center"/>
    </xf>
    <xf numFmtId="44" fontId="0" fillId="34" borderId="0" xfId="47" applyFont="1" applyFill="1" applyBorder="1" applyAlignment="1">
      <alignment vertical="center"/>
    </xf>
    <xf numFmtId="44" fontId="0" fillId="34" borderId="13" xfId="47" applyFont="1" applyFill="1" applyBorder="1" applyAlignment="1">
      <alignment vertical="center"/>
    </xf>
    <xf numFmtId="194" fontId="0" fillId="34" borderId="0" xfId="0" applyNumberFormat="1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190" fontId="0" fillId="34" borderId="0" xfId="0" applyNumberFormat="1" applyFill="1" applyBorder="1" applyAlignment="1">
      <alignment vertical="center"/>
    </xf>
    <xf numFmtId="0" fontId="0" fillId="34" borderId="28" xfId="0" applyFill="1" applyBorder="1" applyAlignment="1">
      <alignment vertical="center" wrapText="1"/>
    </xf>
    <xf numFmtId="0" fontId="0" fillId="34" borderId="29" xfId="0" applyFill="1" applyBorder="1" applyAlignment="1">
      <alignment vertical="center"/>
    </xf>
    <xf numFmtId="179" fontId="0" fillId="34" borderId="29" xfId="77" applyNumberFormat="1" applyFill="1" applyBorder="1" applyAlignment="1">
      <alignment vertical="center"/>
    </xf>
    <xf numFmtId="44" fontId="0" fillId="34" borderId="30" xfId="47" applyFill="1" applyBorder="1" applyAlignment="1">
      <alignment vertical="center"/>
    </xf>
    <xf numFmtId="0" fontId="0" fillId="34" borderId="0" xfId="0" applyFill="1" applyAlignment="1">
      <alignment vertical="center"/>
    </xf>
    <xf numFmtId="179" fontId="0" fillId="34" borderId="0" xfId="77" applyNumberFormat="1" applyFill="1" applyAlignment="1">
      <alignment vertical="center"/>
    </xf>
    <xf numFmtId="44" fontId="0" fillId="34" borderId="0" xfId="47" applyFill="1" applyAlignment="1">
      <alignment vertical="center"/>
    </xf>
    <xf numFmtId="44" fontId="0" fillId="34" borderId="13" xfId="47" applyFill="1" applyBorder="1" applyAlignment="1">
      <alignment vertical="center"/>
    </xf>
    <xf numFmtId="0" fontId="0" fillId="34" borderId="25" xfId="0" applyFill="1" applyBorder="1" applyAlignment="1">
      <alignment vertical="center" wrapText="1"/>
    </xf>
    <xf numFmtId="0" fontId="0" fillId="34" borderId="26" xfId="0" applyFill="1" applyBorder="1" applyAlignment="1">
      <alignment vertical="center"/>
    </xf>
    <xf numFmtId="179" fontId="0" fillId="34" borderId="26" xfId="77" applyNumberFormat="1" applyFill="1" applyBorder="1" applyAlignment="1">
      <alignment vertical="center"/>
    </xf>
    <xf numFmtId="44" fontId="0" fillId="34" borderId="31" xfId="47" applyFill="1" applyBorder="1" applyAlignment="1">
      <alignment vertical="center"/>
    </xf>
    <xf numFmtId="182" fontId="0" fillId="34" borderId="0" xfId="77" applyNumberFormat="1" applyFill="1" applyAlignment="1">
      <alignment vertical="center"/>
    </xf>
    <xf numFmtId="43" fontId="0" fillId="34" borderId="0" xfId="77" applyFill="1" applyAlignment="1">
      <alignment vertical="center"/>
    </xf>
    <xf numFmtId="43" fontId="0" fillId="34" borderId="29" xfId="77" applyFill="1" applyBorder="1" applyAlignment="1">
      <alignment/>
    </xf>
    <xf numFmtId="44" fontId="0" fillId="34" borderId="29" xfId="47" applyFill="1" applyBorder="1" applyAlignment="1">
      <alignment/>
    </xf>
    <xf numFmtId="44" fontId="0" fillId="34" borderId="30" xfId="47" applyFill="1" applyBorder="1" applyAlignment="1">
      <alignment/>
    </xf>
    <xf numFmtId="0" fontId="0" fillId="34" borderId="0" xfId="0" applyFill="1" applyAlignment="1">
      <alignment/>
    </xf>
    <xf numFmtId="43" fontId="0" fillId="34" borderId="0" xfId="77" applyFill="1" applyAlignment="1">
      <alignment/>
    </xf>
    <xf numFmtId="44" fontId="0" fillId="34" borderId="0" xfId="47" applyFill="1" applyAlignment="1">
      <alignment/>
    </xf>
    <xf numFmtId="44" fontId="0" fillId="34" borderId="13" xfId="47" applyFill="1" applyBorder="1" applyAlignment="1">
      <alignment/>
    </xf>
    <xf numFmtId="8" fontId="68" fillId="38" borderId="10" xfId="0" applyNumberFormat="1" applyFont="1" applyFill="1" applyBorder="1" applyAlignment="1">
      <alignment horizontal="right" vertical="center"/>
    </xf>
    <xf numFmtId="170" fontId="68" fillId="38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center" vertical="center"/>
    </xf>
    <xf numFmtId="43" fontId="0" fillId="34" borderId="0" xfId="77" applyFill="1" applyAlignment="1">
      <alignment horizontal="center" vertical="center"/>
    </xf>
    <xf numFmtId="180" fontId="0" fillId="34" borderId="0" xfId="99" applyNumberFormat="1" applyFill="1" applyAlignment="1">
      <alignment vertical="center"/>
    </xf>
    <xf numFmtId="44" fontId="0" fillId="34" borderId="0" xfId="50" applyFill="1" applyAlignment="1">
      <alignment vertical="center"/>
    </xf>
    <xf numFmtId="43" fontId="4" fillId="2" borderId="10" xfId="77" applyFont="1" applyFill="1" applyBorder="1" applyAlignment="1" applyProtection="1">
      <alignment horizontal="center" vertical="center" wrapText="1"/>
      <protection locked="0"/>
    </xf>
    <xf numFmtId="43" fontId="4" fillId="2" borderId="10" xfId="77" applyFont="1" applyFill="1" applyBorder="1" applyAlignment="1">
      <alignment vertical="center"/>
    </xf>
    <xf numFmtId="4" fontId="68" fillId="2" borderId="10" xfId="0" applyNumberFormat="1" applyFont="1" applyFill="1" applyBorder="1" applyAlignment="1">
      <alignment horizontal="right" vertical="center"/>
    </xf>
    <xf numFmtId="8" fontId="68" fillId="38" borderId="10" xfId="47" applyNumberFormat="1" applyFont="1" applyFill="1" applyBorder="1" applyAlignment="1">
      <alignment vertical="center"/>
    </xf>
    <xf numFmtId="4" fontId="68" fillId="2" borderId="32" xfId="0" applyNumberFormat="1" applyFont="1" applyFill="1" applyBorder="1" applyAlignment="1">
      <alignment horizontal="right" vertical="center"/>
    </xf>
    <xf numFmtId="0" fontId="6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right" vertical="center" wrapText="1"/>
    </xf>
    <xf numFmtId="0" fontId="68" fillId="0" borderId="10" xfId="0" applyFont="1" applyFill="1" applyBorder="1" applyAlignment="1">
      <alignment horizontal="justify" vertical="center" wrapText="1"/>
    </xf>
    <xf numFmtId="0" fontId="68" fillId="0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justify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38" borderId="10" xfId="0" applyFont="1" applyFill="1" applyBorder="1" applyAlignment="1">
      <alignment horizontal="right" vertical="center" wrapText="1"/>
    </xf>
    <xf numFmtId="0" fontId="68" fillId="38" borderId="10" xfId="0" applyFont="1" applyFill="1" applyBorder="1" applyAlignment="1">
      <alignment horizontal="justify" vertical="center" wrapText="1"/>
    </xf>
    <xf numFmtId="0" fontId="4" fillId="38" borderId="10" xfId="0" applyFont="1" applyFill="1" applyBorder="1" applyAlignment="1">
      <alignment horizontal="right" vertical="center" wrapText="1"/>
    </xf>
    <xf numFmtId="0" fontId="68" fillId="38" borderId="10" xfId="0" applyFont="1" applyFill="1" applyBorder="1" applyAlignment="1">
      <alignment horizontal="center" vertical="center" wrapText="1"/>
    </xf>
    <xf numFmtId="0" fontId="68" fillId="37" borderId="10" xfId="0" applyFont="1" applyFill="1" applyBorder="1" applyAlignment="1">
      <alignment horizontal="left" vertical="center"/>
    </xf>
    <xf numFmtId="0" fontId="68" fillId="37" borderId="10" xfId="0" applyFont="1" applyFill="1" applyBorder="1" applyAlignment="1">
      <alignment horizontal="left" vertical="center" wrapText="1"/>
    </xf>
    <xf numFmtId="44" fontId="68" fillId="37" borderId="10" xfId="0" applyNumberFormat="1" applyFont="1" applyFill="1" applyBorder="1" applyAlignment="1">
      <alignment horizontal="left" vertical="center"/>
    </xf>
    <xf numFmtId="0" fontId="68" fillId="38" borderId="10" xfId="0" applyFont="1" applyFill="1" applyBorder="1" applyAlignment="1">
      <alignment horizontal="left" vertical="center"/>
    </xf>
    <xf numFmtId="0" fontId="68" fillId="38" borderId="10" xfId="0" applyFont="1" applyFill="1" applyBorder="1" applyAlignment="1">
      <alignment horizontal="left" vertical="center" wrapText="1"/>
    </xf>
    <xf numFmtId="44" fontId="68" fillId="37" borderId="10" xfId="0" applyNumberFormat="1" applyFont="1" applyFill="1" applyBorder="1" applyAlignment="1">
      <alignment horizontal="left" vertical="center" wrapText="1"/>
    </xf>
    <xf numFmtId="0" fontId="68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38" borderId="10" xfId="0" applyFont="1" applyFill="1" applyBorder="1" applyAlignment="1">
      <alignment vertical="center"/>
    </xf>
    <xf numFmtId="0" fontId="4" fillId="38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wrapText="1"/>
    </xf>
    <xf numFmtId="0" fontId="4" fillId="38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right" vertical="center"/>
    </xf>
    <xf numFmtId="0" fontId="4" fillId="38" borderId="0" xfId="0" applyFont="1" applyFill="1" applyAlignment="1">
      <alignment horizontal="left" wrapText="1"/>
    </xf>
    <xf numFmtId="0" fontId="4" fillId="38" borderId="10" xfId="0" applyFont="1" applyFill="1" applyBorder="1" applyAlignment="1">
      <alignment vertical="center" wrapText="1"/>
    </xf>
    <xf numFmtId="0" fontId="68" fillId="38" borderId="15" xfId="0" applyFont="1" applyFill="1" applyBorder="1" applyAlignment="1">
      <alignment horizontal="left" vertical="center"/>
    </xf>
    <xf numFmtId="0" fontId="68" fillId="38" borderId="10" xfId="0" applyFont="1" applyFill="1" applyBorder="1" applyAlignment="1">
      <alignment horizontal="justify" vertical="center"/>
    </xf>
    <xf numFmtId="43" fontId="68" fillId="38" borderId="10" xfId="77" applyFont="1" applyFill="1" applyBorder="1" applyAlignment="1">
      <alignment horizontal="center" vertical="center"/>
    </xf>
    <xf numFmtId="0" fontId="68" fillId="37" borderId="15" xfId="0" applyFont="1" applyFill="1" applyBorder="1" applyAlignment="1">
      <alignment horizontal="left" vertical="center"/>
    </xf>
    <xf numFmtId="0" fontId="68" fillId="37" borderId="10" xfId="0" applyFont="1" applyFill="1" applyBorder="1" applyAlignment="1">
      <alignment horizontal="center" vertical="center"/>
    </xf>
    <xf numFmtId="0" fontId="68" fillId="37" borderId="10" xfId="0" applyFont="1" applyFill="1" applyBorder="1" applyAlignment="1">
      <alignment horizontal="right" vertical="center"/>
    </xf>
    <xf numFmtId="0" fontId="68" fillId="37" borderId="10" xfId="0" applyFont="1" applyFill="1" applyBorder="1" applyAlignment="1">
      <alignment horizontal="justify" vertical="center"/>
    </xf>
    <xf numFmtId="170" fontId="68" fillId="37" borderId="11" xfId="0" applyNumberFormat="1" applyFont="1" applyFill="1" applyBorder="1" applyAlignment="1">
      <alignment horizontal="right" vertical="center"/>
    </xf>
    <xf numFmtId="0" fontId="4" fillId="38" borderId="10" xfId="0" applyFont="1" applyFill="1" applyBorder="1" applyAlignment="1">
      <alignment horizontal="right"/>
    </xf>
    <xf numFmtId="170" fontId="68" fillId="37" borderId="10" xfId="0" applyNumberFormat="1" applyFont="1" applyFill="1" applyBorder="1" applyAlignment="1">
      <alignment horizontal="center" vertical="center"/>
    </xf>
    <xf numFmtId="0" fontId="68" fillId="34" borderId="15" xfId="0" applyFont="1" applyFill="1" applyBorder="1" applyAlignment="1">
      <alignment horizontal="left" vertical="center" wrapText="1"/>
    </xf>
    <xf numFmtId="0" fontId="68" fillId="34" borderId="10" xfId="0" applyFont="1" applyFill="1" applyBorder="1" applyAlignment="1">
      <alignment horizontal="right" vertical="center"/>
    </xf>
    <xf numFmtId="0" fontId="68" fillId="34" borderId="10" xfId="0" applyFont="1" applyFill="1" applyBorder="1" applyAlignment="1">
      <alignment horizontal="right" vertical="center" wrapText="1"/>
    </xf>
    <xf numFmtId="0" fontId="68" fillId="34" borderId="10" xfId="0" applyFont="1" applyFill="1" applyBorder="1" applyAlignment="1">
      <alignment horizontal="justify" vertical="center" wrapText="1"/>
    </xf>
    <xf numFmtId="43" fontId="68" fillId="34" borderId="10" xfId="77" applyFont="1" applyFill="1" applyBorder="1" applyAlignment="1">
      <alignment horizontal="center" vertical="center"/>
    </xf>
    <xf numFmtId="43" fontId="68" fillId="34" borderId="10" xfId="77" applyFont="1" applyFill="1" applyBorder="1" applyAlignment="1">
      <alignment vertical="center"/>
    </xf>
    <xf numFmtId="170" fontId="68" fillId="34" borderId="11" xfId="77" applyNumberFormat="1" applyFont="1" applyFill="1" applyBorder="1" applyAlignment="1">
      <alignment vertical="center"/>
    </xf>
    <xf numFmtId="0" fontId="68" fillId="34" borderId="10" xfId="0" applyFont="1" applyFill="1" applyBorder="1" applyAlignment="1">
      <alignment horizontal="center" vertical="center"/>
    </xf>
    <xf numFmtId="0" fontId="68" fillId="37" borderId="10" xfId="0" applyFont="1" applyFill="1" applyBorder="1" applyAlignment="1">
      <alignment horizontal="center" vertical="center" wrapText="1"/>
    </xf>
    <xf numFmtId="0" fontId="68" fillId="37" borderId="10" xfId="0" applyFont="1" applyFill="1" applyBorder="1" applyAlignment="1">
      <alignment horizontal="right" vertical="center" wrapText="1"/>
    </xf>
    <xf numFmtId="0" fontId="68" fillId="37" borderId="10" xfId="0" applyFont="1" applyFill="1" applyBorder="1" applyAlignment="1">
      <alignment horizontal="justify" vertical="center" wrapText="1"/>
    </xf>
    <xf numFmtId="43" fontId="68" fillId="37" borderId="10" xfId="77" applyFont="1" applyFill="1" applyBorder="1" applyAlignment="1">
      <alignment vertical="center"/>
    </xf>
    <xf numFmtId="170" fontId="68" fillId="37" borderId="11" xfId="47" applyNumberFormat="1" applyFont="1" applyFill="1" applyBorder="1" applyAlignment="1">
      <alignment vertical="center"/>
    </xf>
    <xf numFmtId="44" fontId="68" fillId="37" borderId="10" xfId="47" applyFont="1" applyFill="1" applyBorder="1" applyAlignment="1">
      <alignment vertical="center"/>
    </xf>
    <xf numFmtId="0" fontId="68" fillId="0" borderId="10" xfId="0" applyFont="1" applyBorder="1" applyAlignment="1" quotePrefix="1">
      <alignment horizontal="left" vertical="center" wrapText="1"/>
    </xf>
    <xf numFmtId="0" fontId="68" fillId="0" borderId="10" xfId="0" applyFont="1" applyFill="1" applyBorder="1" applyAlignment="1">
      <alignment vertical="center" wrapText="1"/>
    </xf>
    <xf numFmtId="193" fontId="4" fillId="38" borderId="10" xfId="82" applyNumberFormat="1" applyFont="1" applyFill="1" applyBorder="1" applyAlignment="1">
      <alignment horizontal="right" vertical="center" wrapText="1"/>
    </xf>
    <xf numFmtId="43" fontId="0" fillId="34" borderId="29" xfId="77" applyFont="1" applyFill="1" applyBorder="1" applyAlignment="1">
      <alignment/>
    </xf>
    <xf numFmtId="43" fontId="0" fillId="34" borderId="0" xfId="77" applyFont="1" applyFill="1" applyBorder="1" applyAlignment="1">
      <alignment/>
    </xf>
    <xf numFmtId="43" fontId="0" fillId="34" borderId="0" xfId="77" applyFont="1" applyFill="1" applyBorder="1" applyAlignment="1">
      <alignment vertical="center"/>
    </xf>
    <xf numFmtId="44" fontId="0" fillId="34" borderId="29" xfId="49" applyFill="1" applyBorder="1" applyAlignment="1">
      <alignment vertical="center"/>
    </xf>
    <xf numFmtId="44" fontId="0" fillId="34" borderId="30" xfId="49" applyFill="1" applyBorder="1" applyAlignment="1">
      <alignment vertical="center"/>
    </xf>
    <xf numFmtId="0" fontId="0" fillId="34" borderId="12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44" fontId="0" fillId="34" borderId="0" xfId="49" applyFill="1" applyAlignment="1">
      <alignment vertical="center"/>
    </xf>
    <xf numFmtId="44" fontId="0" fillId="34" borderId="13" xfId="49" applyFill="1" applyBorder="1" applyAlignment="1">
      <alignment vertical="center"/>
    </xf>
    <xf numFmtId="44" fontId="0" fillId="34" borderId="13" xfId="49" applyFill="1" applyBorder="1" applyAlignment="1">
      <alignment/>
    </xf>
    <xf numFmtId="44" fontId="0" fillId="34" borderId="26" xfId="49" applyFill="1" applyBorder="1" applyAlignment="1">
      <alignment vertical="center"/>
    </xf>
    <xf numFmtId="180" fontId="0" fillId="34" borderId="0" xfId="77" applyNumberFormat="1" applyFill="1" applyAlignment="1">
      <alignment/>
    </xf>
    <xf numFmtId="43" fontId="68" fillId="2" borderId="10" xfId="77" applyFont="1" applyFill="1" applyBorder="1" applyAlignment="1">
      <alignment vertical="center"/>
    </xf>
    <xf numFmtId="179" fontId="0" fillId="34" borderId="0" xfId="77" applyNumberFormat="1" applyFill="1" applyAlignment="1">
      <alignment/>
    </xf>
    <xf numFmtId="0" fontId="0" fillId="34" borderId="12" xfId="0" applyFill="1" applyBorder="1" applyAlignment="1">
      <alignment vertical="center" wrapText="1"/>
    </xf>
    <xf numFmtId="178" fontId="0" fillId="34" borderId="0" xfId="77" applyNumberFormat="1" applyFill="1" applyAlignment="1">
      <alignment/>
    </xf>
    <xf numFmtId="179" fontId="0" fillId="34" borderId="0" xfId="77" applyNumberFormat="1" applyFill="1" applyAlignment="1">
      <alignment horizontal="center"/>
    </xf>
    <xf numFmtId="206" fontId="0" fillId="34" borderId="0" xfId="77" applyNumberFormat="1" applyFill="1" applyAlignment="1">
      <alignment/>
    </xf>
    <xf numFmtId="0" fontId="7" fillId="34" borderId="28" xfId="0" applyFont="1" applyFill="1" applyBorder="1" applyAlignment="1">
      <alignment wrapText="1"/>
    </xf>
    <xf numFmtId="0" fontId="7" fillId="34" borderId="29" xfId="0" applyFont="1" applyFill="1" applyBorder="1" applyAlignment="1">
      <alignment/>
    </xf>
    <xf numFmtId="43" fontId="7" fillId="34" borderId="29" xfId="77" applyFont="1" applyFill="1" applyBorder="1" applyAlignment="1">
      <alignment/>
    </xf>
    <xf numFmtId="44" fontId="7" fillId="34" borderId="29" xfId="47" applyFont="1" applyFill="1" applyBorder="1" applyAlignment="1">
      <alignment/>
    </xf>
    <xf numFmtId="44" fontId="7" fillId="34" borderId="30" xfId="47" applyFont="1" applyFill="1" applyBorder="1" applyAlignment="1">
      <alignment/>
    </xf>
    <xf numFmtId="0" fontId="7" fillId="34" borderId="12" xfId="0" applyFont="1" applyFill="1" applyBorder="1" applyAlignment="1">
      <alignment wrapText="1"/>
    </xf>
    <xf numFmtId="0" fontId="7" fillId="34" borderId="0" xfId="0" applyFont="1" applyFill="1" applyAlignment="1">
      <alignment/>
    </xf>
    <xf numFmtId="43" fontId="7" fillId="34" borderId="0" xfId="77" applyFont="1" applyFill="1" applyAlignment="1">
      <alignment/>
    </xf>
    <xf numFmtId="44" fontId="7" fillId="34" borderId="0" xfId="47" applyFont="1" applyFill="1" applyAlignment="1">
      <alignment/>
    </xf>
    <xf numFmtId="44" fontId="7" fillId="34" borderId="13" xfId="47" applyFont="1" applyFill="1" applyBorder="1" applyAlignment="1">
      <alignment/>
    </xf>
    <xf numFmtId="0" fontId="7" fillId="34" borderId="12" xfId="0" applyFont="1" applyFill="1" applyBorder="1" applyAlignment="1">
      <alignment vertical="center" wrapText="1"/>
    </xf>
    <xf numFmtId="0" fontId="7" fillId="34" borderId="0" xfId="0" applyFont="1" applyFill="1" applyAlignment="1">
      <alignment vertical="center"/>
    </xf>
    <xf numFmtId="44" fontId="7" fillId="34" borderId="0" xfId="47" applyFont="1" applyFill="1" applyAlignment="1">
      <alignment vertical="center"/>
    </xf>
    <xf numFmtId="44" fontId="7" fillId="34" borderId="13" xfId="47" applyFont="1" applyFill="1" applyBorder="1" applyAlignment="1">
      <alignment vertical="center"/>
    </xf>
    <xf numFmtId="179" fontId="7" fillId="34" borderId="0" xfId="77" applyNumberFormat="1" applyFont="1" applyFill="1" applyAlignment="1">
      <alignment vertical="center"/>
    </xf>
    <xf numFmtId="206" fontId="7" fillId="34" borderId="0" xfId="77" applyNumberFormat="1" applyFont="1" applyFill="1" applyAlignment="1">
      <alignment vertical="center"/>
    </xf>
    <xf numFmtId="0" fontId="0" fillId="34" borderId="29" xfId="0" applyFill="1" applyBorder="1" applyAlignment="1">
      <alignment vertical="center" wrapText="1"/>
    </xf>
    <xf numFmtId="179" fontId="0" fillId="34" borderId="0" xfId="77" applyNumberFormat="1" applyFill="1" applyBorder="1" applyAlignment="1">
      <alignment vertical="center"/>
    </xf>
    <xf numFmtId="44" fontId="0" fillId="34" borderId="0" xfId="49" applyFill="1" applyBorder="1" applyAlignment="1">
      <alignment vertical="center"/>
    </xf>
    <xf numFmtId="0" fontId="68" fillId="34" borderId="12" xfId="0" applyFont="1" applyFill="1" applyBorder="1" applyAlignment="1">
      <alignment vertical="center" wrapText="1"/>
    </xf>
    <xf numFmtId="0" fontId="0" fillId="34" borderId="12" xfId="0" applyFill="1" applyBorder="1" applyAlignment="1">
      <alignment horizontal="left" vertical="center" wrapText="1"/>
    </xf>
    <xf numFmtId="179" fontId="0" fillId="34" borderId="0" xfId="77" applyNumberFormat="1" applyFill="1" applyBorder="1" applyAlignment="1">
      <alignment horizontal="right" vertical="center"/>
    </xf>
    <xf numFmtId="44" fontId="0" fillId="38" borderId="0" xfId="47" applyFill="1" applyBorder="1" applyAlignment="1">
      <alignment vertical="center"/>
    </xf>
    <xf numFmtId="0" fontId="7" fillId="34" borderId="28" xfId="0" applyFont="1" applyFill="1" applyBorder="1" applyAlignment="1">
      <alignment vertical="center" wrapText="1"/>
    </xf>
    <xf numFmtId="0" fontId="7" fillId="34" borderId="29" xfId="0" applyFont="1" applyFill="1" applyBorder="1" applyAlignment="1">
      <alignment vertical="center" wrapText="1"/>
    </xf>
    <xf numFmtId="0" fontId="7" fillId="34" borderId="29" xfId="0" applyFont="1" applyFill="1" applyBorder="1" applyAlignment="1">
      <alignment vertical="center"/>
    </xf>
    <xf numFmtId="179" fontId="7" fillId="34" borderId="29" xfId="77" applyNumberFormat="1" applyFont="1" applyFill="1" applyBorder="1" applyAlignment="1">
      <alignment vertical="center"/>
    </xf>
    <xf numFmtId="44" fontId="7" fillId="34" borderId="29" xfId="49" applyFont="1" applyFill="1" applyBorder="1" applyAlignment="1">
      <alignment vertical="center"/>
    </xf>
    <xf numFmtId="44" fontId="7" fillId="34" borderId="30" xfId="49" applyFont="1" applyFill="1" applyBorder="1" applyAlignment="1">
      <alignment vertical="center"/>
    </xf>
    <xf numFmtId="0" fontId="7" fillId="34" borderId="0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/>
    </xf>
    <xf numFmtId="179" fontId="7" fillId="34" borderId="0" xfId="77" applyNumberFormat="1" applyFont="1" applyFill="1" applyBorder="1" applyAlignment="1">
      <alignment vertical="center"/>
    </xf>
    <xf numFmtId="44" fontId="7" fillId="34" borderId="0" xfId="49" applyFont="1" applyFill="1" applyBorder="1" applyAlignment="1">
      <alignment vertical="center"/>
    </xf>
    <xf numFmtId="44" fontId="7" fillId="34" borderId="13" xfId="49" applyFont="1" applyFill="1" applyBorder="1" applyAlignment="1">
      <alignment vertical="center"/>
    </xf>
    <xf numFmtId="0" fontId="4" fillId="34" borderId="12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 vertical="center" wrapText="1"/>
    </xf>
    <xf numFmtId="179" fontId="7" fillId="34" borderId="0" xfId="77" applyNumberFormat="1" applyFont="1" applyFill="1" applyBorder="1" applyAlignment="1">
      <alignment horizontal="right" vertical="center"/>
    </xf>
    <xf numFmtId="190" fontId="0" fillId="34" borderId="0" xfId="0" applyNumberFormat="1" applyFill="1" applyBorder="1" applyAlignment="1">
      <alignment/>
    </xf>
    <xf numFmtId="192" fontId="4" fillId="2" borderId="10" xfId="0" applyNumberFormat="1" applyFont="1" applyFill="1" applyBorder="1" applyAlignment="1">
      <alignment vertical="center" wrapText="1"/>
    </xf>
    <xf numFmtId="194" fontId="0" fillId="34" borderId="0" xfId="0" applyNumberFormat="1" applyFill="1" applyBorder="1" applyAlignment="1">
      <alignment/>
    </xf>
    <xf numFmtId="0" fontId="68" fillId="38" borderId="0" xfId="0" applyFont="1" applyFill="1" applyAlignment="1">
      <alignment vertical="center" wrapText="1"/>
    </xf>
    <xf numFmtId="179" fontId="68" fillId="38" borderId="0" xfId="77" applyNumberFormat="1" applyFont="1" applyFill="1" applyAlignment="1">
      <alignment vertical="center" wrapText="1"/>
    </xf>
    <xf numFmtId="44" fontId="68" fillId="38" borderId="0" xfId="47" applyFont="1" applyFill="1" applyAlignment="1">
      <alignment vertical="center" wrapText="1"/>
    </xf>
    <xf numFmtId="44" fontId="0" fillId="34" borderId="0" xfId="47" applyFont="1" applyFill="1" applyBorder="1" applyAlignment="1">
      <alignment/>
    </xf>
    <xf numFmtId="0" fontId="68" fillId="38" borderId="10" xfId="0" applyFont="1" applyFill="1" applyBorder="1" applyAlignment="1" quotePrefix="1">
      <alignment horizontal="right" vertical="center" wrapText="1"/>
    </xf>
    <xf numFmtId="0" fontId="0" fillId="34" borderId="28" xfId="0" applyFont="1" applyFill="1" applyBorder="1" applyAlignment="1">
      <alignment wrapText="1"/>
    </xf>
    <xf numFmtId="0" fontId="0" fillId="34" borderId="29" xfId="0" applyFont="1" applyFill="1" applyBorder="1" applyAlignment="1">
      <alignment/>
    </xf>
    <xf numFmtId="0" fontId="0" fillId="34" borderId="12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horizontal="center" vertical="center"/>
    </xf>
    <xf numFmtId="194" fontId="0" fillId="34" borderId="0" xfId="0" applyNumberFormat="1" applyFont="1" applyFill="1" applyBorder="1" applyAlignment="1">
      <alignment horizontal="center" vertical="center"/>
    </xf>
    <xf numFmtId="204" fontId="0" fillId="34" borderId="0" xfId="0" applyNumberFormat="1" applyFill="1" applyBorder="1" applyAlignment="1">
      <alignment/>
    </xf>
    <xf numFmtId="181" fontId="0" fillId="34" borderId="0" xfId="77" applyNumberFormat="1" applyFill="1" applyAlignment="1">
      <alignment vertical="center"/>
    </xf>
    <xf numFmtId="44" fontId="7" fillId="34" borderId="0" xfId="47" applyFont="1" applyFill="1" applyBorder="1" applyAlignment="1">
      <alignment vertical="center"/>
    </xf>
    <xf numFmtId="0" fontId="68" fillId="0" borderId="26" xfId="0" applyFont="1" applyFill="1" applyBorder="1" applyAlignment="1">
      <alignment vertical="center"/>
    </xf>
    <xf numFmtId="0" fontId="3" fillId="0" borderId="12" xfId="82" applyNumberFormat="1" applyFont="1" applyBorder="1" applyAlignment="1">
      <alignment horizontal="left" vertical="center" wrapText="1"/>
    </xf>
    <xf numFmtId="0" fontId="3" fillId="0" borderId="0" xfId="62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2" fillId="0" borderId="0" xfId="62" applyFont="1" applyBorder="1" applyAlignment="1">
      <alignment vertical="center" wrapText="1"/>
      <protection/>
    </xf>
    <xf numFmtId="44" fontId="2" fillId="0" borderId="0" xfId="62" applyNumberFormat="1" applyFont="1" applyBorder="1" applyAlignment="1">
      <alignment vertical="center" wrapText="1"/>
      <protection/>
    </xf>
    <xf numFmtId="0" fontId="3" fillId="0" borderId="0" xfId="62" applyFont="1" applyBorder="1" applyAlignment="1">
      <alignment horizontal="right" vertical="center"/>
      <protection/>
    </xf>
    <xf numFmtId="14" fontId="2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2" fillId="0" borderId="0" xfId="62" applyFont="1" applyAlignment="1">
      <alignment vertical="center"/>
      <protection/>
    </xf>
    <xf numFmtId="10" fontId="2" fillId="0" borderId="0" xfId="82" applyNumberFormat="1" applyFont="1" applyAlignment="1">
      <alignment horizontal="center" vertical="center"/>
    </xf>
    <xf numFmtId="0" fontId="10" fillId="38" borderId="0" xfId="0" applyFont="1" applyFill="1" applyAlignment="1">
      <alignment horizontal="center" vertical="center"/>
    </xf>
    <xf numFmtId="0" fontId="2" fillId="0" borderId="0" xfId="62" applyFont="1" applyBorder="1" applyAlignment="1">
      <alignment horizontal="left" vertical="center" wrapText="1"/>
      <protection/>
    </xf>
    <xf numFmtId="10" fontId="2" fillId="0" borderId="0" xfId="82" applyNumberFormat="1" applyFont="1" applyAlignment="1">
      <alignment horizontal="right" vertical="center"/>
    </xf>
    <xf numFmtId="10" fontId="2" fillId="0" borderId="0" xfId="63" applyNumberFormat="1" applyFont="1" applyAlignment="1">
      <alignment horizontal="center" vertical="center"/>
      <protection/>
    </xf>
    <xf numFmtId="49" fontId="11" fillId="38" borderId="0" xfId="77" applyNumberFormat="1" applyFont="1" applyFill="1" applyAlignment="1">
      <alignment horizontal="left" vertical="center"/>
    </xf>
    <xf numFmtId="49" fontId="2" fillId="0" borderId="0" xfId="63" applyNumberFormat="1" applyFont="1" applyAlignment="1">
      <alignment horizontal="center" vertical="center"/>
      <protection/>
    </xf>
    <xf numFmtId="17" fontId="2" fillId="0" borderId="0" xfId="63" applyNumberFormat="1" applyFont="1" applyAlignment="1">
      <alignment horizontal="center" vertical="center"/>
      <protection/>
    </xf>
    <xf numFmtId="0" fontId="74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left" vertical="center" wrapText="1"/>
    </xf>
    <xf numFmtId="0" fontId="76" fillId="0" borderId="0" xfId="0" applyFont="1" applyBorder="1" applyAlignment="1">
      <alignment vertical="center"/>
    </xf>
    <xf numFmtId="0" fontId="70" fillId="0" borderId="0" xfId="0" applyFont="1" applyBorder="1" applyAlignment="1">
      <alignment/>
    </xf>
    <xf numFmtId="0" fontId="3" fillId="0" borderId="0" xfId="62" applyFont="1" applyBorder="1" applyAlignment="1">
      <alignment vertical="center" wrapText="1"/>
      <protection/>
    </xf>
    <xf numFmtId="0" fontId="3" fillId="0" borderId="0" xfId="62" applyFont="1" applyBorder="1" applyAlignment="1">
      <alignment horizontal="right" vertical="center" wrapText="1"/>
      <protection/>
    </xf>
    <xf numFmtId="14" fontId="68" fillId="0" borderId="13" xfId="47" applyNumberFormat="1" applyFont="1" applyFill="1" applyBorder="1" applyAlignment="1">
      <alignment vertical="center"/>
    </xf>
    <xf numFmtId="43" fontId="68" fillId="0" borderId="0" xfId="77" applyFont="1" applyFill="1" applyBorder="1" applyAlignment="1">
      <alignment horizontal="left" vertical="center"/>
    </xf>
    <xf numFmtId="0" fontId="68" fillId="0" borderId="31" xfId="0" applyFont="1" applyFill="1" applyBorder="1" applyAlignment="1">
      <alignment wrapText="1"/>
    </xf>
    <xf numFmtId="0" fontId="69" fillId="0" borderId="29" xfId="0" applyFont="1" applyFill="1" applyBorder="1" applyAlignment="1">
      <alignment vertical="center" wrapText="1"/>
    </xf>
    <xf numFmtId="14" fontId="68" fillId="0" borderId="0" xfId="0" applyNumberFormat="1" applyFont="1" applyFill="1" applyBorder="1" applyAlignment="1">
      <alignment vertical="center"/>
    </xf>
    <xf numFmtId="10" fontId="68" fillId="38" borderId="0" xfId="47" applyNumberFormat="1" applyFont="1" applyFill="1" applyBorder="1" applyAlignment="1">
      <alignment vertical="center"/>
    </xf>
    <xf numFmtId="0" fontId="77" fillId="0" borderId="0" xfId="0" applyFont="1" applyAlignment="1">
      <alignment/>
    </xf>
    <xf numFmtId="0" fontId="12" fillId="40" borderId="10" xfId="59" applyFont="1" applyFill="1" applyBorder="1" applyAlignment="1">
      <alignment horizontal="center" vertical="center"/>
      <protection/>
    </xf>
    <xf numFmtId="0" fontId="78" fillId="0" borderId="10" xfId="59" applyFont="1" applyBorder="1" applyAlignment="1">
      <alignment horizontal="center" vertical="center"/>
      <protection/>
    </xf>
    <xf numFmtId="0" fontId="78" fillId="0" borderId="17" xfId="59" applyFont="1" applyBorder="1" applyAlignment="1">
      <alignment horizontal="center" vertical="center"/>
      <protection/>
    </xf>
    <xf numFmtId="0" fontId="13" fillId="41" borderId="10" xfId="59" applyFont="1" applyFill="1" applyBorder="1" applyAlignment="1">
      <alignment horizontal="center" vertical="center"/>
      <protection/>
    </xf>
    <xf numFmtId="209" fontId="77" fillId="0" borderId="0" xfId="0" applyNumberFormat="1" applyFont="1" applyAlignment="1">
      <alignment/>
    </xf>
    <xf numFmtId="0" fontId="77" fillId="0" borderId="0" xfId="0" applyFont="1" applyBorder="1" applyAlignment="1">
      <alignment/>
    </xf>
    <xf numFmtId="0" fontId="77" fillId="0" borderId="0" xfId="57" applyFont="1" applyBorder="1">
      <alignment/>
      <protection/>
    </xf>
    <xf numFmtId="0" fontId="77" fillId="0" borderId="0" xfId="57" applyFont="1" applyFill="1" applyBorder="1">
      <alignment/>
      <protection/>
    </xf>
    <xf numFmtId="10" fontId="12" fillId="40" borderId="10" xfId="59" applyNumberFormat="1" applyFont="1" applyFill="1" applyBorder="1" applyAlignment="1">
      <alignment horizontal="center" vertical="center"/>
      <protection/>
    </xf>
    <xf numFmtId="10" fontId="78" fillId="0" borderId="10" xfId="59" applyNumberFormat="1" applyFont="1" applyBorder="1" applyAlignment="1">
      <alignment horizontal="center" vertical="center"/>
      <protection/>
    </xf>
    <xf numFmtId="10" fontId="78" fillId="0" borderId="27" xfId="59" applyNumberFormat="1" applyFont="1" applyBorder="1" applyAlignment="1">
      <alignment horizontal="center" vertical="center"/>
      <protection/>
    </xf>
    <xf numFmtId="10" fontId="12" fillId="40" borderId="27" xfId="59" applyNumberFormat="1" applyFont="1" applyFill="1" applyBorder="1" applyAlignment="1">
      <alignment horizontal="center" vertical="center"/>
      <protection/>
    </xf>
    <xf numFmtId="0" fontId="78" fillId="0" borderId="33" xfId="59" applyFont="1" applyBorder="1" applyAlignment="1">
      <alignment horizontal="center" vertical="center"/>
      <protection/>
    </xf>
    <xf numFmtId="10" fontId="2" fillId="38" borderId="13" xfId="62" applyNumberFormat="1" applyFont="1" applyFill="1" applyBorder="1" applyAlignment="1">
      <alignment vertical="center"/>
      <protection/>
    </xf>
    <xf numFmtId="0" fontId="78" fillId="0" borderId="27" xfId="59" applyFont="1" applyBorder="1" applyAlignment="1">
      <alignment horizontal="center" vertical="center"/>
      <protection/>
    </xf>
    <xf numFmtId="10" fontId="13" fillId="41" borderId="27" xfId="59" applyNumberFormat="1" applyFont="1" applyFill="1" applyBorder="1" applyAlignment="1">
      <alignment horizontal="center" vertical="center"/>
      <protection/>
    </xf>
    <xf numFmtId="0" fontId="44" fillId="0" borderId="34" xfId="63" applyFont="1" applyBorder="1" applyAlignment="1">
      <alignment vertical="center"/>
      <protection/>
    </xf>
    <xf numFmtId="0" fontId="44" fillId="0" borderId="35" xfId="63" applyFont="1" applyBorder="1" applyAlignment="1">
      <alignment vertical="center"/>
      <protection/>
    </xf>
    <xf numFmtId="0" fontId="77" fillId="0" borderId="0" xfId="0" applyFont="1" applyBorder="1" applyAlignment="1">
      <alignment horizontal="right" vertical="center"/>
    </xf>
    <xf numFmtId="4" fontId="77" fillId="0" borderId="0" xfId="0" applyNumberFormat="1" applyFont="1" applyBorder="1" applyAlignment="1">
      <alignment horizontal="left" vertical="center"/>
    </xf>
    <xf numFmtId="0" fontId="77" fillId="0" borderId="0" xfId="0" applyFont="1" applyBorder="1" applyAlignment="1">
      <alignment horizontal="left" vertical="center"/>
    </xf>
    <xf numFmtId="0" fontId="77" fillId="0" borderId="36" xfId="57" applyFont="1" applyFill="1" applyBorder="1">
      <alignment/>
      <protection/>
    </xf>
    <xf numFmtId="14" fontId="68" fillId="0" borderId="13" xfId="47" applyNumberFormat="1" applyFont="1" applyFill="1" applyBorder="1" applyAlignment="1">
      <alignment horizontal="left" vertical="center"/>
    </xf>
    <xf numFmtId="10" fontId="13" fillId="41" borderId="10" xfId="65" applyNumberFormat="1" applyFont="1" applyFill="1" applyBorder="1" applyAlignment="1" quotePrefix="1">
      <alignment horizontal="center" vertical="center"/>
    </xf>
    <xf numFmtId="2" fontId="68" fillId="0" borderId="0" xfId="0" applyNumberFormat="1" applyFont="1" applyFill="1" applyBorder="1" applyAlignment="1">
      <alignment horizontal="left" vertical="center"/>
    </xf>
    <xf numFmtId="0" fontId="71" fillId="0" borderId="37" xfId="0" applyFont="1" applyBorder="1" applyAlignment="1">
      <alignment horizontal="right" vertical="center"/>
    </xf>
    <xf numFmtId="44" fontId="71" fillId="0" borderId="32" xfId="47" applyFont="1" applyBorder="1" applyAlignment="1">
      <alignment horizontal="right" vertical="center"/>
    </xf>
    <xf numFmtId="10" fontId="71" fillId="0" borderId="38" xfId="0" applyNumberFormat="1" applyFont="1" applyBorder="1" applyAlignment="1">
      <alignment horizontal="right" vertical="center"/>
    </xf>
    <xf numFmtId="0" fontId="3" fillId="0" borderId="39" xfId="62" applyFont="1" applyBorder="1" applyAlignment="1">
      <alignment horizontal="center" vertical="center"/>
      <protection/>
    </xf>
    <xf numFmtId="4" fontId="3" fillId="0" borderId="40" xfId="82" applyNumberFormat="1" applyFont="1" applyBorder="1" applyAlignment="1">
      <alignment horizontal="center" vertical="center"/>
    </xf>
    <xf numFmtId="4" fontId="3" fillId="0" borderId="41" xfId="82" applyNumberFormat="1" applyFont="1" applyBorder="1" applyAlignment="1">
      <alignment horizontal="center" vertical="center"/>
    </xf>
    <xf numFmtId="0" fontId="69" fillId="33" borderId="37" xfId="0" applyFont="1" applyFill="1" applyBorder="1" applyAlignment="1">
      <alignment horizontal="left" vertical="center" wrapText="1"/>
    </xf>
    <xf numFmtId="0" fontId="69" fillId="33" borderId="32" xfId="0" applyFont="1" applyFill="1" applyBorder="1" applyAlignment="1">
      <alignment vertical="center"/>
    </xf>
    <xf numFmtId="0" fontId="69" fillId="33" borderId="32" xfId="0" applyFont="1" applyFill="1" applyBorder="1" applyAlignment="1">
      <alignment horizontal="right" vertical="center" wrapText="1"/>
    </xf>
    <xf numFmtId="0" fontId="69" fillId="33" borderId="32" xfId="0" applyFont="1" applyFill="1" applyBorder="1" applyAlignment="1">
      <alignment vertical="center" wrapText="1"/>
    </xf>
    <xf numFmtId="0" fontId="69" fillId="33" borderId="32" xfId="0" applyFont="1" applyFill="1" applyBorder="1" applyAlignment="1">
      <alignment horizontal="center" vertical="center"/>
    </xf>
    <xf numFmtId="43" fontId="68" fillId="33" borderId="32" xfId="77" applyFont="1" applyFill="1" applyBorder="1" applyAlignment="1">
      <alignment vertical="center"/>
    </xf>
    <xf numFmtId="44" fontId="68" fillId="33" borderId="32" xfId="47" applyFont="1" applyFill="1" applyBorder="1" applyAlignment="1">
      <alignment vertical="center"/>
    </xf>
    <xf numFmtId="44" fontId="69" fillId="33" borderId="38" xfId="47" applyFont="1" applyFill="1" applyBorder="1" applyAlignment="1">
      <alignment vertical="center"/>
    </xf>
    <xf numFmtId="0" fontId="69" fillId="0" borderId="39" xfId="0" applyFont="1" applyBorder="1" applyAlignment="1" applyProtection="1">
      <alignment horizontal="left" vertical="center" wrapText="1"/>
      <protection locked="0"/>
    </xf>
    <xf numFmtId="0" fontId="69" fillId="0" borderId="40" xfId="0" applyFont="1" applyBorder="1" applyAlignment="1" applyProtection="1">
      <alignment horizontal="center" vertical="center" wrapText="1"/>
      <protection locked="0"/>
    </xf>
    <xf numFmtId="43" fontId="69" fillId="0" borderId="40" xfId="77" applyFont="1" applyBorder="1" applyAlignment="1" applyProtection="1">
      <alignment horizontal="center" vertical="center" wrapText="1"/>
      <protection locked="0"/>
    </xf>
    <xf numFmtId="44" fontId="69" fillId="0" borderId="40" xfId="47" applyFont="1" applyFill="1" applyBorder="1" applyAlignment="1" applyProtection="1">
      <alignment horizontal="center" vertical="center" wrapText="1"/>
      <protection locked="0"/>
    </xf>
    <xf numFmtId="44" fontId="69" fillId="0" borderId="40" xfId="47" applyFont="1" applyBorder="1" applyAlignment="1" applyProtection="1">
      <alignment horizontal="center" vertical="center" wrapText="1"/>
      <protection locked="0"/>
    </xf>
    <xf numFmtId="44" fontId="69" fillId="0" borderId="41" xfId="47" applyFont="1" applyBorder="1" applyAlignment="1" applyProtection="1">
      <alignment horizontal="center" vertical="center" wrapText="1"/>
      <protection locked="0"/>
    </xf>
    <xf numFmtId="0" fontId="69" fillId="0" borderId="28" xfId="0" applyFont="1" applyFill="1" applyBorder="1" applyAlignment="1">
      <alignment horizontal="left" vertical="center" wrapText="1"/>
    </xf>
    <xf numFmtId="0" fontId="68" fillId="0" borderId="29" xfId="0" applyFont="1" applyFill="1" applyBorder="1" applyAlignment="1">
      <alignment vertical="center"/>
    </xf>
    <xf numFmtId="0" fontId="68" fillId="0" borderId="29" xfId="0" applyFont="1" applyFill="1" applyBorder="1" applyAlignment="1">
      <alignment horizontal="right" vertical="center" wrapText="1"/>
    </xf>
    <xf numFmtId="44" fontId="69" fillId="0" borderId="29" xfId="47" applyFont="1" applyFill="1" applyBorder="1" applyAlignment="1">
      <alignment horizontal="right" vertical="center"/>
    </xf>
    <xf numFmtId="14" fontId="68" fillId="0" borderId="29" xfId="47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10" fontId="0" fillId="0" borderId="29" xfId="65" applyNumberFormat="1" applyFont="1" applyBorder="1" applyAlignment="1">
      <alignment vertical="center"/>
    </xf>
    <xf numFmtId="14" fontId="68" fillId="0" borderId="30" xfId="47" applyNumberFormat="1" applyFont="1" applyFill="1" applyBorder="1" applyAlignment="1">
      <alignment vertical="center"/>
    </xf>
    <xf numFmtId="10" fontId="0" fillId="0" borderId="0" xfId="65" applyNumberFormat="1" applyFont="1" applyBorder="1" applyAlignment="1">
      <alignment vertical="center"/>
    </xf>
    <xf numFmtId="0" fontId="71" fillId="34" borderId="10" xfId="0" applyFont="1" applyFill="1" applyBorder="1" applyAlignment="1">
      <alignment horizontal="left" vertical="center" wrapText="1"/>
    </xf>
    <xf numFmtId="44" fontId="71" fillId="38" borderId="42" xfId="47" applyFont="1" applyFill="1" applyBorder="1" applyAlignment="1">
      <alignment horizontal="left" vertical="center"/>
    </xf>
    <xf numFmtId="10" fontId="68" fillId="38" borderId="13" xfId="47" applyNumberFormat="1" applyFont="1" applyFill="1" applyBorder="1" applyAlignment="1">
      <alignment vertical="center"/>
    </xf>
    <xf numFmtId="44" fontId="0" fillId="38" borderId="10" xfId="47" applyFont="1" applyFill="1" applyBorder="1" applyAlignment="1">
      <alignment/>
    </xf>
    <xf numFmtId="0" fontId="0" fillId="34" borderId="12" xfId="0" applyFill="1" applyBorder="1" applyAlignment="1">
      <alignment vertical="center" wrapText="1"/>
    </xf>
    <xf numFmtId="44" fontId="2" fillId="0" borderId="0" xfId="47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/>
    </xf>
    <xf numFmtId="2" fontId="68" fillId="38" borderId="10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wrapText="1"/>
    </xf>
    <xf numFmtId="0" fontId="0" fillId="0" borderId="29" xfId="0" applyFill="1" applyBorder="1" applyAlignment="1">
      <alignment/>
    </xf>
    <xf numFmtId="43" fontId="0" fillId="0" borderId="29" xfId="77" applyFill="1" applyBorder="1" applyAlignment="1">
      <alignment/>
    </xf>
    <xf numFmtId="44" fontId="0" fillId="0" borderId="29" xfId="47" applyFill="1" applyBorder="1" applyAlignment="1">
      <alignment/>
    </xf>
    <xf numFmtId="44" fontId="0" fillId="0" borderId="30" xfId="47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44" fontId="0" fillId="0" borderId="0" xfId="47" applyFill="1" applyAlignment="1">
      <alignment/>
    </xf>
    <xf numFmtId="44" fontId="0" fillId="0" borderId="13" xfId="47" applyFill="1" applyBorder="1" applyAlignment="1">
      <alignment/>
    </xf>
    <xf numFmtId="0" fontId="0" fillId="0" borderId="12" xfId="0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43" fontId="0" fillId="0" borderId="0" xfId="77" applyFill="1" applyAlignment="1">
      <alignment horizontal="center" vertical="center"/>
    </xf>
    <xf numFmtId="44" fontId="0" fillId="0" borderId="0" xfId="47" applyFill="1" applyAlignment="1">
      <alignment vertical="center"/>
    </xf>
    <xf numFmtId="44" fontId="0" fillId="0" borderId="13" xfId="47" applyFill="1" applyBorder="1" applyAlignment="1">
      <alignment vertical="center"/>
    </xf>
    <xf numFmtId="0" fontId="0" fillId="34" borderId="12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2" fontId="68" fillId="34" borderId="10" xfId="0" applyNumberFormat="1" applyFont="1" applyFill="1" applyBorder="1" applyAlignment="1">
      <alignment horizontal="center" vertical="center"/>
    </xf>
    <xf numFmtId="44" fontId="68" fillId="34" borderId="10" xfId="47" applyFont="1" applyFill="1" applyBorder="1" applyAlignment="1">
      <alignment vertical="center"/>
    </xf>
    <xf numFmtId="44" fontId="68" fillId="34" borderId="10" xfId="47" applyFont="1" applyFill="1" applyBorder="1" applyAlignment="1" applyProtection="1">
      <alignment horizontal="center" vertical="center" wrapText="1"/>
      <protection locked="0"/>
    </xf>
    <xf numFmtId="0" fontId="68" fillId="0" borderId="10" xfId="0" applyFont="1" applyFill="1" applyBorder="1" applyAlignment="1">
      <alignment horizontal="right" vertical="center"/>
    </xf>
    <xf numFmtId="44" fontId="4" fillId="0" borderId="10" xfId="47" applyFont="1" applyFill="1" applyBorder="1" applyAlignment="1" applyProtection="1">
      <alignment horizontal="center" vertical="center" wrapText="1"/>
      <protection locked="0"/>
    </xf>
    <xf numFmtId="4" fontId="7" fillId="34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44" fontId="4" fillId="0" borderId="10" xfId="47" applyFont="1" applyFill="1" applyBorder="1" applyAlignment="1">
      <alignment vertical="center"/>
    </xf>
    <xf numFmtId="0" fontId="0" fillId="34" borderId="12" xfId="0" applyFill="1" applyBorder="1" applyAlignment="1">
      <alignment vertical="center" wrapText="1"/>
    </xf>
    <xf numFmtId="0" fontId="68" fillId="0" borderId="10" xfId="0" applyFont="1" applyFill="1" applyBorder="1" applyAlignment="1">
      <alignment horizontal="left" vertical="center"/>
    </xf>
    <xf numFmtId="43" fontId="0" fillId="34" borderId="0" xfId="77" applyFont="1" applyFill="1" applyAlignment="1">
      <alignment/>
    </xf>
    <xf numFmtId="43" fontId="68" fillId="0" borderId="10" xfId="0" applyNumberFormat="1" applyFont="1" applyBorder="1" applyAlignment="1">
      <alignment horizontal="center" vertical="center"/>
    </xf>
    <xf numFmtId="44" fontId="0" fillId="34" borderId="0" xfId="47" applyFont="1" applyFill="1" applyBorder="1" applyAlignment="1" quotePrefix="1">
      <alignment vertical="center"/>
    </xf>
    <xf numFmtId="44" fontId="0" fillId="34" borderId="0" xfId="47" applyFont="1" applyFill="1" applyBorder="1" applyAlignment="1">
      <alignment/>
    </xf>
    <xf numFmtId="44" fontId="0" fillId="34" borderId="0" xfId="47" applyFont="1" applyFill="1" applyBorder="1" applyAlignment="1">
      <alignment/>
    </xf>
    <xf numFmtId="44" fontId="71" fillId="0" borderId="10" xfId="47" applyFont="1" applyFill="1" applyBorder="1" applyAlignment="1">
      <alignment horizontal="left" vertical="center"/>
    </xf>
    <xf numFmtId="170" fontId="68" fillId="0" borderId="10" xfId="0" applyNumberFormat="1" applyFont="1" applyFill="1" applyBorder="1" applyAlignment="1">
      <alignment horizontal="right" vertical="center"/>
    </xf>
    <xf numFmtId="0" fontId="68" fillId="19" borderId="10" xfId="0" applyFont="1" applyFill="1" applyBorder="1" applyAlignment="1">
      <alignment horizontal="right" vertical="center" wrapText="1"/>
    </xf>
    <xf numFmtId="0" fontId="4" fillId="19" borderId="10" xfId="0" applyFont="1" applyFill="1" applyBorder="1" applyAlignment="1">
      <alignment horizontal="right" vertical="center" wrapText="1"/>
    </xf>
    <xf numFmtId="0" fontId="0" fillId="42" borderId="0" xfId="0" applyFill="1" applyAlignment="1">
      <alignment vertical="center"/>
    </xf>
    <xf numFmtId="0" fontId="4" fillId="19" borderId="10" xfId="0" applyFont="1" applyFill="1" applyBorder="1" applyAlignment="1">
      <alignment horizontal="right" vertical="center"/>
    </xf>
    <xf numFmtId="10" fontId="0" fillId="42" borderId="0" xfId="65" applyNumberFormat="1" applyFont="1" applyFill="1" applyAlignment="1" applyProtection="1">
      <alignment horizontal="center" vertical="center" wrapText="1"/>
      <protection locked="0"/>
    </xf>
    <xf numFmtId="0" fontId="4" fillId="19" borderId="0" xfId="0" applyFont="1" applyFill="1" applyAlignment="1">
      <alignment horizontal="right" vertical="center"/>
    </xf>
    <xf numFmtId="0" fontId="68" fillId="19" borderId="10" xfId="0" applyFont="1" applyFill="1" applyBorder="1" applyAlignment="1">
      <alignment horizontal="right" vertical="center"/>
    </xf>
    <xf numFmtId="10" fontId="0" fillId="42" borderId="0" xfId="65" applyNumberFormat="1" applyFont="1" applyFill="1" applyAlignment="1">
      <alignment vertical="center"/>
    </xf>
    <xf numFmtId="0" fontId="68" fillId="19" borderId="27" xfId="0" applyFont="1" applyFill="1" applyBorder="1" applyAlignment="1">
      <alignment horizontal="right" vertical="center" wrapText="1"/>
    </xf>
    <xf numFmtId="0" fontId="0" fillId="42" borderId="0" xfId="0" applyFill="1" applyAlignment="1" applyProtection="1">
      <alignment horizontal="center" vertical="center" wrapText="1"/>
      <protection locked="0"/>
    </xf>
    <xf numFmtId="0" fontId="68" fillId="19" borderId="10" xfId="0" applyFont="1" applyFill="1" applyBorder="1" applyAlignment="1" quotePrefix="1">
      <alignment horizontal="right" vertical="center" wrapText="1"/>
    </xf>
    <xf numFmtId="0" fontId="0" fillId="19" borderId="12" xfId="0" applyFill="1" applyBorder="1" applyAlignment="1">
      <alignment wrapText="1"/>
    </xf>
    <xf numFmtId="0" fontId="0" fillId="19" borderId="0" xfId="0" applyFill="1" applyBorder="1" applyAlignment="1">
      <alignment/>
    </xf>
    <xf numFmtId="2" fontId="0" fillId="19" borderId="0" xfId="0" applyNumberFormat="1" applyFill="1" applyBorder="1" applyAlignment="1">
      <alignment/>
    </xf>
    <xf numFmtId="44" fontId="0" fillId="19" borderId="0" xfId="47" applyFont="1" applyFill="1" applyBorder="1" applyAlignment="1">
      <alignment/>
    </xf>
    <xf numFmtId="44" fontId="0" fillId="19" borderId="13" xfId="47" applyFont="1" applyFill="1" applyBorder="1" applyAlignment="1">
      <alignment/>
    </xf>
    <xf numFmtId="0" fontId="0" fillId="19" borderId="25" xfId="0" applyFill="1" applyBorder="1" applyAlignment="1">
      <alignment wrapText="1"/>
    </xf>
    <xf numFmtId="0" fontId="0" fillId="19" borderId="26" xfId="0" applyFill="1" applyBorder="1" applyAlignment="1">
      <alignment/>
    </xf>
    <xf numFmtId="2" fontId="0" fillId="19" borderId="26" xfId="0" applyNumberFormat="1" applyFill="1" applyBorder="1" applyAlignment="1">
      <alignment/>
    </xf>
    <xf numFmtId="44" fontId="0" fillId="19" borderId="26" xfId="47" applyFont="1" applyFill="1" applyBorder="1" applyAlignment="1">
      <alignment/>
    </xf>
    <xf numFmtId="44" fontId="0" fillId="19" borderId="31" xfId="47" applyFont="1" applyFill="1" applyBorder="1" applyAlignment="1">
      <alignment/>
    </xf>
    <xf numFmtId="0" fontId="0" fillId="19" borderId="0" xfId="0" applyFill="1" applyAlignment="1">
      <alignment/>
    </xf>
    <xf numFmtId="43" fontId="0" fillId="19" borderId="0" xfId="77" applyFill="1" applyAlignment="1">
      <alignment/>
    </xf>
    <xf numFmtId="44" fontId="0" fillId="19" borderId="0" xfId="47" applyFill="1" applyAlignment="1">
      <alignment/>
    </xf>
    <xf numFmtId="44" fontId="0" fillId="19" borderId="13" xfId="47" applyFill="1" applyBorder="1" applyAlignment="1">
      <alignment/>
    </xf>
    <xf numFmtId="43" fontId="0" fillId="19" borderId="26" xfId="77" applyFill="1" applyBorder="1" applyAlignment="1">
      <alignment/>
    </xf>
    <xf numFmtId="44" fontId="0" fillId="19" borderId="26" xfId="47" applyFill="1" applyBorder="1" applyAlignment="1">
      <alignment/>
    </xf>
    <xf numFmtId="44" fontId="0" fillId="19" borderId="31" xfId="47" applyFill="1" applyBorder="1" applyAlignment="1">
      <alignment/>
    </xf>
    <xf numFmtId="0" fontId="0" fillId="19" borderId="12" xfId="0" applyFill="1" applyBorder="1" applyAlignment="1">
      <alignment vertical="center" wrapText="1"/>
    </xf>
    <xf numFmtId="0" fontId="0" fillId="19" borderId="0" xfId="0" applyFill="1" applyAlignment="1">
      <alignment horizontal="center" vertical="center"/>
    </xf>
    <xf numFmtId="43" fontId="0" fillId="19" borderId="0" xfId="77" applyFill="1" applyAlignment="1">
      <alignment horizontal="center" vertical="center"/>
    </xf>
    <xf numFmtId="44" fontId="0" fillId="19" borderId="0" xfId="47" applyFill="1" applyAlignment="1">
      <alignment vertical="center"/>
    </xf>
    <xf numFmtId="44" fontId="0" fillId="19" borderId="13" xfId="47" applyFill="1" applyBorder="1" applyAlignment="1">
      <alignment vertical="center"/>
    </xf>
    <xf numFmtId="0" fontId="0" fillId="42" borderId="0" xfId="0" applyFill="1" applyAlignment="1">
      <alignment/>
    </xf>
    <xf numFmtId="0" fontId="0" fillId="19" borderId="0" xfId="0" applyFill="1" applyAlignment="1">
      <alignment vertical="center"/>
    </xf>
    <xf numFmtId="0" fontId="0" fillId="19" borderId="25" xfId="0" applyFill="1" applyBorder="1" applyAlignment="1">
      <alignment vertical="center" wrapText="1"/>
    </xf>
    <xf numFmtId="0" fontId="0" fillId="19" borderId="26" xfId="0" applyFill="1" applyBorder="1" applyAlignment="1">
      <alignment vertical="center"/>
    </xf>
    <xf numFmtId="44" fontId="0" fillId="19" borderId="31" xfId="47" applyFill="1" applyBorder="1" applyAlignment="1">
      <alignment vertical="center"/>
    </xf>
    <xf numFmtId="0" fontId="0" fillId="0" borderId="0" xfId="0" applyFill="1" applyAlignment="1">
      <alignment/>
    </xf>
    <xf numFmtId="43" fontId="0" fillId="0" borderId="0" xfId="77" applyFill="1" applyAlignment="1">
      <alignment/>
    </xf>
    <xf numFmtId="0" fontId="68" fillId="19" borderId="0" xfId="0" applyFont="1" applyFill="1" applyAlignment="1">
      <alignment vertical="center" wrapText="1"/>
    </xf>
    <xf numFmtId="179" fontId="68" fillId="19" borderId="0" xfId="77" applyNumberFormat="1" applyFont="1" applyFill="1" applyAlignment="1">
      <alignment vertical="center" wrapText="1"/>
    </xf>
    <xf numFmtId="44" fontId="68" fillId="19" borderId="0" xfId="47" applyFont="1" applyFill="1" applyAlignment="1">
      <alignment vertical="center" wrapText="1"/>
    </xf>
    <xf numFmtId="0" fontId="0" fillId="0" borderId="0" xfId="0" applyFill="1" applyAlignment="1">
      <alignment vertical="center"/>
    </xf>
    <xf numFmtId="43" fontId="0" fillId="0" borderId="0" xfId="77" applyFill="1" applyAlignment="1">
      <alignment vertical="center"/>
    </xf>
    <xf numFmtId="0" fontId="7" fillId="19" borderId="12" xfId="0" applyFont="1" applyFill="1" applyBorder="1" applyAlignment="1">
      <alignment wrapText="1"/>
    </xf>
    <xf numFmtId="0" fontId="7" fillId="19" borderId="0" xfId="0" applyFont="1" applyFill="1" applyAlignment="1">
      <alignment/>
    </xf>
    <xf numFmtId="43" fontId="7" fillId="19" borderId="0" xfId="77" applyFont="1" applyFill="1" applyAlignment="1">
      <alignment/>
    </xf>
    <xf numFmtId="44" fontId="7" fillId="19" borderId="0" xfId="47" applyFont="1" applyFill="1" applyAlignment="1">
      <alignment/>
    </xf>
    <xf numFmtId="44" fontId="7" fillId="19" borderId="13" xfId="47" applyFont="1" applyFill="1" applyBorder="1" applyAlignment="1">
      <alignment/>
    </xf>
    <xf numFmtId="0" fontId="7" fillId="19" borderId="25" xfId="0" applyFont="1" applyFill="1" applyBorder="1" applyAlignment="1">
      <alignment wrapText="1"/>
    </xf>
    <xf numFmtId="0" fontId="7" fillId="19" borderId="26" xfId="0" applyFont="1" applyFill="1" applyBorder="1" applyAlignment="1">
      <alignment/>
    </xf>
    <xf numFmtId="43" fontId="7" fillId="19" borderId="26" xfId="77" applyFont="1" applyFill="1" applyBorder="1" applyAlignment="1">
      <alignment/>
    </xf>
    <xf numFmtId="44" fontId="7" fillId="19" borderId="26" xfId="47" applyFont="1" applyFill="1" applyBorder="1" applyAlignment="1">
      <alignment/>
    </xf>
    <xf numFmtId="44" fontId="7" fillId="19" borderId="31" xfId="47" applyFont="1" applyFill="1" applyBorder="1" applyAlignment="1">
      <alignment/>
    </xf>
    <xf numFmtId="190" fontId="0" fillId="19" borderId="0" xfId="0" applyNumberFormat="1" applyFill="1" applyBorder="1" applyAlignment="1">
      <alignment/>
    </xf>
    <xf numFmtId="2" fontId="7" fillId="19" borderId="26" xfId="0" applyNumberFormat="1" applyFont="1" applyFill="1" applyBorder="1" applyAlignment="1">
      <alignment/>
    </xf>
    <xf numFmtId="179" fontId="0" fillId="19" borderId="0" xfId="77" applyNumberFormat="1" applyFill="1" applyAlignment="1">
      <alignment vertical="center"/>
    </xf>
    <xf numFmtId="44" fontId="0" fillId="19" borderId="0" xfId="49" applyFill="1" applyAlignment="1">
      <alignment vertical="center"/>
    </xf>
    <xf numFmtId="179" fontId="0" fillId="19" borderId="26" xfId="77" applyNumberFormat="1" applyFill="1" applyBorder="1" applyAlignment="1">
      <alignment vertical="center"/>
    </xf>
    <xf numFmtId="44" fontId="0" fillId="19" borderId="26" xfId="49" applyFill="1" applyBorder="1" applyAlignment="1">
      <alignment vertical="center"/>
    </xf>
    <xf numFmtId="44" fontId="0" fillId="19" borderId="13" xfId="49" applyFill="1" applyBorder="1" applyAlignment="1">
      <alignment vertical="center"/>
    </xf>
    <xf numFmtId="44" fontId="0" fillId="19" borderId="13" xfId="49" applyFill="1" applyBorder="1" applyAlignment="1">
      <alignment/>
    </xf>
    <xf numFmtId="43" fontId="0" fillId="19" borderId="0" xfId="77" applyFont="1" applyFill="1" applyBorder="1" applyAlignment="1">
      <alignment/>
    </xf>
    <xf numFmtId="43" fontId="0" fillId="19" borderId="26" xfId="77" applyFont="1" applyFill="1" applyBorder="1" applyAlignment="1">
      <alignment/>
    </xf>
    <xf numFmtId="0" fontId="0" fillId="19" borderId="12" xfId="0" applyFont="1" applyFill="1" applyBorder="1" applyAlignment="1">
      <alignment vertical="center" wrapText="1"/>
    </xf>
    <xf numFmtId="0" fontId="0" fillId="19" borderId="0" xfId="0" applyFont="1" applyFill="1" applyBorder="1" applyAlignment="1">
      <alignment horizontal="center" vertical="center"/>
    </xf>
    <xf numFmtId="44" fontId="0" fillId="19" borderId="0" xfId="47" applyFont="1" applyFill="1" applyBorder="1" applyAlignment="1">
      <alignment vertical="center"/>
    </xf>
    <xf numFmtId="44" fontId="0" fillId="19" borderId="13" xfId="47" applyFont="1" applyFill="1" applyBorder="1" applyAlignment="1">
      <alignment vertical="center"/>
    </xf>
    <xf numFmtId="0" fontId="0" fillId="19" borderId="25" xfId="0" applyFont="1" applyFill="1" applyBorder="1" applyAlignment="1">
      <alignment vertical="center" wrapText="1"/>
    </xf>
    <xf numFmtId="0" fontId="0" fillId="19" borderId="26" xfId="0" applyFont="1" applyFill="1" applyBorder="1" applyAlignment="1">
      <alignment horizontal="center" vertical="center"/>
    </xf>
    <xf numFmtId="44" fontId="0" fillId="19" borderId="26" xfId="47" applyFont="1" applyFill="1" applyBorder="1" applyAlignment="1">
      <alignment vertical="center"/>
    </xf>
    <xf numFmtId="44" fontId="0" fillId="19" borderId="31" xfId="47" applyFont="1" applyFill="1" applyBorder="1" applyAlignment="1">
      <alignment vertical="center"/>
    </xf>
    <xf numFmtId="0" fontId="0" fillId="19" borderId="0" xfId="0" applyFill="1" applyBorder="1" applyAlignment="1">
      <alignment vertical="center"/>
    </xf>
    <xf numFmtId="179" fontId="0" fillId="19" borderId="0" xfId="77" applyNumberFormat="1" applyFill="1" applyBorder="1" applyAlignment="1">
      <alignment vertical="center"/>
    </xf>
    <xf numFmtId="44" fontId="0" fillId="19" borderId="0" xfId="49" applyFill="1" applyBorder="1" applyAlignment="1">
      <alignment vertical="center"/>
    </xf>
    <xf numFmtId="0" fontId="7" fillId="19" borderId="12" xfId="0" applyFont="1" applyFill="1" applyBorder="1" applyAlignment="1">
      <alignment vertical="center" wrapText="1"/>
    </xf>
    <xf numFmtId="0" fontId="7" fillId="19" borderId="0" xfId="0" applyFont="1" applyFill="1" applyBorder="1" applyAlignment="1">
      <alignment vertical="center"/>
    </xf>
    <xf numFmtId="179" fontId="7" fillId="19" borderId="0" xfId="77" applyNumberFormat="1" applyFont="1" applyFill="1" applyBorder="1" applyAlignment="1">
      <alignment vertical="center"/>
    </xf>
    <xf numFmtId="44" fontId="7" fillId="19" borderId="0" xfId="49" applyFont="1" applyFill="1" applyBorder="1" applyAlignment="1">
      <alignment vertical="center"/>
    </xf>
    <xf numFmtId="44" fontId="7" fillId="19" borderId="13" xfId="47" applyFont="1" applyFill="1" applyBorder="1" applyAlignment="1">
      <alignment vertical="center"/>
    </xf>
    <xf numFmtId="44" fontId="7" fillId="19" borderId="13" xfId="49" applyFont="1" applyFill="1" applyBorder="1" applyAlignment="1">
      <alignment vertical="center"/>
    </xf>
    <xf numFmtId="44" fontId="7" fillId="19" borderId="13" xfId="49" applyFont="1" applyFill="1" applyBorder="1" applyAlignment="1">
      <alignment/>
    </xf>
    <xf numFmtId="0" fontId="7" fillId="19" borderId="25" xfId="0" applyFont="1" applyFill="1" applyBorder="1" applyAlignment="1">
      <alignment vertical="center" wrapText="1"/>
    </xf>
    <xf numFmtId="0" fontId="7" fillId="19" borderId="26" xfId="0" applyFont="1" applyFill="1" applyBorder="1" applyAlignment="1">
      <alignment vertical="center"/>
    </xf>
    <xf numFmtId="179" fontId="7" fillId="19" borderId="26" xfId="77" applyNumberFormat="1" applyFont="1" applyFill="1" applyBorder="1" applyAlignment="1">
      <alignment vertical="center"/>
    </xf>
    <xf numFmtId="44" fontId="7" fillId="19" borderId="26" xfId="49" applyFont="1" applyFill="1" applyBorder="1" applyAlignment="1">
      <alignment vertical="center"/>
    </xf>
    <xf numFmtId="44" fontId="7" fillId="19" borderId="31" xfId="47" applyFont="1" applyFill="1" applyBorder="1" applyAlignment="1">
      <alignment vertical="center"/>
    </xf>
    <xf numFmtId="0" fontId="0" fillId="19" borderId="12" xfId="0" applyFill="1" applyBorder="1" applyAlignment="1">
      <alignment horizontal="left" vertical="center" wrapText="1"/>
    </xf>
    <xf numFmtId="0" fontId="0" fillId="19" borderId="0" xfId="0" applyFill="1" applyBorder="1" applyAlignment="1">
      <alignment vertical="center" wrapText="1"/>
    </xf>
    <xf numFmtId="0" fontId="0" fillId="38" borderId="12" xfId="0" applyFill="1" applyBorder="1" applyAlignment="1">
      <alignment vertical="center" wrapText="1"/>
    </xf>
    <xf numFmtId="0" fontId="0" fillId="38" borderId="12" xfId="0" applyFill="1" applyBorder="1" applyAlignment="1">
      <alignment wrapText="1"/>
    </xf>
    <xf numFmtId="179" fontId="0" fillId="19" borderId="0" xfId="77" applyNumberFormat="1" applyFill="1" applyAlignment="1">
      <alignment/>
    </xf>
    <xf numFmtId="0" fontId="0" fillId="19" borderId="0" xfId="0" applyFill="1" applyAlignment="1">
      <alignment vertical="center" wrapText="1"/>
    </xf>
    <xf numFmtId="180" fontId="0" fillId="19" borderId="0" xfId="77" applyNumberFormat="1" applyFill="1" applyAlignment="1">
      <alignment/>
    </xf>
    <xf numFmtId="0" fontId="71" fillId="0" borderId="27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left" vertical="center" wrapText="1"/>
    </xf>
    <xf numFmtId="0" fontId="71" fillId="0" borderId="10" xfId="0" applyFont="1" applyFill="1" applyBorder="1" applyAlignment="1">
      <alignment horizontal="center" vertical="center"/>
    </xf>
    <xf numFmtId="14" fontId="71" fillId="0" borderId="10" xfId="0" applyNumberFormat="1" applyFont="1" applyFill="1" applyBorder="1" applyAlignment="1">
      <alignment horizontal="left" vertical="center"/>
    </xf>
    <xf numFmtId="17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68" fillId="0" borderId="0" xfId="0" applyFont="1" applyAlignment="1">
      <alignment wrapText="1"/>
    </xf>
    <xf numFmtId="0" fontId="68" fillId="0" borderId="10" xfId="0" applyFont="1" applyFill="1" applyBorder="1" applyAlignment="1">
      <alignment horizontal="right" vertical="center" wrapText="1"/>
    </xf>
    <xf numFmtId="0" fontId="68" fillId="0" borderId="10" xfId="0" applyFont="1" applyFill="1" applyBorder="1" applyAlignment="1">
      <alignment horizontal="justify" vertical="center" wrapText="1"/>
    </xf>
    <xf numFmtId="0" fontId="68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68" fillId="0" borderId="17" xfId="0" applyFont="1" applyBorder="1" applyAlignment="1">
      <alignment horizontal="justify" vertical="center" wrapText="1"/>
    </xf>
    <xf numFmtId="0" fontId="79" fillId="0" borderId="10" xfId="0" applyFont="1" applyFill="1" applyBorder="1" applyAlignment="1">
      <alignment horizontal="left" vertical="center" wrapText="1"/>
    </xf>
    <xf numFmtId="170" fontId="71" fillId="0" borderId="10" xfId="0" applyNumberFormat="1" applyFont="1" applyFill="1" applyBorder="1" applyAlignment="1">
      <alignment horizontal="left" vertical="center"/>
    </xf>
    <xf numFmtId="0" fontId="0" fillId="34" borderId="12" xfId="0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43" fontId="68" fillId="0" borderId="10" xfId="77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10" fontId="0" fillId="0" borderId="0" xfId="65" applyNumberFormat="1" applyFill="1" applyAlignment="1">
      <alignment vertical="center"/>
    </xf>
    <xf numFmtId="10" fontId="0" fillId="0" borderId="0" xfId="65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10" fontId="0" fillId="0" borderId="0" xfId="65" applyNumberFormat="1" applyFont="1" applyFill="1" applyAlignment="1">
      <alignment vertical="center"/>
    </xf>
    <xf numFmtId="0" fontId="68" fillId="0" borderId="17" xfId="0" applyFont="1" applyFill="1" applyBorder="1" applyAlignment="1">
      <alignment horizontal="justify" vertical="center" wrapText="1"/>
    </xf>
    <xf numFmtId="0" fontId="68" fillId="0" borderId="15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 wrapText="1"/>
    </xf>
    <xf numFmtId="43" fontId="4" fillId="0" borderId="10" xfId="77" applyFont="1" applyFill="1" applyBorder="1" applyAlignment="1">
      <alignment vertical="center"/>
    </xf>
    <xf numFmtId="0" fontId="68" fillId="0" borderId="10" xfId="77" applyNumberFormat="1" applyFont="1" applyFill="1" applyBorder="1" applyAlignment="1">
      <alignment horizontal="right" vertical="center"/>
    </xf>
    <xf numFmtId="43" fontId="68" fillId="0" borderId="10" xfId="77" applyFont="1" applyFill="1" applyBorder="1" applyAlignment="1" applyProtection="1">
      <alignment horizontal="center" vertical="center" wrapText="1"/>
      <protection locked="0"/>
    </xf>
    <xf numFmtId="10" fontId="6" fillId="38" borderId="43" xfId="0" applyNumberFormat="1" applyFont="1" applyFill="1" applyBorder="1" applyAlignment="1">
      <alignment vertical="center"/>
    </xf>
    <xf numFmtId="44" fontId="6" fillId="0" borderId="44" xfId="47" applyFont="1" applyBorder="1" applyAlignment="1">
      <alignment vertical="center"/>
    </xf>
    <xf numFmtId="44" fontId="6" fillId="0" borderId="45" xfId="47" applyFont="1" applyBorder="1" applyAlignment="1">
      <alignment vertical="center"/>
    </xf>
    <xf numFmtId="10" fontId="6" fillId="0" borderId="10" xfId="65" applyNumberFormat="1" applyFont="1" applyBorder="1" applyAlignment="1" applyProtection="1">
      <alignment horizontal="right" vertical="center"/>
      <protection locked="0"/>
    </xf>
    <xf numFmtId="172" fontId="39" fillId="0" borderId="45" xfId="0" applyNumberFormat="1" applyFont="1" applyBorder="1" applyAlignment="1">
      <alignment horizontal="center" vertical="center"/>
    </xf>
    <xf numFmtId="4" fontId="39" fillId="0" borderId="46" xfId="0" applyNumberFormat="1" applyFont="1" applyBorder="1" applyAlignment="1">
      <alignment vertical="center"/>
    </xf>
    <xf numFmtId="10" fontId="39" fillId="0" borderId="10" xfId="65" applyNumberFormat="1" applyFont="1" applyBorder="1" applyAlignment="1">
      <alignment horizontal="center" vertical="center"/>
    </xf>
    <xf numFmtId="10" fontId="6" fillId="0" borderId="32" xfId="65" applyNumberFormat="1" applyFont="1" applyBorder="1" applyAlignment="1" applyProtection="1">
      <alignment horizontal="right" vertical="center"/>
      <protection locked="0"/>
    </xf>
    <xf numFmtId="10" fontId="39" fillId="0" borderId="14" xfId="65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90" fontId="0" fillId="0" borderId="0" xfId="0" applyNumberFormat="1" applyFill="1" applyBorder="1" applyAlignment="1">
      <alignment vertical="center"/>
    </xf>
    <xf numFmtId="44" fontId="0" fillId="0" borderId="0" xfId="47" applyFont="1" applyFill="1" applyBorder="1" applyAlignment="1">
      <alignment vertical="center"/>
    </xf>
    <xf numFmtId="44" fontId="0" fillId="0" borderId="13" xfId="47" applyFont="1" applyFill="1" applyBorder="1" applyAlignment="1">
      <alignment vertical="center"/>
    </xf>
    <xf numFmtId="180" fontId="0" fillId="0" borderId="0" xfId="99" applyNumberFormat="1" applyFill="1" applyAlignment="1">
      <alignment vertical="center"/>
    </xf>
    <xf numFmtId="44" fontId="0" fillId="0" borderId="0" xfId="50" applyFill="1" applyAlignment="1">
      <alignment vertical="center"/>
    </xf>
    <xf numFmtId="0" fontId="0" fillId="0" borderId="12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179" fontId="0" fillId="0" borderId="0" xfId="77" applyNumberFormat="1" applyFill="1" applyBorder="1" applyAlignment="1">
      <alignment horizontal="right" vertical="center"/>
    </xf>
    <xf numFmtId="44" fontId="0" fillId="0" borderId="0" xfId="49" applyFill="1" applyBorder="1" applyAlignment="1">
      <alignment vertical="center"/>
    </xf>
    <xf numFmtId="10" fontId="0" fillId="0" borderId="0" xfId="0" applyNumberFormat="1" applyBorder="1" applyAlignment="1">
      <alignment vertical="center"/>
    </xf>
    <xf numFmtId="10" fontId="69" fillId="0" borderId="0" xfId="47" applyNumberFormat="1" applyFont="1" applyFill="1" applyBorder="1" applyAlignment="1">
      <alignment vertical="center"/>
    </xf>
    <xf numFmtId="0" fontId="80" fillId="33" borderId="0" xfId="0" applyFont="1" applyFill="1" applyAlignment="1">
      <alignment horizontal="center" vertical="center"/>
    </xf>
    <xf numFmtId="0" fontId="80" fillId="33" borderId="0" xfId="0" applyFont="1" applyFill="1" applyBorder="1" applyAlignment="1">
      <alignment horizontal="center" vertical="center"/>
    </xf>
    <xf numFmtId="10" fontId="2" fillId="0" borderId="13" xfId="63" applyNumberFormat="1" applyFont="1" applyBorder="1" applyAlignment="1">
      <alignment horizontal="center" vertical="center" wrapText="1"/>
      <protection/>
    </xf>
    <xf numFmtId="0" fontId="71" fillId="0" borderId="47" xfId="0" applyFont="1" applyFill="1" applyBorder="1" applyAlignment="1">
      <alignment horizontal="left" vertical="center" wrapText="1"/>
    </xf>
    <xf numFmtId="0" fontId="71" fillId="0" borderId="35" xfId="0" applyFont="1" applyFill="1" applyBorder="1" applyAlignment="1">
      <alignment horizontal="left" vertical="center" wrapText="1"/>
    </xf>
    <xf numFmtId="0" fontId="71" fillId="0" borderId="48" xfId="0" applyFont="1" applyFill="1" applyBorder="1" applyAlignment="1">
      <alignment horizontal="left" vertical="center" wrapText="1"/>
    </xf>
    <xf numFmtId="0" fontId="71" fillId="0" borderId="27" xfId="0" applyFont="1" applyFill="1" applyBorder="1" applyAlignment="1">
      <alignment horizontal="left" vertical="center" wrapText="1"/>
    </xf>
    <xf numFmtId="0" fontId="71" fillId="0" borderId="49" xfId="0" applyFont="1" applyFill="1" applyBorder="1" applyAlignment="1">
      <alignment horizontal="left" vertical="center" wrapText="1"/>
    </xf>
    <xf numFmtId="0" fontId="71" fillId="0" borderId="45" xfId="0" applyFont="1" applyFill="1" applyBorder="1" applyAlignment="1">
      <alignment horizontal="left" vertical="center" wrapText="1"/>
    </xf>
    <xf numFmtId="10" fontId="3" fillId="0" borderId="0" xfId="82" applyNumberFormat="1" applyFont="1" applyBorder="1" applyAlignment="1">
      <alignment horizontal="right" vertical="center" wrapText="1"/>
    </xf>
    <xf numFmtId="2" fontId="2" fillId="0" borderId="0" xfId="82" applyNumberFormat="1" applyFont="1" applyFill="1" applyBorder="1" applyAlignment="1">
      <alignment horizontal="left" vertical="center" wrapText="1"/>
    </xf>
    <xf numFmtId="0" fontId="3" fillId="0" borderId="50" xfId="62" applyFont="1" applyBorder="1" applyAlignment="1">
      <alignment horizontal="center" vertical="center" wrapText="1"/>
      <protection/>
    </xf>
    <xf numFmtId="0" fontId="3" fillId="0" borderId="51" xfId="62" applyFont="1" applyBorder="1" applyAlignment="1">
      <alignment horizontal="center" vertical="center" wrapText="1"/>
      <protection/>
    </xf>
    <xf numFmtId="0" fontId="3" fillId="0" borderId="52" xfId="62" applyFont="1" applyBorder="1" applyAlignment="1">
      <alignment horizontal="center" vertical="center" wrapText="1"/>
      <protection/>
    </xf>
    <xf numFmtId="0" fontId="71" fillId="0" borderId="27" xfId="0" applyFont="1" applyBorder="1" applyAlignment="1">
      <alignment horizontal="left" vertical="center" wrapText="1"/>
    </xf>
    <xf numFmtId="0" fontId="71" fillId="0" borderId="49" xfId="0" applyFont="1" applyBorder="1" applyAlignment="1">
      <alignment horizontal="left" vertical="center" wrapText="1"/>
    </xf>
    <xf numFmtId="0" fontId="71" fillId="0" borderId="45" xfId="0" applyFont="1" applyBorder="1" applyAlignment="1">
      <alignment horizontal="left" vertical="center" wrapText="1"/>
    </xf>
    <xf numFmtId="0" fontId="68" fillId="0" borderId="0" xfId="0" applyFont="1" applyAlignment="1">
      <alignment horizontal="center"/>
    </xf>
    <xf numFmtId="0" fontId="3" fillId="0" borderId="53" xfId="0" applyFont="1" applyBorder="1" applyAlignment="1">
      <alignment horizontal="right" vertical="center"/>
    </xf>
    <xf numFmtId="0" fontId="3" fillId="0" borderId="54" xfId="0" applyFont="1" applyBorder="1" applyAlignment="1">
      <alignment horizontal="right" vertical="center"/>
    </xf>
    <xf numFmtId="0" fontId="3" fillId="0" borderId="46" xfId="0" applyFont="1" applyBorder="1" applyAlignment="1">
      <alignment horizontal="right" vertical="center"/>
    </xf>
    <xf numFmtId="0" fontId="68" fillId="0" borderId="0" xfId="0" applyFont="1" applyAlignment="1">
      <alignment horizontal="center" wrapText="1"/>
    </xf>
    <xf numFmtId="0" fontId="80" fillId="33" borderId="28" xfId="0" applyFont="1" applyFill="1" applyBorder="1" applyAlignment="1">
      <alignment horizontal="center" vertical="center" wrapText="1"/>
    </xf>
    <xf numFmtId="0" fontId="80" fillId="33" borderId="29" xfId="0" applyFont="1" applyFill="1" applyBorder="1" applyAlignment="1">
      <alignment horizontal="center" vertical="center" wrapText="1"/>
    </xf>
    <xf numFmtId="0" fontId="80" fillId="33" borderId="30" xfId="0" applyFont="1" applyFill="1" applyBorder="1" applyAlignment="1">
      <alignment horizontal="center" vertical="center" wrapText="1"/>
    </xf>
    <xf numFmtId="0" fontId="80" fillId="33" borderId="25" xfId="0" applyFont="1" applyFill="1" applyBorder="1" applyAlignment="1">
      <alignment horizontal="center" vertical="center" wrapText="1"/>
    </xf>
    <xf numFmtId="0" fontId="80" fillId="33" borderId="26" xfId="0" applyFont="1" applyFill="1" applyBorder="1" applyAlignment="1">
      <alignment horizontal="center" vertical="center" wrapText="1"/>
    </xf>
    <xf numFmtId="0" fontId="80" fillId="33" borderId="31" xfId="0" applyFont="1" applyFill="1" applyBorder="1" applyAlignment="1">
      <alignment horizontal="center" vertical="center" wrapText="1"/>
    </xf>
    <xf numFmtId="10" fontId="69" fillId="0" borderId="0" xfId="47" applyNumberFormat="1" applyFont="1" applyFill="1" applyBorder="1" applyAlignment="1">
      <alignment horizontal="right" vertical="center"/>
    </xf>
    <xf numFmtId="10" fontId="68" fillId="0" borderId="13" xfId="47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right" vertical="center" wrapText="1"/>
    </xf>
    <xf numFmtId="43" fontId="68" fillId="0" borderId="0" xfId="77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/>
    </xf>
    <xf numFmtId="2" fontId="68" fillId="0" borderId="0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8" fillId="0" borderId="26" xfId="0" applyFont="1" applyFill="1" applyBorder="1" applyAlignment="1">
      <alignment wrapText="1"/>
    </xf>
    <xf numFmtId="0" fontId="68" fillId="0" borderId="31" xfId="0" applyFont="1" applyFill="1" applyBorder="1" applyAlignment="1">
      <alignment wrapText="1"/>
    </xf>
    <xf numFmtId="0" fontId="68" fillId="38" borderId="0" xfId="0" applyFont="1" applyFill="1" applyAlignment="1">
      <alignment horizontal="center" wrapText="1"/>
    </xf>
    <xf numFmtId="0" fontId="69" fillId="0" borderId="55" xfId="0" applyFont="1" applyBorder="1" applyAlignment="1">
      <alignment horizontal="center"/>
    </xf>
    <xf numFmtId="0" fontId="69" fillId="0" borderId="51" xfId="0" applyFont="1" applyBorder="1" applyAlignment="1">
      <alignment horizontal="center"/>
    </xf>
    <xf numFmtId="0" fontId="69" fillId="0" borderId="56" xfId="0" applyFont="1" applyBorder="1" applyAlignment="1">
      <alignment horizontal="center"/>
    </xf>
    <xf numFmtId="0" fontId="68" fillId="38" borderId="0" xfId="0" applyFont="1" applyFill="1" applyAlignment="1">
      <alignment horizontal="center"/>
    </xf>
    <xf numFmtId="0" fontId="80" fillId="33" borderId="0" xfId="0" applyFont="1" applyFill="1" applyAlignment="1">
      <alignment horizontal="center" vertical="center" wrapText="1"/>
    </xf>
    <xf numFmtId="0" fontId="69" fillId="0" borderId="29" xfId="0" applyFont="1" applyFill="1" applyBorder="1" applyAlignment="1">
      <alignment horizontal="right" vertical="center" wrapText="1"/>
    </xf>
    <xf numFmtId="2" fontId="68" fillId="0" borderId="0" xfId="77" applyNumberFormat="1" applyFont="1" applyFill="1" applyBorder="1" applyAlignment="1">
      <alignment horizontal="left" vertical="center"/>
    </xf>
    <xf numFmtId="170" fontId="68" fillId="0" borderId="29" xfId="77" applyNumberFormat="1" applyFont="1" applyFill="1" applyBorder="1" applyAlignment="1">
      <alignment vertical="center"/>
    </xf>
    <xf numFmtId="49" fontId="39" fillId="37" borderId="57" xfId="0" applyNumberFormat="1" applyFont="1" applyFill="1" applyBorder="1" applyAlignment="1">
      <alignment horizontal="center" vertical="center" wrapText="1"/>
    </xf>
    <xf numFmtId="49" fontId="39" fillId="37" borderId="58" xfId="0" applyNumberFormat="1" applyFont="1" applyFill="1" applyBorder="1" applyAlignment="1">
      <alignment horizontal="center" vertical="center" wrapText="1"/>
    </xf>
    <xf numFmtId="49" fontId="39" fillId="37" borderId="59" xfId="0" applyNumberFormat="1" applyFont="1" applyFill="1" applyBorder="1" applyAlignment="1">
      <alignment horizontal="center" vertical="center" wrapText="1"/>
    </xf>
    <xf numFmtId="0" fontId="39" fillId="37" borderId="57" xfId="0" applyFont="1" applyFill="1" applyBorder="1" applyAlignment="1">
      <alignment horizontal="center" vertical="center"/>
    </xf>
    <xf numFmtId="0" fontId="39" fillId="37" borderId="58" xfId="0" applyFont="1" applyFill="1" applyBorder="1" applyAlignment="1">
      <alignment horizontal="center" vertical="center"/>
    </xf>
    <xf numFmtId="0" fontId="39" fillId="37" borderId="59" xfId="0" applyFont="1" applyFill="1" applyBorder="1" applyAlignment="1">
      <alignment horizontal="center" vertical="center"/>
    </xf>
    <xf numFmtId="0" fontId="39" fillId="37" borderId="28" xfId="0" applyFont="1" applyFill="1" applyBorder="1" applyAlignment="1">
      <alignment horizontal="center" vertical="center"/>
    </xf>
    <xf numFmtId="0" fontId="39" fillId="37" borderId="30" xfId="0" applyFont="1" applyFill="1" applyBorder="1" applyAlignment="1">
      <alignment horizontal="center" vertical="center"/>
    </xf>
    <xf numFmtId="0" fontId="39" fillId="37" borderId="25" xfId="0" applyFont="1" applyFill="1" applyBorder="1" applyAlignment="1">
      <alignment horizontal="center" vertical="center"/>
    </xf>
    <xf numFmtId="0" fontId="39" fillId="37" borderId="31" xfId="0" applyFont="1" applyFill="1" applyBorder="1" applyAlignment="1">
      <alignment horizontal="center" vertical="center"/>
    </xf>
    <xf numFmtId="0" fontId="39" fillId="37" borderId="55" xfId="0" applyFont="1" applyFill="1" applyBorder="1" applyAlignment="1">
      <alignment horizontal="center" vertical="center"/>
    </xf>
    <xf numFmtId="0" fontId="39" fillId="37" borderId="51" xfId="0" applyFont="1" applyFill="1" applyBorder="1" applyAlignment="1">
      <alignment horizontal="center" vertical="center"/>
    </xf>
    <xf numFmtId="0" fontId="39" fillId="37" borderId="56" xfId="0" applyFont="1" applyFill="1" applyBorder="1" applyAlignment="1">
      <alignment horizontal="center" vertical="center"/>
    </xf>
    <xf numFmtId="49" fontId="39" fillId="37" borderId="55" xfId="0" applyNumberFormat="1" applyFont="1" applyFill="1" applyBorder="1" applyAlignment="1">
      <alignment horizontal="center" vertical="center"/>
    </xf>
    <xf numFmtId="49" fontId="39" fillId="37" borderId="5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0" fontId="69" fillId="0" borderId="0" xfId="47" applyNumberFormat="1" applyFont="1" applyFill="1" applyBorder="1" applyAlignment="1">
      <alignment horizontal="center" vertical="center"/>
    </xf>
    <xf numFmtId="14" fontId="68" fillId="0" borderId="13" xfId="47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0" fillId="34" borderId="12" xfId="0" applyFill="1" applyBorder="1" applyAlignment="1">
      <alignment horizontal="justify" wrapText="1"/>
    </xf>
    <xf numFmtId="0" fontId="0" fillId="34" borderId="0" xfId="0" applyFill="1" applyBorder="1" applyAlignment="1">
      <alignment horizontal="justify" wrapText="1"/>
    </xf>
    <xf numFmtId="0" fontId="0" fillId="34" borderId="13" xfId="0" applyFill="1" applyBorder="1" applyAlignment="1">
      <alignment horizontal="justify" wrapText="1"/>
    </xf>
    <xf numFmtId="0" fontId="0" fillId="34" borderId="12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7" fillId="34" borderId="12" xfId="0" applyFont="1" applyFill="1" applyBorder="1" applyAlignment="1">
      <alignment horizontal="justify" wrapText="1"/>
    </xf>
    <xf numFmtId="0" fontId="7" fillId="34" borderId="0" xfId="0" applyFont="1" applyFill="1" applyBorder="1" applyAlignment="1">
      <alignment horizontal="justify" wrapText="1"/>
    </xf>
    <xf numFmtId="0" fontId="7" fillId="34" borderId="13" xfId="0" applyFont="1" applyFill="1" applyBorder="1" applyAlignment="1">
      <alignment horizontal="justify" wrapText="1"/>
    </xf>
    <xf numFmtId="0" fontId="0" fillId="0" borderId="12" xfId="0" applyFill="1" applyBorder="1" applyAlignment="1">
      <alignment horizontal="justify" wrapText="1"/>
    </xf>
    <xf numFmtId="0" fontId="0" fillId="0" borderId="0" xfId="0" applyFill="1" applyAlignment="1">
      <alignment horizontal="justify" wrapText="1"/>
    </xf>
    <xf numFmtId="0" fontId="0" fillId="0" borderId="13" xfId="0" applyFill="1" applyBorder="1" applyAlignment="1">
      <alignment horizontal="justify" wrapText="1"/>
    </xf>
    <xf numFmtId="0" fontId="0" fillId="34" borderId="12" xfId="0" applyFill="1" applyBorder="1" applyAlignment="1">
      <alignment horizontal="justify"/>
    </xf>
    <xf numFmtId="0" fontId="0" fillId="34" borderId="0" xfId="0" applyFill="1" applyBorder="1" applyAlignment="1">
      <alignment horizontal="justify"/>
    </xf>
    <xf numFmtId="0" fontId="0" fillId="34" borderId="13" xfId="0" applyFill="1" applyBorder="1" applyAlignment="1">
      <alignment horizontal="justify"/>
    </xf>
    <xf numFmtId="0" fontId="0" fillId="0" borderId="0" xfId="0" applyFill="1" applyBorder="1" applyAlignment="1">
      <alignment horizontal="justify" wrapText="1"/>
    </xf>
    <xf numFmtId="0" fontId="0" fillId="34" borderId="12" xfId="0" applyFill="1" applyBorder="1" applyAlignment="1">
      <alignment horizontal="justify" vertical="center" wrapText="1"/>
    </xf>
    <xf numFmtId="0" fontId="0" fillId="34" borderId="0" xfId="0" applyFill="1" applyBorder="1" applyAlignment="1">
      <alignment horizontal="justify" vertical="center" wrapText="1"/>
    </xf>
    <xf numFmtId="0" fontId="0" fillId="34" borderId="13" xfId="0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12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0" fontId="0" fillId="34" borderId="13" xfId="0" applyFill="1" applyBorder="1" applyAlignment="1">
      <alignment horizontal="left" vertical="center" wrapText="1"/>
    </xf>
    <xf numFmtId="0" fontId="12" fillId="40" borderId="27" xfId="59" applyFont="1" applyFill="1" applyBorder="1" applyAlignment="1">
      <alignment horizontal="left" vertical="center"/>
      <protection/>
    </xf>
    <xf numFmtId="0" fontId="12" fillId="40" borderId="49" xfId="59" applyFont="1" applyFill="1" applyBorder="1" applyAlignment="1">
      <alignment horizontal="left" vertical="center"/>
      <protection/>
    </xf>
    <xf numFmtId="0" fontId="12" fillId="40" borderId="45" xfId="59" applyFont="1" applyFill="1" applyBorder="1" applyAlignment="1">
      <alignment horizontal="left" vertical="center"/>
      <protection/>
    </xf>
    <xf numFmtId="0" fontId="14" fillId="0" borderId="0" xfId="57" applyFont="1" applyBorder="1" applyAlignment="1">
      <alignment horizontal="left" vertical="center" wrapText="1"/>
      <protection/>
    </xf>
    <xf numFmtId="0" fontId="78" fillId="0" borderId="27" xfId="59" applyFont="1" applyBorder="1" applyAlignment="1">
      <alignment vertical="center"/>
      <protection/>
    </xf>
    <xf numFmtId="0" fontId="78" fillId="0" borderId="49" xfId="59" applyFont="1" applyBorder="1" applyAlignment="1">
      <alignment vertical="center"/>
      <protection/>
    </xf>
    <xf numFmtId="0" fontId="78" fillId="0" borderId="45" xfId="59" applyFont="1" applyBorder="1" applyAlignment="1">
      <alignment vertical="center"/>
      <protection/>
    </xf>
    <xf numFmtId="0" fontId="78" fillId="0" borderId="27" xfId="59" applyFont="1" applyBorder="1" applyAlignment="1">
      <alignment horizontal="left" vertical="center"/>
      <protection/>
    </xf>
    <xf numFmtId="0" fontId="78" fillId="0" borderId="49" xfId="59" applyFont="1" applyBorder="1" applyAlignment="1">
      <alignment horizontal="left" vertical="center"/>
      <protection/>
    </xf>
    <xf numFmtId="0" fontId="78" fillId="0" borderId="45" xfId="59" applyFont="1" applyBorder="1" applyAlignment="1">
      <alignment horizontal="left" vertical="center"/>
      <protection/>
    </xf>
    <xf numFmtId="0" fontId="78" fillId="0" borderId="27" xfId="59" applyFont="1" applyBorder="1" applyAlignment="1">
      <alignment horizontal="center" vertical="center"/>
      <protection/>
    </xf>
    <xf numFmtId="0" fontId="78" fillId="0" borderId="49" xfId="59" applyFont="1" applyBorder="1" applyAlignment="1">
      <alignment horizontal="center" vertical="center"/>
      <protection/>
    </xf>
    <xf numFmtId="0" fontId="78" fillId="0" borderId="45" xfId="59" applyFont="1" applyBorder="1" applyAlignment="1">
      <alignment horizontal="center" vertical="center"/>
      <protection/>
    </xf>
    <xf numFmtId="0" fontId="13" fillId="41" borderId="27" xfId="59" applyFont="1" applyFill="1" applyBorder="1" applyAlignment="1">
      <alignment horizontal="center" vertical="center"/>
      <protection/>
    </xf>
    <xf numFmtId="0" fontId="13" fillId="41" borderId="49" xfId="59" applyFont="1" applyFill="1" applyBorder="1" applyAlignment="1">
      <alignment horizontal="center" vertical="center"/>
      <protection/>
    </xf>
    <xf numFmtId="0" fontId="13" fillId="41" borderId="45" xfId="59" applyFont="1" applyFill="1" applyBorder="1" applyAlignment="1">
      <alignment horizontal="center" vertical="center"/>
      <protection/>
    </xf>
    <xf numFmtId="0" fontId="81" fillId="0" borderId="12" xfId="0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horizontal="left" vertical="center" wrapText="1"/>
    </xf>
    <xf numFmtId="0" fontId="13" fillId="41" borderId="10" xfId="59" applyFont="1" applyFill="1" applyBorder="1" applyAlignment="1">
      <alignment horizontal="center" vertical="center"/>
      <protection/>
    </xf>
    <xf numFmtId="44" fontId="69" fillId="0" borderId="0" xfId="47" applyFont="1" applyFill="1" applyBorder="1" applyAlignment="1">
      <alignment horizontal="center" vertical="center"/>
    </xf>
    <xf numFmtId="10" fontId="68" fillId="0" borderId="13" xfId="47" applyNumberFormat="1" applyFont="1" applyFill="1" applyBorder="1" applyAlignment="1">
      <alignment horizontal="left" vertical="center" wrapText="1"/>
    </xf>
    <xf numFmtId="0" fontId="78" fillId="0" borderId="33" xfId="59" applyFont="1" applyBorder="1" applyAlignment="1">
      <alignment horizontal="center" vertical="center"/>
      <protection/>
    </xf>
    <xf numFmtId="0" fontId="78" fillId="0" borderId="60" xfId="59" applyFont="1" applyBorder="1" applyAlignment="1">
      <alignment horizontal="center" vertical="center"/>
      <protection/>
    </xf>
    <xf numFmtId="0" fontId="78" fillId="0" borderId="61" xfId="59" applyFont="1" applyBorder="1" applyAlignment="1">
      <alignment horizontal="center" vertical="center"/>
      <protection/>
    </xf>
    <xf numFmtId="0" fontId="78" fillId="0" borderId="10" xfId="59" applyFont="1" applyBorder="1" applyAlignment="1">
      <alignment horizontal="left" vertical="center"/>
      <protection/>
    </xf>
    <xf numFmtId="0" fontId="78" fillId="0" borderId="10" xfId="59" applyFont="1" applyBorder="1" applyAlignment="1">
      <alignment horizontal="center" vertical="center"/>
      <protection/>
    </xf>
    <xf numFmtId="4" fontId="82" fillId="33" borderId="10" xfId="0" applyNumberFormat="1" applyFont="1" applyFill="1" applyBorder="1" applyAlignment="1">
      <alignment horizontal="center" vertical="center"/>
    </xf>
    <xf numFmtId="0" fontId="12" fillId="40" borderId="10" xfId="59" applyFont="1" applyFill="1" applyBorder="1" applyAlignment="1">
      <alignment horizontal="left" vertical="center"/>
      <protection/>
    </xf>
    <xf numFmtId="14" fontId="68" fillId="0" borderId="0" xfId="0" applyNumberFormat="1" applyFont="1" applyFill="1" applyBorder="1" applyAlignment="1">
      <alignment horizontal="left" vertical="center"/>
    </xf>
    <xf numFmtId="0" fontId="80" fillId="33" borderId="0" xfId="0" applyFont="1" applyFill="1" applyBorder="1" applyAlignment="1">
      <alignment horizontal="center" vertical="center" wrapText="1"/>
    </xf>
    <xf numFmtId="14" fontId="68" fillId="0" borderId="0" xfId="47" applyNumberFormat="1" applyFont="1" applyFill="1" applyBorder="1" applyAlignment="1">
      <alignment horizontal="center" vertical="center" wrapText="1"/>
    </xf>
    <xf numFmtId="0" fontId="83" fillId="35" borderId="10" xfId="0" applyFont="1" applyFill="1" applyBorder="1" applyAlignment="1">
      <alignment horizontal="center" vertical="center" wrapText="1"/>
    </xf>
    <xf numFmtId="0" fontId="83" fillId="35" borderId="17" xfId="0" applyFont="1" applyFill="1" applyBorder="1" applyAlignment="1">
      <alignment horizontal="center" vertical="center"/>
    </xf>
    <xf numFmtId="0" fontId="83" fillId="35" borderId="32" xfId="0" applyFont="1" applyFill="1" applyBorder="1" applyAlignment="1">
      <alignment horizontal="center" vertical="center"/>
    </xf>
    <xf numFmtId="0" fontId="83" fillId="35" borderId="17" xfId="0" applyFont="1" applyFill="1" applyBorder="1" applyAlignment="1">
      <alignment horizontal="center" vertical="center" wrapText="1"/>
    </xf>
    <xf numFmtId="0" fontId="83" fillId="35" borderId="32" xfId="0" applyFont="1" applyFill="1" applyBorder="1" applyAlignment="1">
      <alignment horizontal="center" vertical="center" wrapText="1"/>
    </xf>
    <xf numFmtId="0" fontId="16" fillId="0" borderId="28" xfId="62" applyFont="1" applyBorder="1" applyAlignment="1">
      <alignment horizontal="center" vertical="center"/>
      <protection/>
    </xf>
    <xf numFmtId="0" fontId="16" fillId="0" borderId="29" xfId="62" applyFont="1" applyBorder="1" applyAlignment="1">
      <alignment horizontal="center" vertical="center"/>
      <protection/>
    </xf>
    <xf numFmtId="0" fontId="16" fillId="0" borderId="30" xfId="62" applyFont="1" applyBorder="1" applyAlignment="1">
      <alignment horizontal="center" vertical="center"/>
      <protection/>
    </xf>
    <xf numFmtId="0" fontId="16" fillId="0" borderId="12" xfId="62" applyFont="1" applyBorder="1" applyAlignment="1">
      <alignment horizontal="center" vertical="center"/>
      <protection/>
    </xf>
    <xf numFmtId="0" fontId="16" fillId="0" borderId="0" xfId="62" applyFont="1" applyBorder="1" applyAlignment="1">
      <alignment horizontal="center" vertical="center"/>
      <protection/>
    </xf>
    <xf numFmtId="0" fontId="16" fillId="0" borderId="13" xfId="62" applyFont="1" applyBorder="1" applyAlignment="1">
      <alignment horizontal="center" vertical="center"/>
      <protection/>
    </xf>
    <xf numFmtId="0" fontId="16" fillId="0" borderId="25" xfId="62" applyFont="1" applyBorder="1" applyAlignment="1">
      <alignment horizontal="center" vertical="center"/>
      <protection/>
    </xf>
    <xf numFmtId="0" fontId="16" fillId="0" borderId="26" xfId="62" applyFont="1" applyBorder="1" applyAlignment="1">
      <alignment horizontal="center" vertical="center"/>
      <protection/>
    </xf>
    <xf numFmtId="0" fontId="16" fillId="0" borderId="31" xfId="62" applyFont="1" applyBorder="1" applyAlignment="1">
      <alignment horizontal="center" vertical="center"/>
      <protection/>
    </xf>
  </cellXfs>
  <cellStyles count="8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2 2" xfId="50"/>
    <cellStyle name="Moeda 2 2 2" xfId="51"/>
    <cellStyle name="Moeda 2 3" xfId="52"/>
    <cellStyle name="Moeda 3" xfId="53"/>
    <cellStyle name="Moeda 3 2" xfId="54"/>
    <cellStyle name="Moeda 4" xfId="55"/>
    <cellStyle name="Neutra" xfId="56"/>
    <cellStyle name="Normal 2" xfId="57"/>
    <cellStyle name="Normal 2 2" xfId="58"/>
    <cellStyle name="Normal 3" xfId="59"/>
    <cellStyle name="Normal 4" xfId="60"/>
    <cellStyle name="Normal 6" xfId="61"/>
    <cellStyle name="Normal 6 2" xfId="62"/>
    <cellStyle name="Normal_Tabela BDI" xfId="63"/>
    <cellStyle name="Nota" xfId="64"/>
    <cellStyle name="Percent" xfId="65"/>
    <cellStyle name="Porcentagem 3" xfId="66"/>
    <cellStyle name="Saída" xfId="67"/>
    <cellStyle name="Comma [0]" xfId="68"/>
    <cellStyle name="Texto de Aviso" xfId="69"/>
    <cellStyle name="Texto Explicativo" xfId="70"/>
    <cellStyle name="Título" xfId="71"/>
    <cellStyle name="Título 1" xfId="72"/>
    <cellStyle name="Título 2" xfId="73"/>
    <cellStyle name="Título 3" xfId="74"/>
    <cellStyle name="Título 4" xfId="75"/>
    <cellStyle name="Total" xfId="76"/>
    <cellStyle name="Comma" xfId="77"/>
    <cellStyle name="Vírgula 2" xfId="78"/>
    <cellStyle name="Vírgula 2 2" xfId="79"/>
    <cellStyle name="Vírgula 2 2 2" xfId="80"/>
    <cellStyle name="Vírgula 2 3" xfId="81"/>
    <cellStyle name="Vírgula 3" xfId="82"/>
    <cellStyle name="Vírgula 3 2" xfId="83"/>
    <cellStyle name="Vírgula 3 2 2" xfId="84"/>
    <cellStyle name="Vírgula 3 2 2 2" xfId="85"/>
    <cellStyle name="Vírgula 3 2 3" xfId="86"/>
    <cellStyle name="Vírgula 4" xfId="87"/>
    <cellStyle name="Vírgula 4 2" xfId="88"/>
    <cellStyle name="Vírgula 4 2 2" xfId="89"/>
    <cellStyle name="Vírgula 4 3" xfId="90"/>
    <cellStyle name="Vírgula 5" xfId="91"/>
    <cellStyle name="Vírgula 5 2" xfId="92"/>
    <cellStyle name="Vírgula 5 2 2" xfId="93"/>
    <cellStyle name="Vírgula 5 3" xfId="94"/>
    <cellStyle name="Vírgula 6" xfId="95"/>
    <cellStyle name="Vírgula 6 2" xfId="96"/>
    <cellStyle name="Vírgula 6 2 2" xfId="97"/>
    <cellStyle name="Vírgula 6 3" xfId="98"/>
    <cellStyle name="Vírgula 7" xfId="99"/>
    <cellStyle name="Vírgula 7 2" xfId="100"/>
    <cellStyle name="Vírgula 8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523875</xdr:colOff>
      <xdr:row>28</xdr:row>
      <xdr:rowOff>190500</xdr:rowOff>
    </xdr:from>
    <xdr:to>
      <xdr:col>5</xdr:col>
      <xdr:colOff>1076325</xdr:colOff>
      <xdr:row>30</xdr:row>
      <xdr:rowOff>323850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000750"/>
          <a:ext cx="3514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celo\Desktop\OR&#199;AMENTO%20MARIO%20RAITER%20-%20R12%20-%20APROV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Resumo"/>
      <sheetName val="Orçamento"/>
      <sheetName val="Composição"/>
      <sheetName val="Mapa de Cotação"/>
      <sheetName val="Cronograma"/>
      <sheetName val="BDI - Serviços"/>
      <sheetName val="BDI-Equipamentos"/>
      <sheetName val="Encargos Sociais"/>
      <sheetName val="ISS"/>
      <sheetName val="Composição - DESATUALIZADA"/>
      <sheetName val="Mem. Sanitários"/>
      <sheetName val="Mem. Calculo Hidro."/>
    </sheetNames>
    <sheetDataSet>
      <sheetData sheetId="2">
        <row r="7">
          <cell r="A7" t="str">
            <v>Responsável Técnico: Camila Diel Bobrzyk - CREA MT025305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SheetLayoutView="100" workbookViewId="0" topLeftCell="B1">
      <selection activeCell="A1" sqref="A1:F33"/>
    </sheetView>
  </sheetViews>
  <sheetFormatPr defaultColWidth="9.140625" defaultRowHeight="15"/>
  <cols>
    <col min="1" max="1" width="13.140625" style="0" customWidth="1"/>
    <col min="2" max="2" width="88.8515625" style="1" customWidth="1"/>
    <col min="3" max="3" width="20.140625" style="3" customWidth="1"/>
    <col min="4" max="4" width="18.57421875" style="3" customWidth="1"/>
    <col min="5" max="5" width="20.421875" style="0" bestFit="1" customWidth="1"/>
    <col min="6" max="6" width="17.57421875" style="0" customWidth="1"/>
    <col min="7" max="7" width="20.140625" style="0" customWidth="1"/>
  </cols>
  <sheetData>
    <row r="1" spans="1:6" s="211" customFormat="1" ht="15">
      <c r="A1" s="680" t="s">
        <v>68</v>
      </c>
      <c r="B1" s="680"/>
      <c r="C1" s="680"/>
      <c r="D1" s="680"/>
      <c r="E1" s="680"/>
      <c r="F1" s="680"/>
    </row>
    <row r="2" spans="1:6" s="211" customFormat="1" ht="15">
      <c r="A2" s="681"/>
      <c r="B2" s="681"/>
      <c r="C2" s="681"/>
      <c r="D2" s="681"/>
      <c r="E2" s="681"/>
      <c r="F2" s="681"/>
    </row>
    <row r="3" spans="1:10" s="18" customFormat="1" ht="16.5" customHeight="1">
      <c r="A3" s="404" t="s">
        <v>1462</v>
      </c>
      <c r="B3" s="406" t="s">
        <v>1463</v>
      </c>
      <c r="C3" s="426" t="s">
        <v>1467</v>
      </c>
      <c r="D3" s="407">
        <f>$E$34</f>
        <v>0</v>
      </c>
      <c r="E3" s="408" t="s">
        <v>1465</v>
      </c>
      <c r="F3" s="409">
        <v>44319</v>
      </c>
      <c r="G3" s="410"/>
      <c r="H3" s="411"/>
      <c r="I3" s="412"/>
      <c r="J3" s="413"/>
    </row>
    <row r="4" spans="1:10" s="18" customFormat="1" ht="16.5" customHeight="1">
      <c r="A4" s="29" t="s">
        <v>1470</v>
      </c>
      <c r="B4" s="406" t="s">
        <v>1649</v>
      </c>
      <c r="C4" s="427" t="s">
        <v>1468</v>
      </c>
      <c r="D4" s="494">
        <f>D3/B6</f>
        <v>0</v>
      </c>
      <c r="E4" s="408" t="s">
        <v>1472</v>
      </c>
      <c r="F4" s="448">
        <f>'BDI SERVIÇOS'!$I$25</f>
        <v>0.24943046744574282</v>
      </c>
      <c r="G4" s="410"/>
      <c r="H4" s="411"/>
      <c r="I4" s="412"/>
      <c r="J4" s="413"/>
    </row>
    <row r="5" spans="1:10" s="18" customFormat="1" ht="26.25" customHeight="1">
      <c r="A5" s="29" t="s">
        <v>1471</v>
      </c>
      <c r="B5" s="414" t="s">
        <v>1796</v>
      </c>
      <c r="C5" s="414"/>
      <c r="D5" s="414"/>
      <c r="E5" s="689" t="s">
        <v>1466</v>
      </c>
      <c r="F5" s="682" t="s">
        <v>1814</v>
      </c>
      <c r="G5" s="415"/>
      <c r="H5" s="416"/>
      <c r="I5" s="416"/>
      <c r="J5" s="417"/>
    </row>
    <row r="6" spans="1:10" s="18" customFormat="1" ht="18" customHeight="1">
      <c r="A6" s="403" t="s">
        <v>1464</v>
      </c>
      <c r="B6" s="690">
        <v>5916.98</v>
      </c>
      <c r="C6" s="690"/>
      <c r="D6" s="690"/>
      <c r="E6" s="689"/>
      <c r="F6" s="682"/>
      <c r="G6" s="415"/>
      <c r="H6" s="418"/>
      <c r="I6" s="419"/>
      <c r="J6" s="417"/>
    </row>
    <row r="7" spans="1:11" s="425" customFormat="1" ht="15">
      <c r="A7" s="495" t="str">
        <f>'[1]Orçamento'!A7</f>
        <v>Responsável Técnico: Camila Diel Bobrzyk - CREA MT025305</v>
      </c>
      <c r="B7" s="421"/>
      <c r="C7" s="421" t="s">
        <v>1469</v>
      </c>
      <c r="D7" s="421"/>
      <c r="E7" s="422"/>
      <c r="F7" s="423"/>
      <c r="G7" s="421"/>
      <c r="H7" s="421"/>
      <c r="I7" s="421"/>
      <c r="J7" s="421"/>
      <c r="K7" s="424"/>
    </row>
    <row r="8" spans="1:11" s="425" customFormat="1" ht="15.75" thickBot="1">
      <c r="A8" s="420"/>
      <c r="B8" s="421"/>
      <c r="C8" s="421"/>
      <c r="D8" s="421"/>
      <c r="E8" s="422"/>
      <c r="F8" s="423"/>
      <c r="G8" s="421"/>
      <c r="H8" s="421"/>
      <c r="I8" s="421"/>
      <c r="J8" s="421"/>
      <c r="K8" s="424"/>
    </row>
    <row r="9" spans="1:6" s="14" customFormat="1" ht="13.5" thickBot="1">
      <c r="A9" s="463" t="s">
        <v>13</v>
      </c>
      <c r="B9" s="691" t="s">
        <v>69</v>
      </c>
      <c r="C9" s="692"/>
      <c r="D9" s="693"/>
      <c r="E9" s="464" t="s">
        <v>70</v>
      </c>
      <c r="F9" s="465" t="s">
        <v>67</v>
      </c>
    </row>
    <row r="10" spans="1:7" s="17" customFormat="1" ht="12.75">
      <c r="A10" s="460" t="str">
        <f>'PLANILHA ORÇAMENTÁRIA'!A12</f>
        <v>1.</v>
      </c>
      <c r="B10" s="683" t="str">
        <f>'PLANILHA ORÇAMENTÁRIA'!D12</f>
        <v>ADMINISTRAÇÃO</v>
      </c>
      <c r="C10" s="684"/>
      <c r="D10" s="685"/>
      <c r="E10" s="461">
        <f>'PLANILHA ORÇAMENTÁRIA'!$I$16</f>
        <v>0</v>
      </c>
      <c r="F10" s="462" t="e">
        <f aca="true" t="shared" si="0" ref="F10:F33">E10/$E$34</f>
        <v>#DIV/0!</v>
      </c>
      <c r="G10" s="148"/>
    </row>
    <row r="11" spans="1:6" s="17" customFormat="1" ht="12.75">
      <c r="A11" s="99" t="str">
        <f>'PLANILHA ORÇAMENTÁRIA'!A17</f>
        <v> 2.</v>
      </c>
      <c r="B11" s="686" t="str">
        <f>'PLANILHA ORÇAMENTÁRIA'!D17</f>
        <v>CANTEIRO DE OBRAS</v>
      </c>
      <c r="C11" s="687"/>
      <c r="D11" s="688"/>
      <c r="E11" s="15">
        <f>'PLANILHA ORÇAMENTÁRIA'!$I$29</f>
        <v>0</v>
      </c>
      <c r="F11" s="16" t="e">
        <f t="shared" si="0"/>
        <v>#DIV/0!</v>
      </c>
    </row>
    <row r="12" spans="1:6" s="17" customFormat="1" ht="12.75">
      <c r="A12" s="99" t="str">
        <f>'PLANILHA ORÇAMENTÁRIA'!A30</f>
        <v>3.</v>
      </c>
      <c r="B12" s="686" t="str">
        <f>'PLANILHA ORÇAMENTÁRIA'!D30</f>
        <v>SERVIÇOS PRELIMINARES</v>
      </c>
      <c r="C12" s="687"/>
      <c r="D12" s="688"/>
      <c r="E12" s="15">
        <f>'PLANILHA ORÇAMENTÁRIA'!$I$33</f>
        <v>0</v>
      </c>
      <c r="F12" s="16" t="e">
        <f t="shared" si="0"/>
        <v>#DIV/0!</v>
      </c>
    </row>
    <row r="13" spans="1:6" s="17" customFormat="1" ht="12.75">
      <c r="A13" s="143" t="str">
        <f>'PLANILHA ORÇAMENTÁRIA'!A34</f>
        <v>4.</v>
      </c>
      <c r="B13" s="686" t="str">
        <f>'PLANILHA ORÇAMENTÁRIA'!D34</f>
        <v>MOVIMENTAÇÃO DE SOLO</v>
      </c>
      <c r="C13" s="687"/>
      <c r="D13" s="688"/>
      <c r="E13" s="144">
        <f>'PLANILHA ORÇAMENTÁRIA'!$I$38</f>
        <v>0</v>
      </c>
      <c r="F13" s="145" t="e">
        <f t="shared" si="0"/>
        <v>#DIV/0!</v>
      </c>
    </row>
    <row r="14" spans="1:6" s="17" customFormat="1" ht="12.75">
      <c r="A14" s="143" t="str">
        <f>'PLANILHA ORÇAMENTÁRIA'!A39</f>
        <v>5.</v>
      </c>
      <c r="B14" s="686" t="str">
        <f>'PLANILHA ORÇAMENTÁRIA'!D39</f>
        <v>ESTRUTURA EM CONCRETO</v>
      </c>
      <c r="C14" s="687"/>
      <c r="D14" s="688"/>
      <c r="E14" s="144">
        <f>'PLANILHA ORÇAMENTÁRIA'!$I$76</f>
        <v>0</v>
      </c>
      <c r="F14" s="145" t="e">
        <f t="shared" si="0"/>
        <v>#DIV/0!</v>
      </c>
    </row>
    <row r="15" spans="1:6" s="17" customFormat="1" ht="12.75">
      <c r="A15" s="143" t="str">
        <f>'PLANILHA ORÇAMENTÁRIA'!A77</f>
        <v>6.</v>
      </c>
      <c r="B15" s="686" t="str">
        <f>'PLANILHA ORÇAMENTÁRIA'!D77</f>
        <v>ESTRUTURA METÁLICA</v>
      </c>
      <c r="C15" s="687"/>
      <c r="D15" s="688"/>
      <c r="E15" s="144">
        <f>'PLANILHA ORÇAMENTÁRIA'!$I$79</f>
        <v>0</v>
      </c>
      <c r="F15" s="145" t="e">
        <f t="shared" si="0"/>
        <v>#DIV/0!</v>
      </c>
    </row>
    <row r="16" spans="1:6" s="17" customFormat="1" ht="12.75">
      <c r="A16" s="143" t="str">
        <f>'PLANILHA ORÇAMENTÁRIA'!A80</f>
        <v>7.</v>
      </c>
      <c r="B16" s="686" t="str">
        <f>'PLANILHA ORÇAMENTÁRIA'!D80</f>
        <v>COBERTURA</v>
      </c>
      <c r="C16" s="687"/>
      <c r="D16" s="688"/>
      <c r="E16" s="144">
        <f>'PLANILHA ORÇAMENTÁRIA'!$I$87</f>
        <v>0</v>
      </c>
      <c r="F16" s="145" t="e">
        <f t="shared" si="0"/>
        <v>#DIV/0!</v>
      </c>
    </row>
    <row r="17" spans="1:6" s="17" customFormat="1" ht="12.75">
      <c r="A17" s="143" t="str">
        <f>'PLANILHA ORÇAMENTÁRIA'!A88</f>
        <v>8.</v>
      </c>
      <c r="B17" s="686" t="str">
        <f>'PLANILHA ORÇAMENTÁRIA'!D88</f>
        <v>REVESTIMENTOS ESPECIAIS</v>
      </c>
      <c r="C17" s="687"/>
      <c r="D17" s="688"/>
      <c r="E17" s="144">
        <f>'PLANILHA ORÇAMENTÁRIA'!$I$91</f>
        <v>0</v>
      </c>
      <c r="F17" s="145" t="e">
        <f t="shared" si="0"/>
        <v>#DIV/0!</v>
      </c>
    </row>
    <row r="18" spans="1:6" s="17" customFormat="1" ht="12.75">
      <c r="A18" s="143" t="str">
        <f>'PLANILHA ORÇAMENTÁRIA'!A92</f>
        <v>9.</v>
      </c>
      <c r="B18" s="686" t="str">
        <f>'PLANILHA ORÇAMENTÁRIA'!D92</f>
        <v>ESQUADRIAS</v>
      </c>
      <c r="C18" s="687"/>
      <c r="D18" s="688"/>
      <c r="E18" s="144">
        <f>'PLANILHA ORÇAMENTÁRIA'!$I$119</f>
        <v>0</v>
      </c>
      <c r="F18" s="145" t="e">
        <f t="shared" si="0"/>
        <v>#DIV/0!</v>
      </c>
    </row>
    <row r="19" spans="1:6" s="17" customFormat="1" ht="12.75">
      <c r="A19" s="143" t="str">
        <f>'PLANILHA ORÇAMENTÁRIA'!A120</f>
        <v>10.</v>
      </c>
      <c r="B19" s="686" t="str">
        <f>'PLANILHA ORÇAMENTÁRIA'!D120</f>
        <v>IMPERMEABILIZAÇÃO</v>
      </c>
      <c r="C19" s="687"/>
      <c r="D19" s="688"/>
      <c r="E19" s="144">
        <f>'PLANILHA ORÇAMENTÁRIA'!$I$123</f>
        <v>0</v>
      </c>
      <c r="F19" s="145" t="e">
        <f t="shared" si="0"/>
        <v>#DIV/0!</v>
      </c>
    </row>
    <row r="20" spans="1:6" s="17" customFormat="1" ht="12.75">
      <c r="A20" s="143" t="str">
        <f>'PLANILHA ORÇAMENTÁRIA'!A124</f>
        <v>11.</v>
      </c>
      <c r="B20" s="686" t="str">
        <f>'PLANILHA ORÇAMENTÁRIA'!D124</f>
        <v>VEDAÇÃO</v>
      </c>
      <c r="C20" s="687"/>
      <c r="D20" s="688"/>
      <c r="E20" s="144">
        <f>'PLANILHA ORÇAMENTÁRIA'!$I$126</f>
        <v>0</v>
      </c>
      <c r="F20" s="145" t="e">
        <f t="shared" si="0"/>
        <v>#DIV/0!</v>
      </c>
    </row>
    <row r="21" spans="1:6" s="17" customFormat="1" ht="12.75">
      <c r="A21" s="143" t="str">
        <f>'PLANILHA ORÇAMENTÁRIA'!A127</f>
        <v>12.</v>
      </c>
      <c r="B21" s="686" t="str">
        <f>'PLANILHA ORÇAMENTÁRIA'!D127</f>
        <v>PINTURA</v>
      </c>
      <c r="C21" s="687"/>
      <c r="D21" s="688"/>
      <c r="E21" s="144">
        <f>'PLANILHA ORÇAMENTÁRIA'!$I$136</f>
        <v>0</v>
      </c>
      <c r="F21" s="145" t="e">
        <f t="shared" si="0"/>
        <v>#DIV/0!</v>
      </c>
    </row>
    <row r="22" spans="1:6" s="17" customFormat="1" ht="12.75">
      <c r="A22" s="143" t="str">
        <f>'PLANILHA ORÇAMENTÁRIA'!A137</f>
        <v>13.</v>
      </c>
      <c r="B22" s="686" t="str">
        <f>'PLANILHA ORÇAMENTÁRIA'!D137</f>
        <v>PISOS E REVESTIMENTOS</v>
      </c>
      <c r="C22" s="687"/>
      <c r="D22" s="688"/>
      <c r="E22" s="144">
        <f>'PLANILHA ORÇAMENTÁRIA'!$I$149</f>
        <v>0</v>
      </c>
      <c r="F22" s="145" t="e">
        <f t="shared" si="0"/>
        <v>#DIV/0!</v>
      </c>
    </row>
    <row r="23" spans="1:6" s="17" customFormat="1" ht="12.75">
      <c r="A23" s="99" t="str">
        <f>'PLANILHA ORÇAMENTÁRIA'!A150</f>
        <v>14.</v>
      </c>
      <c r="B23" s="694" t="str">
        <f>'PLANILHA ORÇAMENTÁRIA'!D150</f>
        <v>BANCADAS E DIVISÓRIAS EM GRANITO</v>
      </c>
      <c r="C23" s="695"/>
      <c r="D23" s="696"/>
      <c r="E23" s="15">
        <f>'PLANILHA ORÇAMENTÁRIA'!$I$168</f>
        <v>0</v>
      </c>
      <c r="F23" s="16" t="e">
        <f t="shared" si="0"/>
        <v>#DIV/0!</v>
      </c>
    </row>
    <row r="24" spans="1:6" s="17" customFormat="1" ht="12.75">
      <c r="A24" s="99" t="str">
        <f>'PLANILHA ORÇAMENTÁRIA'!A169</f>
        <v>15.</v>
      </c>
      <c r="B24" s="694" t="str">
        <f>'PLANILHA ORÇAMENTÁRIA'!D169</f>
        <v>ESPELHOS </v>
      </c>
      <c r="C24" s="695"/>
      <c r="D24" s="696"/>
      <c r="E24" s="15">
        <f>'PLANILHA ORÇAMENTÁRIA'!$I$171</f>
        <v>0</v>
      </c>
      <c r="F24" s="16" t="e">
        <f t="shared" si="0"/>
        <v>#DIV/0!</v>
      </c>
    </row>
    <row r="25" spans="1:6" s="17" customFormat="1" ht="12.75">
      <c r="A25" s="99" t="str">
        <f>'PLANILHA ORÇAMENTÁRIA'!A172</f>
        <v>16.</v>
      </c>
      <c r="B25" s="694" t="str">
        <f>'PLANILHA ORÇAMENTÁRIA'!D172</f>
        <v>TETOS</v>
      </c>
      <c r="C25" s="695"/>
      <c r="D25" s="696"/>
      <c r="E25" s="15">
        <f>'PLANILHA ORÇAMENTÁRIA'!$I$177</f>
        <v>0</v>
      </c>
      <c r="F25" s="16" t="e">
        <f t="shared" si="0"/>
        <v>#DIV/0!</v>
      </c>
    </row>
    <row r="26" spans="1:6" s="17" customFormat="1" ht="12.75">
      <c r="A26" s="99" t="str">
        <f>'PLANILHA ORÇAMENTÁRIA'!$A$178</f>
        <v>17.</v>
      </c>
      <c r="B26" s="694" t="str">
        <f>'PLANILHA ORÇAMENTÁRIA'!$D$178</f>
        <v>INSTALAÇÕES ELÉTRICAS DE BAIXA TENSÃO</v>
      </c>
      <c r="C26" s="695"/>
      <c r="D26" s="696"/>
      <c r="E26" s="15">
        <f>'PLANILHA ORÇAMENTÁRIA'!$I$347</f>
        <v>0</v>
      </c>
      <c r="F26" s="16" t="e">
        <f t="shared" si="0"/>
        <v>#DIV/0!</v>
      </c>
    </row>
    <row r="27" spans="1:6" s="17" customFormat="1" ht="12.75">
      <c r="A27" s="99" t="str">
        <f>'PLANILHA ORÇAMENTÁRIA'!$A$348</f>
        <v>18.</v>
      </c>
      <c r="B27" s="694" t="str">
        <f>'PLANILHA ORÇAMENTÁRIA'!$D$348</f>
        <v>TELEFONIA</v>
      </c>
      <c r="C27" s="695"/>
      <c r="D27" s="696"/>
      <c r="E27" s="15">
        <f>'PLANILHA ORÇAMENTÁRIA'!$I$434</f>
        <v>0</v>
      </c>
      <c r="F27" s="16" t="e">
        <f t="shared" si="0"/>
        <v>#DIV/0!</v>
      </c>
    </row>
    <row r="28" spans="1:6" s="17" customFormat="1" ht="12.75">
      <c r="A28" s="99" t="str">
        <f>'PLANILHA ORÇAMENTÁRIA'!$A$435</f>
        <v>19.0</v>
      </c>
      <c r="B28" s="694" t="str">
        <f>'PLANILHA ORÇAMENTÁRIA'!$D$435</f>
        <v>SISTEMA DE PROTEÇÃO CONTRA DESCARGAS ATMOSFÉRIAS - SPDA</v>
      </c>
      <c r="C28" s="695"/>
      <c r="D28" s="696"/>
      <c r="E28" s="15">
        <f>'PLANILHA ORÇAMENTÁRIA'!$I$449</f>
        <v>0</v>
      </c>
      <c r="F28" s="16" t="e">
        <f t="shared" si="0"/>
        <v>#DIV/0!</v>
      </c>
    </row>
    <row r="29" spans="1:6" s="17" customFormat="1" ht="12.75">
      <c r="A29" s="99" t="str">
        <f>'PLANILHA ORÇAMENTÁRIA'!A450</f>
        <v>20.</v>
      </c>
      <c r="B29" s="694" t="str">
        <f>'PLANILHA ORÇAMENTÁRIA'!D450</f>
        <v>INSTALAÇÕES HIDRÁULICAS</v>
      </c>
      <c r="C29" s="695"/>
      <c r="D29" s="696"/>
      <c r="E29" s="15">
        <f>'PLANILHA ORÇAMENTÁRIA'!$I$586</f>
        <v>0</v>
      </c>
      <c r="F29" s="16" t="e">
        <f t="shared" si="0"/>
        <v>#DIV/0!</v>
      </c>
    </row>
    <row r="30" spans="1:6" s="17" customFormat="1" ht="12.75">
      <c r="A30" s="99" t="str">
        <f>'PLANILHA ORÇAMENTÁRIA'!A587</f>
        <v>21.</v>
      </c>
      <c r="B30" s="694" t="str">
        <f>'PLANILHA ORÇAMENTÁRIA'!D587</f>
        <v>INSTALAÇÕES SANITÁRIAS</v>
      </c>
      <c r="C30" s="695"/>
      <c r="D30" s="696"/>
      <c r="E30" s="15">
        <f>'PLANILHA ORÇAMENTÁRIA'!$I$679</f>
        <v>0</v>
      </c>
      <c r="F30" s="16" t="e">
        <f t="shared" si="0"/>
        <v>#DIV/0!</v>
      </c>
    </row>
    <row r="31" spans="1:6" s="17" customFormat="1" ht="12.75">
      <c r="A31" s="99" t="str">
        <f>'PLANILHA ORÇAMENTÁRIA'!A680</f>
        <v>22.</v>
      </c>
      <c r="B31" s="686" t="str">
        <f>'PLANILHA ORÇAMENTÁRIA'!D680</f>
        <v>INSTALAÇÕES DE COMBATE À INCÊNDIO</v>
      </c>
      <c r="C31" s="687"/>
      <c r="D31" s="688"/>
      <c r="E31" s="15">
        <f>'PLANILHA ORÇAMENTÁRIA'!$I$731</f>
        <v>0</v>
      </c>
      <c r="F31" s="16" t="e">
        <f t="shared" si="0"/>
        <v>#DIV/0!</v>
      </c>
    </row>
    <row r="32" spans="1:6" s="17" customFormat="1" ht="12.75">
      <c r="A32" s="99" t="str">
        <f>'PLANILHA ORÇAMENTÁRIA'!A732</f>
        <v>23.</v>
      </c>
      <c r="B32" s="694" t="str">
        <f>'PLANILHA ORÇAMENTÁRIA'!D732</f>
        <v>INSTALAÇÕES DE GÁS</v>
      </c>
      <c r="C32" s="695"/>
      <c r="D32" s="696"/>
      <c r="E32" s="15">
        <f>'PLANILHA ORÇAMENTÁRIA'!$I$766</f>
        <v>0</v>
      </c>
      <c r="F32" s="16" t="e">
        <f t="shared" si="0"/>
        <v>#DIV/0!</v>
      </c>
    </row>
    <row r="33" spans="1:6" s="17" customFormat="1" ht="12.75">
      <c r="A33" s="99" t="str">
        <f>'PLANILHA ORÇAMENTÁRIA'!A767</f>
        <v>24.</v>
      </c>
      <c r="B33" s="694" t="str">
        <f>'PLANILHA ORÇAMENTÁRIA'!D767</f>
        <v>SERVIÇOS COMPLEMENTARES</v>
      </c>
      <c r="C33" s="695"/>
      <c r="D33" s="696"/>
      <c r="E33" s="15">
        <f>'PLANILHA ORÇAMENTÁRIA'!$I$771</f>
        <v>0</v>
      </c>
      <c r="F33" s="16" t="e">
        <f t="shared" si="0"/>
        <v>#DIV/0!</v>
      </c>
    </row>
    <row r="34" spans="1:6" s="18" customFormat="1" ht="15.75" customHeight="1" thickBot="1">
      <c r="A34" s="698" t="s">
        <v>71</v>
      </c>
      <c r="B34" s="699"/>
      <c r="C34" s="699"/>
      <c r="D34" s="700"/>
      <c r="E34" s="50">
        <f>SUM(E10:E33)</f>
        <v>0</v>
      </c>
      <c r="F34" s="100" t="e">
        <f>SUM(F10:F33)</f>
        <v>#DIV/0!</v>
      </c>
    </row>
    <row r="37" spans="1:11" s="42" customFormat="1" ht="14.25" customHeight="1">
      <c r="A37" s="701"/>
      <c r="B37" s="701"/>
      <c r="C37" s="701"/>
      <c r="D37" s="701"/>
      <c r="E37" s="701"/>
      <c r="F37" s="701"/>
      <c r="G37" s="36"/>
      <c r="H37" s="36"/>
      <c r="I37" s="36"/>
      <c r="J37" s="36"/>
      <c r="K37" s="36"/>
    </row>
    <row r="38" spans="1:11" s="42" customFormat="1" ht="15">
      <c r="A38" s="697"/>
      <c r="B38" s="697"/>
      <c r="C38" s="697"/>
      <c r="D38" s="697"/>
      <c r="E38" s="697"/>
      <c r="F38" s="697"/>
      <c r="G38" s="49"/>
      <c r="H38" s="49"/>
      <c r="I38" s="49"/>
      <c r="J38" s="49"/>
      <c r="K38" s="49"/>
    </row>
    <row r="39" spans="1:11" s="42" customFormat="1" ht="15">
      <c r="A39" s="697"/>
      <c r="B39" s="697"/>
      <c r="C39" s="697"/>
      <c r="D39" s="697"/>
      <c r="E39" s="697"/>
      <c r="F39" s="697"/>
      <c r="G39" s="49"/>
      <c r="H39" s="49"/>
      <c r="I39" s="49"/>
      <c r="J39" s="49"/>
      <c r="K39" s="49"/>
    </row>
    <row r="40" spans="1:11" s="42" customFormat="1" ht="15">
      <c r="A40" s="697"/>
      <c r="B40" s="697"/>
      <c r="C40" s="697"/>
      <c r="D40" s="697"/>
      <c r="E40" s="697"/>
      <c r="F40" s="697"/>
      <c r="G40" s="49"/>
      <c r="H40" s="49"/>
      <c r="I40" s="49"/>
      <c r="J40" s="49"/>
      <c r="K40" s="49"/>
    </row>
  </sheetData>
  <sheetProtection/>
  <mergeCells count="34">
    <mergeCell ref="A40:F40"/>
    <mergeCell ref="A37:F37"/>
    <mergeCell ref="B25:D25"/>
    <mergeCell ref="B26:D26"/>
    <mergeCell ref="B27:D27"/>
    <mergeCell ref="B29:D29"/>
    <mergeCell ref="B30:D30"/>
    <mergeCell ref="B31:D31"/>
    <mergeCell ref="B13:D13"/>
    <mergeCell ref="B14:D14"/>
    <mergeCell ref="B15:D15"/>
    <mergeCell ref="B16:D16"/>
    <mergeCell ref="B22:D22"/>
    <mergeCell ref="B19:D19"/>
    <mergeCell ref="B21:D21"/>
    <mergeCell ref="B17:D17"/>
    <mergeCell ref="B18:D18"/>
    <mergeCell ref="B20:D20"/>
    <mergeCell ref="B23:D23"/>
    <mergeCell ref="A39:F39"/>
    <mergeCell ref="B24:D24"/>
    <mergeCell ref="B28:D28"/>
    <mergeCell ref="A38:F38"/>
    <mergeCell ref="B32:D32"/>
    <mergeCell ref="B33:D33"/>
    <mergeCell ref="A34:D34"/>
    <mergeCell ref="A1:F2"/>
    <mergeCell ref="F5:F6"/>
    <mergeCell ref="B10:D10"/>
    <mergeCell ref="B11:D11"/>
    <mergeCell ref="B12:D12"/>
    <mergeCell ref="E5:E6"/>
    <mergeCell ref="B6:D6"/>
    <mergeCell ref="B9:D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5" r:id="rId2"/>
  <headerFooter>
    <oddFooter>&amp;L&amp;G&amp;CCamila Diel Bobrzyk
 Engenheira Civil 
CREA MT025305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77"/>
  <sheetViews>
    <sheetView tabSelected="1" zoomScale="82" zoomScaleNormal="82" zoomScaleSheetLayoutView="80" zoomScalePageLayoutView="0" workbookViewId="0" topLeftCell="F10">
      <selection activeCell="H21" sqref="H21"/>
    </sheetView>
  </sheetViews>
  <sheetFormatPr defaultColWidth="9.140625" defaultRowHeight="15"/>
  <cols>
    <col min="1" max="1" width="16.57421875" style="222" customWidth="1"/>
    <col min="2" max="2" width="16.8515625" style="212" customWidth="1"/>
    <col min="3" max="3" width="21.140625" style="85" customWidth="1"/>
    <col min="4" max="4" width="69.140625" style="213" customWidth="1"/>
    <col min="5" max="5" width="9.421875" style="62" bestFit="1" customWidth="1"/>
    <col min="6" max="6" width="18.7109375" style="6" customWidth="1"/>
    <col min="7" max="7" width="17.28125" style="162" customWidth="1"/>
    <col min="8" max="8" width="24.421875" style="39" customWidth="1"/>
    <col min="9" max="9" width="24.57421875" style="39" customWidth="1"/>
    <col min="10" max="10" width="7.7109375" style="0" customWidth="1"/>
    <col min="11" max="11" width="19.28125" style="52" customWidth="1"/>
    <col min="12" max="12" width="9.421875" style="52" bestFit="1" customWidth="1"/>
    <col min="13" max="13" width="31.7109375" style="0" customWidth="1"/>
  </cols>
  <sheetData>
    <row r="1" spans="1:9" ht="19.5" customHeight="1">
      <c r="A1" s="702" t="s">
        <v>72</v>
      </c>
      <c r="B1" s="703"/>
      <c r="C1" s="703"/>
      <c r="D1" s="703"/>
      <c r="E1" s="703"/>
      <c r="F1" s="703"/>
      <c r="G1" s="703"/>
      <c r="H1" s="703"/>
      <c r="I1" s="704"/>
    </row>
    <row r="2" spans="1:12" s="211" customFormat="1" ht="15.75" thickBot="1">
      <c r="A2" s="705"/>
      <c r="B2" s="706"/>
      <c r="C2" s="706"/>
      <c r="D2" s="706"/>
      <c r="E2" s="706"/>
      <c r="F2" s="706"/>
      <c r="G2" s="706"/>
      <c r="H2" s="706"/>
      <c r="I2" s="707"/>
      <c r="K2" s="52"/>
      <c r="L2" s="52"/>
    </row>
    <row r="3" spans="1:12" s="2" customFormat="1" ht="27.75" customHeight="1">
      <c r="A3" s="173" t="str">
        <f>'RESUMO DA PLANILHA'!$A$3</f>
        <v>Proprietário:</v>
      </c>
      <c r="B3" s="170" t="str">
        <f>'RESUMO DA PLANILHA'!$B$3</f>
        <v>Prefeitura Municipal de Sorriso</v>
      </c>
      <c r="C3" s="171"/>
      <c r="D3" s="710" t="str">
        <f>'RESUMO DA PLANILHA'!$C$3</f>
        <v>Valor estimado final:</v>
      </c>
      <c r="E3" s="710"/>
      <c r="F3" s="172">
        <f>'RESUMO DA PLANILHA'!$D$3</f>
        <v>0</v>
      </c>
      <c r="G3" s="172"/>
      <c r="H3" s="174" t="str">
        <f>'RESUMO DA PLANILHA'!$E$3</f>
        <v>Data:</v>
      </c>
      <c r="I3" s="428">
        <f>'RESUMO DA PLANILHA'!$F$3</f>
        <v>44319</v>
      </c>
      <c r="K3" s="51"/>
      <c r="L3" s="51"/>
    </row>
    <row r="4" spans="1:12" s="2" customFormat="1" ht="15">
      <c r="A4" s="173" t="str">
        <f>'RESUMO DA PLANILHA'!$A$4</f>
        <v>Obra:</v>
      </c>
      <c r="B4" s="170" t="str">
        <f>'RESUMO DA PLANILHA'!$B$4</f>
        <v>Construção do Ginásio Poliesportivo</v>
      </c>
      <c r="C4" s="171"/>
      <c r="D4" s="710" t="str">
        <f>'RESUMO DA PLANILHA'!$C$4</f>
        <v>Custo/m²:</v>
      </c>
      <c r="E4" s="710"/>
      <c r="F4" s="711">
        <f>'RESUMO DA PLANILHA'!$D$4</f>
        <v>0</v>
      </c>
      <c r="G4" s="711"/>
      <c r="H4" s="174" t="str">
        <f>'RESUMO DA PLANILHA'!$E$4</f>
        <v>BDI Serviços:</v>
      </c>
      <c r="I4" s="491">
        <f>'RESUMO DA PLANILHA'!$F$4</f>
        <v>0.24943046744574282</v>
      </c>
      <c r="K4" s="51"/>
      <c r="L4" s="51"/>
    </row>
    <row r="5" spans="1:12" s="2" customFormat="1" ht="15">
      <c r="A5" s="173" t="str">
        <f>'RESUMO DA PLANILHA'!$A$5</f>
        <v>Local:</v>
      </c>
      <c r="B5" s="712" t="str">
        <f>'RESUMO DA PLANILHA'!$B$5</f>
        <v>AV. Perimetral Noroeste, Lote 17E, Residencial Colinas</v>
      </c>
      <c r="C5" s="712"/>
      <c r="D5" s="712"/>
      <c r="E5" s="712"/>
      <c r="F5" s="712"/>
      <c r="G5" s="712"/>
      <c r="H5" s="174" t="s">
        <v>1473</v>
      </c>
      <c r="I5" s="491">
        <f>'BDI EQUIPAMENTOS'!$H$4</f>
        <v>0.12784060312331702</v>
      </c>
      <c r="K5" s="51"/>
      <c r="L5" s="51"/>
    </row>
    <row r="6" spans="1:12" s="2" customFormat="1" ht="19.5" customHeight="1">
      <c r="A6" s="173" t="str">
        <f>'RESUMO DA PLANILHA'!$A$6</f>
        <v>Área:</v>
      </c>
      <c r="B6" s="713">
        <f>'RESUMO DA PLANILHA'!$B$6</f>
        <v>5916.98</v>
      </c>
      <c r="C6" s="713"/>
      <c r="D6" s="713"/>
      <c r="E6" s="713"/>
      <c r="F6" s="713"/>
      <c r="G6" s="713"/>
      <c r="H6" s="708" t="str">
        <f>'RESUMO DA PLANILHA'!$E$5</f>
        <v>Referência:</v>
      </c>
      <c r="I6" s="709" t="str">
        <f>'RESUMO DA PLANILHA'!$F$5</f>
        <v>SINAPI - MAIO 2021 - DESONERADO</v>
      </c>
      <c r="K6" s="51"/>
      <c r="L6" s="51"/>
    </row>
    <row r="7" spans="1:12" s="2" customFormat="1" ht="21" customHeight="1">
      <c r="A7" s="714" t="str">
        <f>'RESUMO DA PLANILHA'!$A$7</f>
        <v>Responsável Técnico: Camila Diel Bobrzyk - CREA MT025305</v>
      </c>
      <c r="B7" s="715"/>
      <c r="C7" s="715"/>
      <c r="D7" s="715"/>
      <c r="E7" s="715"/>
      <c r="F7" s="715"/>
      <c r="G7" s="715"/>
      <c r="H7" s="708"/>
      <c r="I7" s="709"/>
      <c r="K7" s="51"/>
      <c r="L7" s="51"/>
    </row>
    <row r="8" spans="1:9" ht="15.75" customHeight="1" thickBot="1">
      <c r="A8" s="175"/>
      <c r="B8" s="402"/>
      <c r="C8" s="176"/>
      <c r="D8" s="716" t="str">
        <f>'RESUMO DA PLANILHA'!$C$7</f>
        <v>Arredondamentos: Opções → Avançado → Fórmulas → "Definir Precisão Conforme Exibido"</v>
      </c>
      <c r="E8" s="716"/>
      <c r="F8" s="716"/>
      <c r="G8" s="716"/>
      <c r="H8" s="716"/>
      <c r="I8" s="717"/>
    </row>
    <row r="9" spans="1:9" ht="15.75" thickBot="1">
      <c r="A9" s="163"/>
      <c r="B9" s="164"/>
      <c r="C9" s="165"/>
      <c r="D9" s="166"/>
      <c r="E9" s="167"/>
      <c r="F9" s="168"/>
      <c r="G9" s="169"/>
      <c r="H9" s="169"/>
      <c r="I9" s="169"/>
    </row>
    <row r="10" spans="1:9" ht="15.75" thickBot="1">
      <c r="A10" s="719" t="s">
        <v>0</v>
      </c>
      <c r="B10" s="720"/>
      <c r="C10" s="720"/>
      <c r="D10" s="720"/>
      <c r="E10" s="720"/>
      <c r="F10" s="720"/>
      <c r="G10" s="720"/>
      <c r="H10" s="720"/>
      <c r="I10" s="721"/>
    </row>
    <row r="11" spans="1:12" s="96" customFormat="1" ht="55.5" customHeight="1" thickBot="1">
      <c r="A11" s="474" t="s">
        <v>13</v>
      </c>
      <c r="B11" s="475" t="s">
        <v>14</v>
      </c>
      <c r="C11" s="475" t="s">
        <v>15</v>
      </c>
      <c r="D11" s="475" t="s">
        <v>16</v>
      </c>
      <c r="E11" s="475" t="s">
        <v>17</v>
      </c>
      <c r="F11" s="476" t="s">
        <v>18</v>
      </c>
      <c r="G11" s="477" t="s">
        <v>19</v>
      </c>
      <c r="H11" s="478" t="s">
        <v>20</v>
      </c>
      <c r="I11" s="479" t="s">
        <v>21</v>
      </c>
      <c r="K11" s="97"/>
      <c r="L11" s="97"/>
    </row>
    <row r="12" spans="1:12" s="43" customFormat="1" ht="15">
      <c r="A12" s="466" t="s">
        <v>561</v>
      </c>
      <c r="B12" s="467"/>
      <c r="C12" s="468" t="s">
        <v>1</v>
      </c>
      <c r="D12" s="469" t="s">
        <v>634</v>
      </c>
      <c r="E12" s="470"/>
      <c r="F12" s="471"/>
      <c r="G12" s="471"/>
      <c r="H12" s="472"/>
      <c r="I12" s="473"/>
      <c r="K12" s="51"/>
      <c r="L12" s="51"/>
    </row>
    <row r="13" spans="1:12" s="13" customFormat="1" ht="28.5">
      <c r="A13" s="276" t="s">
        <v>562</v>
      </c>
      <c r="B13" s="277" t="s">
        <v>24</v>
      </c>
      <c r="C13" s="533">
        <v>90777</v>
      </c>
      <c r="D13" s="279" t="s">
        <v>635</v>
      </c>
      <c r="E13" s="280" t="s">
        <v>148</v>
      </c>
      <c r="F13" s="225">
        <f>20*4*11</f>
        <v>880</v>
      </c>
      <c r="G13" s="224"/>
      <c r="H13" s="146">
        <f>G13*(1+$I$4)</f>
        <v>0</v>
      </c>
      <c r="I13" s="146">
        <f>TRUNC((H13*F13),2)</f>
        <v>0</v>
      </c>
      <c r="K13" s="53"/>
      <c r="L13" s="53"/>
    </row>
    <row r="14" spans="1:12" s="13" customFormat="1" ht="15">
      <c r="A14" s="276" t="s">
        <v>563</v>
      </c>
      <c r="B14" s="277" t="s">
        <v>24</v>
      </c>
      <c r="C14" s="533">
        <v>94295</v>
      </c>
      <c r="D14" s="279" t="s">
        <v>1656</v>
      </c>
      <c r="E14" s="280" t="s">
        <v>653</v>
      </c>
      <c r="F14" s="225">
        <v>11</v>
      </c>
      <c r="G14" s="224"/>
      <c r="H14" s="146">
        <f>G14*(1+$I$4)</f>
        <v>0</v>
      </c>
      <c r="I14" s="146">
        <f>TRUNC((H14*F14),2)</f>
        <v>0</v>
      </c>
      <c r="K14" s="53"/>
      <c r="L14" s="53"/>
    </row>
    <row r="15" spans="1:12" s="13" customFormat="1" ht="15">
      <c r="A15" s="276" t="s">
        <v>636</v>
      </c>
      <c r="B15" s="277" t="s">
        <v>24</v>
      </c>
      <c r="C15" s="533">
        <v>88326</v>
      </c>
      <c r="D15" s="279" t="s">
        <v>638</v>
      </c>
      <c r="E15" s="280" t="s">
        <v>148</v>
      </c>
      <c r="F15" s="225">
        <f>8*30*11</f>
        <v>2640</v>
      </c>
      <c r="G15" s="224"/>
      <c r="H15" s="146">
        <f>G15*(1+$I$4)</f>
        <v>0</v>
      </c>
      <c r="I15" s="146">
        <f>TRUNC((H15*F15),2)</f>
        <v>0</v>
      </c>
      <c r="K15" s="53"/>
      <c r="L15" s="53"/>
    </row>
    <row r="16" spans="1:12" s="13" customFormat="1" ht="15">
      <c r="A16" s="276"/>
      <c r="B16" s="277"/>
      <c r="C16" s="88"/>
      <c r="D16" s="281"/>
      <c r="E16" s="216"/>
      <c r="F16" s="82"/>
      <c r="G16" s="224"/>
      <c r="H16" s="78" t="s">
        <v>22</v>
      </c>
      <c r="I16" s="78">
        <f>SUM(I13:I15)</f>
        <v>0</v>
      </c>
      <c r="K16" s="53"/>
      <c r="L16" s="53"/>
    </row>
    <row r="17" spans="1:12" s="43" customFormat="1" ht="15">
      <c r="A17" s="65" t="s">
        <v>1370</v>
      </c>
      <c r="B17" s="7"/>
      <c r="C17" s="86" t="s">
        <v>1</v>
      </c>
      <c r="D17" s="8" t="s">
        <v>641</v>
      </c>
      <c r="E17" s="63"/>
      <c r="F17" s="84"/>
      <c r="G17" s="84"/>
      <c r="H17" s="81"/>
      <c r="I17" s="48"/>
      <c r="K17" s="51"/>
      <c r="L17" s="51"/>
    </row>
    <row r="18" spans="1:12" s="13" customFormat="1" ht="15">
      <c r="A18" s="276" t="s">
        <v>564</v>
      </c>
      <c r="B18" s="282" t="s">
        <v>24</v>
      </c>
      <c r="C18" s="533">
        <v>98459</v>
      </c>
      <c r="D18" s="284" t="s">
        <v>1800</v>
      </c>
      <c r="E18" s="187" t="s">
        <v>2</v>
      </c>
      <c r="F18" s="225">
        <v>640</v>
      </c>
      <c r="G18" s="184"/>
      <c r="H18" s="146">
        <f aca="true" t="shared" si="0" ref="H18:H28">G18*(1+$I$4)</f>
        <v>0</v>
      </c>
      <c r="I18" s="146">
        <f>TRUNC((H18*F18),2)</f>
        <v>0</v>
      </c>
      <c r="K18" s="53"/>
      <c r="L18" s="53"/>
    </row>
    <row r="19" spans="1:12" s="13" customFormat="1" ht="32.25" customHeight="1">
      <c r="A19" s="276" t="s">
        <v>565</v>
      </c>
      <c r="B19" s="277" t="s">
        <v>25</v>
      </c>
      <c r="C19" s="285" t="str">
        <f>COMPOSIÇÕES!$B$10</f>
        <v>Item: AD. SINAPI 74209/1</v>
      </c>
      <c r="D19" s="284" t="str">
        <f>COMPOSIÇÕES!$B$11</f>
        <v>PLACA DE OBRA EM CHAPA DE AÇO GALVANIZADO</v>
      </c>
      <c r="E19" s="496" t="str">
        <f>COMPOSIÇÕES!$D$12</f>
        <v>M2</v>
      </c>
      <c r="F19" s="225">
        <v>6</v>
      </c>
      <c r="G19" s="184"/>
      <c r="H19" s="146">
        <f t="shared" si="0"/>
        <v>0</v>
      </c>
      <c r="I19" s="146">
        <f aca="true" t="shared" si="1" ref="I19:I28">TRUNC((H19*F19),2)</f>
        <v>0</v>
      </c>
      <c r="K19" s="53"/>
      <c r="L19" s="53"/>
    </row>
    <row r="20" spans="1:12" s="13" customFormat="1" ht="32.25" customHeight="1">
      <c r="A20" s="276" t="s">
        <v>566</v>
      </c>
      <c r="B20" s="277" t="s">
        <v>25</v>
      </c>
      <c r="C20" s="285" t="str">
        <f>COMPOSIÇÕES!$B$28</f>
        <v>Item: AD. SINAPI 41598</v>
      </c>
      <c r="D20" s="284" t="str">
        <f>COMPOSIÇÕES!$B$29</f>
        <v>ENTRADA PROVISORIA DE ENERGIA ELETRICA AEREA TRIFASICA 40A EM POSTE MADEIRA</v>
      </c>
      <c r="E20" s="496" t="str">
        <f>COMPOSIÇÕES!$D$30</f>
        <v>UNI</v>
      </c>
      <c r="F20" s="225">
        <v>1</v>
      </c>
      <c r="G20" s="184"/>
      <c r="H20" s="146">
        <f t="shared" si="0"/>
        <v>0</v>
      </c>
      <c r="I20" s="146">
        <f t="shared" si="1"/>
        <v>0</v>
      </c>
      <c r="K20" s="53"/>
      <c r="L20" s="53"/>
    </row>
    <row r="21" spans="1:12" s="13" customFormat="1" ht="58.5" customHeight="1">
      <c r="A21" s="276" t="s">
        <v>567</v>
      </c>
      <c r="B21" s="286" t="s">
        <v>24</v>
      </c>
      <c r="C21" s="533">
        <v>97741</v>
      </c>
      <c r="D21" s="279" t="s">
        <v>852</v>
      </c>
      <c r="E21" s="280" t="s">
        <v>6</v>
      </c>
      <c r="F21" s="225">
        <v>1</v>
      </c>
      <c r="G21" s="224"/>
      <c r="H21" s="146">
        <f t="shared" si="0"/>
        <v>0</v>
      </c>
      <c r="I21" s="146">
        <f t="shared" si="1"/>
        <v>0</v>
      </c>
      <c r="K21" s="53"/>
      <c r="L21" s="53"/>
    </row>
    <row r="22" spans="1:12" s="13" customFormat="1" ht="28.5">
      <c r="A22" s="276" t="s">
        <v>568</v>
      </c>
      <c r="B22" s="286" t="s">
        <v>24</v>
      </c>
      <c r="C22" s="533">
        <v>95675</v>
      </c>
      <c r="D22" s="279" t="s">
        <v>870</v>
      </c>
      <c r="E22" s="280" t="s">
        <v>6</v>
      </c>
      <c r="F22" s="225">
        <v>1</v>
      </c>
      <c r="G22" s="224"/>
      <c r="H22" s="146">
        <f t="shared" si="0"/>
        <v>0</v>
      </c>
      <c r="I22" s="146">
        <f t="shared" si="1"/>
        <v>0</v>
      </c>
      <c r="K22" s="53"/>
      <c r="L22" s="53"/>
    </row>
    <row r="23" spans="1:12" s="13" customFormat="1" ht="42.75">
      <c r="A23" s="276" t="s">
        <v>821</v>
      </c>
      <c r="B23" s="282" t="s">
        <v>24</v>
      </c>
      <c r="C23" s="533">
        <v>93207</v>
      </c>
      <c r="D23" s="279" t="s">
        <v>654</v>
      </c>
      <c r="E23" s="280" t="s">
        <v>2</v>
      </c>
      <c r="F23" s="225">
        <v>6</v>
      </c>
      <c r="G23" s="224"/>
      <c r="H23" s="146">
        <f t="shared" si="0"/>
        <v>0</v>
      </c>
      <c r="I23" s="146">
        <f t="shared" si="1"/>
        <v>0</v>
      </c>
      <c r="K23" s="53"/>
      <c r="L23" s="53"/>
    </row>
    <row r="24" spans="1:12" s="13" customFormat="1" ht="42.75">
      <c r="A24" s="276" t="s">
        <v>640</v>
      </c>
      <c r="B24" s="286" t="s">
        <v>24</v>
      </c>
      <c r="C24" s="533">
        <v>93208</v>
      </c>
      <c r="D24" s="279" t="s">
        <v>853</v>
      </c>
      <c r="E24" s="280" t="s">
        <v>2</v>
      </c>
      <c r="F24" s="225">
        <v>9</v>
      </c>
      <c r="G24" s="224"/>
      <c r="H24" s="146">
        <f t="shared" si="0"/>
        <v>0</v>
      </c>
      <c r="I24" s="146">
        <f t="shared" si="1"/>
        <v>0</v>
      </c>
      <c r="K24" s="53"/>
      <c r="L24" s="53"/>
    </row>
    <row r="25" spans="1:12" s="13" customFormat="1" ht="42.75">
      <c r="A25" s="276" t="s">
        <v>822</v>
      </c>
      <c r="B25" s="286" t="s">
        <v>24</v>
      </c>
      <c r="C25" s="533">
        <v>93210</v>
      </c>
      <c r="D25" s="279" t="s">
        <v>1374</v>
      </c>
      <c r="E25" s="280" t="s">
        <v>2</v>
      </c>
      <c r="F25" s="225">
        <v>8</v>
      </c>
      <c r="G25" s="224"/>
      <c r="H25" s="146">
        <f t="shared" si="0"/>
        <v>0</v>
      </c>
      <c r="I25" s="146">
        <f t="shared" si="1"/>
        <v>0</v>
      </c>
      <c r="K25" s="53"/>
      <c r="L25" s="53"/>
    </row>
    <row r="26" spans="1:12" s="13" customFormat="1" ht="42.75">
      <c r="A26" s="276" t="s">
        <v>823</v>
      </c>
      <c r="B26" s="286" t="s">
        <v>24</v>
      </c>
      <c r="C26" s="533">
        <v>93214</v>
      </c>
      <c r="D26" s="279" t="s">
        <v>871</v>
      </c>
      <c r="E26" s="280" t="s">
        <v>6</v>
      </c>
      <c r="F26" s="225">
        <v>1</v>
      </c>
      <c r="G26" s="224"/>
      <c r="H26" s="146">
        <f t="shared" si="0"/>
        <v>0</v>
      </c>
      <c r="I26" s="146">
        <f t="shared" si="1"/>
        <v>0</v>
      </c>
      <c r="L26" s="53"/>
    </row>
    <row r="27" spans="1:12" s="180" customFormat="1" ht="45" customHeight="1">
      <c r="A27" s="276" t="s">
        <v>1125</v>
      </c>
      <c r="B27" s="286" t="s">
        <v>639</v>
      </c>
      <c r="C27" s="283" t="s">
        <v>639</v>
      </c>
      <c r="D27" s="284" t="s">
        <v>642</v>
      </c>
      <c r="E27" s="187" t="s">
        <v>1802</v>
      </c>
      <c r="F27" s="225">
        <f>2*11</f>
        <v>22</v>
      </c>
      <c r="G27" s="184"/>
      <c r="H27" s="178">
        <f t="shared" si="0"/>
        <v>0</v>
      </c>
      <c r="I27" s="178">
        <f t="shared" si="1"/>
        <v>0</v>
      </c>
      <c r="L27" s="150"/>
    </row>
    <row r="28" spans="1:12" s="13" customFormat="1" ht="48" customHeight="1">
      <c r="A28" s="276" t="s">
        <v>1126</v>
      </c>
      <c r="B28" s="282" t="s">
        <v>24</v>
      </c>
      <c r="C28" s="533">
        <v>93212</v>
      </c>
      <c r="D28" s="279" t="s">
        <v>644</v>
      </c>
      <c r="E28" s="280" t="s">
        <v>2</v>
      </c>
      <c r="F28" s="225">
        <v>3.4</v>
      </c>
      <c r="G28" s="224"/>
      <c r="H28" s="146">
        <f t="shared" si="0"/>
        <v>0</v>
      </c>
      <c r="I28" s="146">
        <f t="shared" si="1"/>
        <v>0</v>
      </c>
      <c r="L28" s="53"/>
    </row>
    <row r="29" spans="1:12" s="13" customFormat="1" ht="15">
      <c r="A29" s="276"/>
      <c r="B29" s="277"/>
      <c r="C29" s="88"/>
      <c r="D29" s="281"/>
      <c r="E29" s="216"/>
      <c r="F29" s="82"/>
      <c r="G29" s="82"/>
      <c r="H29" s="78" t="s">
        <v>22</v>
      </c>
      <c r="I29" s="78">
        <f>SUM(I18:I28)</f>
        <v>0</v>
      </c>
      <c r="K29" s="53"/>
      <c r="L29" s="53"/>
    </row>
    <row r="30" spans="1:12" s="43" customFormat="1" ht="15">
      <c r="A30" s="65" t="s">
        <v>1607</v>
      </c>
      <c r="B30" s="7"/>
      <c r="C30" s="86" t="s">
        <v>1</v>
      </c>
      <c r="D30" s="8" t="s">
        <v>645</v>
      </c>
      <c r="E30" s="63"/>
      <c r="F30" s="84"/>
      <c r="G30" s="84"/>
      <c r="H30" s="81"/>
      <c r="I30" s="48"/>
      <c r="K30" s="51"/>
      <c r="L30" s="51"/>
    </row>
    <row r="31" spans="1:12" s="13" customFormat="1" ht="42.75">
      <c r="A31" s="276" t="s">
        <v>569</v>
      </c>
      <c r="B31" s="277" t="s">
        <v>24</v>
      </c>
      <c r="C31" s="533">
        <v>99059</v>
      </c>
      <c r="D31" s="284" t="s">
        <v>633</v>
      </c>
      <c r="E31" s="187" t="s">
        <v>4</v>
      </c>
      <c r="F31" s="225">
        <v>275.2</v>
      </c>
      <c r="G31" s="184"/>
      <c r="H31" s="146">
        <f>G31*(1+$I$4)</f>
        <v>0</v>
      </c>
      <c r="I31" s="146">
        <f>TRUNC((H31*F31),2)</f>
        <v>0</v>
      </c>
      <c r="K31" s="53"/>
      <c r="L31" s="53"/>
    </row>
    <row r="32" spans="1:12" s="214" customFormat="1" ht="48.75" customHeight="1">
      <c r="A32" s="276" t="s">
        <v>1659</v>
      </c>
      <c r="B32" s="277" t="s">
        <v>24</v>
      </c>
      <c r="C32" s="285" t="str">
        <f>COMPOSIÇÕES!$B$70</f>
        <v>Item: AD. SINAPI 78472</v>
      </c>
      <c r="D32" s="284" t="str">
        <f>COMPOSIÇÕES!$B$71</f>
        <v> SERVICOS TOPOGRAFICOS PARA PAVIMENTACAO, INCLUSIVE NOTA DE SERVICOS, ACOMPANHAMENTO E GREIDE</v>
      </c>
      <c r="E32" s="496" t="str">
        <f>COMPOSIÇÕES!$D$72</f>
        <v>M2</v>
      </c>
      <c r="F32" s="225">
        <v>11000</v>
      </c>
      <c r="G32" s="184"/>
      <c r="H32" s="146">
        <f>G32*(1+$I$4)</f>
        <v>0</v>
      </c>
      <c r="I32" s="146">
        <f>TRUNC((H32*F32),2)</f>
        <v>0</v>
      </c>
      <c r="K32" s="217"/>
      <c r="L32" s="217"/>
    </row>
    <row r="33" spans="1:12" s="13" customFormat="1" ht="15">
      <c r="A33" s="276"/>
      <c r="B33" s="277"/>
      <c r="C33" s="283"/>
      <c r="D33" s="284"/>
      <c r="E33" s="187"/>
      <c r="F33" s="177"/>
      <c r="G33" s="184"/>
      <c r="H33" s="179" t="s">
        <v>22</v>
      </c>
      <c r="I33" s="179">
        <f>SUM(I31:I32)</f>
        <v>0</v>
      </c>
      <c r="K33" s="53"/>
      <c r="L33" s="53"/>
    </row>
    <row r="34" spans="1:12" s="43" customFormat="1" ht="15">
      <c r="A34" s="65" t="s">
        <v>1608</v>
      </c>
      <c r="B34" s="7"/>
      <c r="C34" s="86" t="s">
        <v>1</v>
      </c>
      <c r="D34" s="8" t="s">
        <v>647</v>
      </c>
      <c r="E34" s="63"/>
      <c r="F34" s="84"/>
      <c r="G34" s="84"/>
      <c r="H34" s="81"/>
      <c r="I34" s="48"/>
      <c r="K34" s="51"/>
      <c r="L34" s="51"/>
    </row>
    <row r="35" spans="1:12" s="13" customFormat="1" ht="63.75" customHeight="1">
      <c r="A35" s="276" t="s">
        <v>571</v>
      </c>
      <c r="B35" s="277" t="s">
        <v>24</v>
      </c>
      <c r="C35" s="533">
        <v>101136</v>
      </c>
      <c r="D35" s="281" t="s">
        <v>1669</v>
      </c>
      <c r="E35" s="216" t="s">
        <v>3</v>
      </c>
      <c r="F35" s="225">
        <v>2714.11</v>
      </c>
      <c r="G35" s="184"/>
      <c r="H35" s="146">
        <f>G35*(1+$I$4)</f>
        <v>0</v>
      </c>
      <c r="I35" s="146">
        <f>TRUNC((H35*F35),2)</f>
        <v>0</v>
      </c>
      <c r="K35" s="53"/>
      <c r="L35" s="53"/>
    </row>
    <row r="36" spans="1:12" s="13" customFormat="1" ht="28.5" customHeight="1">
      <c r="A36" s="276" t="s">
        <v>1667</v>
      </c>
      <c r="B36" s="277" t="s">
        <v>24</v>
      </c>
      <c r="C36" s="533">
        <v>6081</v>
      </c>
      <c r="D36" s="281" t="s">
        <v>655</v>
      </c>
      <c r="E36" s="216" t="s">
        <v>3</v>
      </c>
      <c r="F36" s="225">
        <f>F37-F35</f>
        <v>4320.67</v>
      </c>
      <c r="G36" s="184"/>
      <c r="H36" s="146">
        <f>G36*(1+$I$5)</f>
        <v>0</v>
      </c>
      <c r="I36" s="146">
        <f>TRUNC((H36*F36),2)</f>
        <v>0</v>
      </c>
      <c r="K36" s="53"/>
      <c r="L36" s="53"/>
    </row>
    <row r="37" spans="1:12" s="13" customFormat="1" ht="42.75">
      <c r="A37" s="276" t="s">
        <v>1668</v>
      </c>
      <c r="B37" s="277" t="s">
        <v>24</v>
      </c>
      <c r="C37" s="533">
        <v>96386</v>
      </c>
      <c r="D37" s="284" t="s">
        <v>1670</v>
      </c>
      <c r="E37" s="187" t="s">
        <v>3</v>
      </c>
      <c r="F37" s="225">
        <v>7034.78</v>
      </c>
      <c r="G37" s="184"/>
      <c r="H37" s="146">
        <f>G37*(1+$I$4)</f>
        <v>0</v>
      </c>
      <c r="I37" s="146">
        <f>TRUNC((H37*F37),2)</f>
        <v>0</v>
      </c>
      <c r="K37" s="53"/>
      <c r="L37" s="53"/>
    </row>
    <row r="38" spans="1:12" s="13" customFormat="1" ht="15">
      <c r="A38" s="276"/>
      <c r="B38" s="277"/>
      <c r="C38" s="88"/>
      <c r="D38" s="281"/>
      <c r="E38" s="216"/>
      <c r="F38" s="82"/>
      <c r="G38" s="82"/>
      <c r="H38" s="78" t="s">
        <v>22</v>
      </c>
      <c r="I38" s="78">
        <f>SUM(I35:I37)</f>
        <v>0</v>
      </c>
      <c r="K38" s="53"/>
      <c r="L38" s="53"/>
    </row>
    <row r="39" spans="1:12" s="43" customFormat="1" ht="15">
      <c r="A39" s="65" t="s">
        <v>1609</v>
      </c>
      <c r="B39" s="7"/>
      <c r="C39" s="86" t="s">
        <v>1</v>
      </c>
      <c r="D39" s="8" t="s">
        <v>650</v>
      </c>
      <c r="E39" s="63"/>
      <c r="F39" s="84"/>
      <c r="G39" s="84"/>
      <c r="H39" s="81"/>
      <c r="I39" s="48"/>
      <c r="K39" s="51"/>
      <c r="L39" s="51"/>
    </row>
    <row r="40" spans="1:12" s="13" customFormat="1" ht="15">
      <c r="A40" s="287" t="s">
        <v>648</v>
      </c>
      <c r="B40" s="287"/>
      <c r="C40" s="288"/>
      <c r="D40" s="288" t="s">
        <v>652</v>
      </c>
      <c r="E40" s="287"/>
      <c r="F40" s="287"/>
      <c r="G40" s="287"/>
      <c r="H40" s="287"/>
      <c r="I40" s="289">
        <f>SUM(I41:I53)</f>
        <v>0</v>
      </c>
      <c r="K40" s="53"/>
      <c r="L40" s="53"/>
    </row>
    <row r="41" spans="1:12" s="13" customFormat="1" ht="57">
      <c r="A41" s="276" t="s">
        <v>1679</v>
      </c>
      <c r="B41" s="282" t="s">
        <v>24</v>
      </c>
      <c r="C41" s="533">
        <v>100896</v>
      </c>
      <c r="D41" s="284" t="s">
        <v>1691</v>
      </c>
      <c r="E41" s="187" t="s">
        <v>4</v>
      </c>
      <c r="F41" s="225">
        <v>3336</v>
      </c>
      <c r="G41" s="184"/>
      <c r="H41" s="146">
        <f>G41*(1+$I$4)</f>
        <v>0</v>
      </c>
      <c r="I41" s="146">
        <f aca="true" t="shared" si="2" ref="I41:I75">TRUNC((H41*F41),2)</f>
        <v>0</v>
      </c>
      <c r="K41" s="53"/>
      <c r="L41" s="53"/>
    </row>
    <row r="42" spans="1:12" s="214" customFormat="1" ht="54" customHeight="1">
      <c r="A42" s="276" t="s">
        <v>1680</v>
      </c>
      <c r="B42" s="282" t="s">
        <v>24</v>
      </c>
      <c r="C42" s="533">
        <v>100897</v>
      </c>
      <c r="D42" s="284" t="s">
        <v>1793</v>
      </c>
      <c r="E42" s="187" t="s">
        <v>4</v>
      </c>
      <c r="F42" s="225">
        <v>1234</v>
      </c>
      <c r="G42" s="224"/>
      <c r="H42" s="146">
        <f>G42*(1+$I$4)</f>
        <v>0</v>
      </c>
      <c r="I42" s="146">
        <f>TRUNC((H42*F42),2)</f>
        <v>0</v>
      </c>
      <c r="K42" s="217"/>
      <c r="L42" s="217"/>
    </row>
    <row r="43" spans="1:12" s="13" customFormat="1" ht="28.5">
      <c r="A43" s="276" t="s">
        <v>1680</v>
      </c>
      <c r="B43" s="277" t="s">
        <v>24</v>
      </c>
      <c r="C43" s="533" t="s">
        <v>1671</v>
      </c>
      <c r="D43" s="281" t="s">
        <v>1692</v>
      </c>
      <c r="E43" s="216" t="s">
        <v>1703</v>
      </c>
      <c r="F43" s="225">
        <v>288.26</v>
      </c>
      <c r="G43" s="184"/>
      <c r="H43" s="146">
        <f>G43*(1+$I$4)</f>
        <v>0</v>
      </c>
      <c r="I43" s="146">
        <f t="shared" si="2"/>
        <v>0</v>
      </c>
      <c r="K43" s="53"/>
      <c r="L43" s="53"/>
    </row>
    <row r="44" spans="1:12" s="13" customFormat="1" ht="28.5">
      <c r="A44" s="276" t="s">
        <v>1681</v>
      </c>
      <c r="B44" s="277" t="s">
        <v>24</v>
      </c>
      <c r="C44" s="533" t="s">
        <v>1672</v>
      </c>
      <c r="D44" s="281" t="s">
        <v>1693</v>
      </c>
      <c r="E44" s="216" t="s">
        <v>1703</v>
      </c>
      <c r="F44" s="225">
        <v>11.7</v>
      </c>
      <c r="G44" s="184"/>
      <c r="H44" s="146">
        <f aca="true" t="shared" si="3" ref="H44:H53">G44*(1+$I$4)</f>
        <v>0</v>
      </c>
      <c r="I44" s="146">
        <f t="shared" si="2"/>
        <v>0</v>
      </c>
      <c r="K44" s="53"/>
      <c r="L44" s="53"/>
    </row>
    <row r="45" spans="1:12" s="13" customFormat="1" ht="31.5" customHeight="1">
      <c r="A45" s="276" t="s">
        <v>1682</v>
      </c>
      <c r="B45" s="277" t="s">
        <v>24</v>
      </c>
      <c r="C45" s="533" t="s">
        <v>1673</v>
      </c>
      <c r="D45" s="281" t="s">
        <v>1694</v>
      </c>
      <c r="E45" s="216" t="s">
        <v>1703</v>
      </c>
      <c r="F45" s="225">
        <v>74.7</v>
      </c>
      <c r="G45" s="184"/>
      <c r="H45" s="146">
        <f t="shared" si="3"/>
        <v>0</v>
      </c>
      <c r="I45" s="146">
        <f t="shared" si="2"/>
        <v>0</v>
      </c>
      <c r="K45" s="53"/>
      <c r="L45" s="53"/>
    </row>
    <row r="46" spans="1:12" s="13" customFormat="1" ht="28.5">
      <c r="A46" s="276" t="s">
        <v>1683</v>
      </c>
      <c r="B46" s="277" t="s">
        <v>24</v>
      </c>
      <c r="C46" s="533" t="s">
        <v>1674</v>
      </c>
      <c r="D46" s="281" t="s">
        <v>1695</v>
      </c>
      <c r="E46" s="216" t="s">
        <v>5</v>
      </c>
      <c r="F46" s="225">
        <v>3164</v>
      </c>
      <c r="G46" s="184"/>
      <c r="H46" s="146">
        <f t="shared" si="3"/>
        <v>0</v>
      </c>
      <c r="I46" s="146">
        <f t="shared" si="2"/>
        <v>0</v>
      </c>
      <c r="K46" s="53"/>
      <c r="L46" s="53"/>
    </row>
    <row r="47" spans="1:12" s="13" customFormat="1" ht="28.5">
      <c r="A47" s="276" t="s">
        <v>1684</v>
      </c>
      <c r="B47" s="277" t="s">
        <v>24</v>
      </c>
      <c r="C47" s="533" t="s">
        <v>1675</v>
      </c>
      <c r="D47" s="281" t="s">
        <v>1696</v>
      </c>
      <c r="E47" s="216" t="s">
        <v>5</v>
      </c>
      <c r="F47" s="225">
        <v>1975</v>
      </c>
      <c r="G47" s="184"/>
      <c r="H47" s="146">
        <f t="shared" si="3"/>
        <v>0</v>
      </c>
      <c r="I47" s="146">
        <f t="shared" si="2"/>
        <v>0</v>
      </c>
      <c r="K47" s="53"/>
      <c r="L47" s="53"/>
    </row>
    <row r="48" spans="1:12" s="13" customFormat="1" ht="28.5">
      <c r="A48" s="276" t="s">
        <v>1685</v>
      </c>
      <c r="B48" s="277" t="s">
        <v>24</v>
      </c>
      <c r="C48" s="533" t="s">
        <v>1676</v>
      </c>
      <c r="D48" s="281" t="s">
        <v>1697</v>
      </c>
      <c r="E48" s="216" t="s">
        <v>5</v>
      </c>
      <c r="F48" s="225">
        <v>1501</v>
      </c>
      <c r="G48" s="184"/>
      <c r="H48" s="146">
        <f t="shared" si="3"/>
        <v>0</v>
      </c>
      <c r="I48" s="146">
        <f t="shared" si="2"/>
        <v>0</v>
      </c>
      <c r="K48" s="53"/>
      <c r="L48" s="53"/>
    </row>
    <row r="49" spans="1:12" s="13" customFormat="1" ht="28.5">
      <c r="A49" s="276" t="s">
        <v>1686</v>
      </c>
      <c r="B49" s="277" t="s">
        <v>24</v>
      </c>
      <c r="C49" s="533" t="s">
        <v>1677</v>
      </c>
      <c r="D49" s="281" t="s">
        <v>1698</v>
      </c>
      <c r="E49" s="216" t="s">
        <v>5</v>
      </c>
      <c r="F49" s="225">
        <v>5313</v>
      </c>
      <c r="G49" s="184"/>
      <c r="H49" s="146">
        <f t="shared" si="3"/>
        <v>0</v>
      </c>
      <c r="I49" s="146">
        <f t="shared" si="2"/>
        <v>0</v>
      </c>
      <c r="K49" s="53"/>
      <c r="L49" s="53"/>
    </row>
    <row r="50" spans="1:12" s="13" customFormat="1" ht="28.5">
      <c r="A50" s="276" t="s">
        <v>1687</v>
      </c>
      <c r="B50" s="277" t="s">
        <v>24</v>
      </c>
      <c r="C50" s="533">
        <v>96547</v>
      </c>
      <c r="D50" s="281" t="s">
        <v>1699</v>
      </c>
      <c r="E50" s="216" t="s">
        <v>5</v>
      </c>
      <c r="F50" s="225">
        <v>4703</v>
      </c>
      <c r="G50" s="184"/>
      <c r="H50" s="146">
        <f t="shared" si="3"/>
        <v>0</v>
      </c>
      <c r="I50" s="146">
        <f t="shared" si="2"/>
        <v>0</v>
      </c>
      <c r="K50" s="53"/>
      <c r="L50" s="53"/>
    </row>
    <row r="51" spans="1:12" s="214" customFormat="1" ht="28.5">
      <c r="A51" s="276" t="s">
        <v>1688</v>
      </c>
      <c r="B51" s="277" t="s">
        <v>24</v>
      </c>
      <c r="C51" s="533">
        <v>96548</v>
      </c>
      <c r="D51" s="281" t="s">
        <v>1700</v>
      </c>
      <c r="E51" s="216" t="s">
        <v>5</v>
      </c>
      <c r="F51" s="225">
        <v>734</v>
      </c>
      <c r="G51" s="184"/>
      <c r="H51" s="146">
        <f>G51*(1+$I$4)</f>
        <v>0</v>
      </c>
      <c r="I51" s="146">
        <f>TRUNC((H51*F51),2)</f>
        <v>0</v>
      </c>
      <c r="K51" s="217"/>
      <c r="L51" s="217"/>
    </row>
    <row r="52" spans="1:12" s="214" customFormat="1" ht="28.5">
      <c r="A52" s="276" t="s">
        <v>1689</v>
      </c>
      <c r="B52" s="277" t="s">
        <v>24</v>
      </c>
      <c r="C52" s="533">
        <v>96549</v>
      </c>
      <c r="D52" s="281" t="s">
        <v>1701</v>
      </c>
      <c r="E52" s="216" t="s">
        <v>5</v>
      </c>
      <c r="F52" s="225">
        <v>110</v>
      </c>
      <c r="G52" s="184"/>
      <c r="H52" s="146">
        <f>G52*(1+$I$4)</f>
        <v>0</v>
      </c>
      <c r="I52" s="146">
        <f>TRUNC((H52*F52),2)</f>
        <v>0</v>
      </c>
      <c r="K52" s="217"/>
      <c r="L52" s="217"/>
    </row>
    <row r="53" spans="1:12" s="13" customFormat="1" ht="42.75">
      <c r="A53" s="276" t="s">
        <v>1690</v>
      </c>
      <c r="B53" s="277" t="s">
        <v>24</v>
      </c>
      <c r="C53" s="533" t="s">
        <v>1678</v>
      </c>
      <c r="D53" s="281" t="s">
        <v>1702</v>
      </c>
      <c r="E53" s="216" t="s">
        <v>1703</v>
      </c>
      <c r="F53" s="225">
        <v>363</v>
      </c>
      <c r="G53" s="184"/>
      <c r="H53" s="146">
        <f t="shared" si="3"/>
        <v>0</v>
      </c>
      <c r="I53" s="146">
        <f t="shared" si="2"/>
        <v>0</v>
      </c>
      <c r="K53" s="53"/>
      <c r="L53" s="53"/>
    </row>
    <row r="54" spans="1:12" s="13" customFormat="1" ht="15">
      <c r="A54" s="287" t="s">
        <v>649</v>
      </c>
      <c r="B54" s="287"/>
      <c r="C54" s="288"/>
      <c r="D54" s="288" t="s">
        <v>1704</v>
      </c>
      <c r="E54" s="287"/>
      <c r="F54" s="287"/>
      <c r="G54" s="287"/>
      <c r="H54" s="287"/>
      <c r="I54" s="289">
        <f>SUM(I55:I75)</f>
        <v>0</v>
      </c>
      <c r="K54" s="53"/>
      <c r="L54" s="53"/>
    </row>
    <row r="55" spans="1:12" s="13" customFormat="1" ht="57">
      <c r="A55" s="276" t="s">
        <v>1705</v>
      </c>
      <c r="B55" s="277" t="s">
        <v>24</v>
      </c>
      <c r="C55" s="533">
        <v>92435</v>
      </c>
      <c r="D55" s="281" t="s">
        <v>1729</v>
      </c>
      <c r="E55" s="216" t="s">
        <v>1746</v>
      </c>
      <c r="F55" s="225">
        <v>148</v>
      </c>
      <c r="G55" s="184"/>
      <c r="H55" s="146">
        <f aca="true" t="shared" si="4" ref="H55:H60">G55*(1+$I$4)</f>
        <v>0</v>
      </c>
      <c r="I55" s="146">
        <f t="shared" si="2"/>
        <v>0</v>
      </c>
      <c r="K55" s="53"/>
      <c r="L55" s="53"/>
    </row>
    <row r="56" spans="1:12" s="214" customFormat="1" ht="57">
      <c r="A56" s="276" t="s">
        <v>1706</v>
      </c>
      <c r="B56" s="277" t="s">
        <v>24</v>
      </c>
      <c r="C56" s="533" t="s">
        <v>1721</v>
      </c>
      <c r="D56" s="281" t="s">
        <v>1730</v>
      </c>
      <c r="E56" s="216" t="s">
        <v>5</v>
      </c>
      <c r="F56" s="225">
        <v>3854</v>
      </c>
      <c r="G56" s="184"/>
      <c r="H56" s="146">
        <f t="shared" si="4"/>
        <v>0</v>
      </c>
      <c r="I56" s="146">
        <f t="shared" si="2"/>
        <v>0</v>
      </c>
      <c r="K56" s="217"/>
      <c r="L56" s="217"/>
    </row>
    <row r="57" spans="1:12" s="214" customFormat="1" ht="57">
      <c r="A57" s="276" t="s">
        <v>1707</v>
      </c>
      <c r="B57" s="277" t="s">
        <v>24</v>
      </c>
      <c r="C57" s="533">
        <v>92760</v>
      </c>
      <c r="D57" s="281" t="s">
        <v>1731</v>
      </c>
      <c r="E57" s="216" t="s">
        <v>5</v>
      </c>
      <c r="F57" s="225">
        <v>5980</v>
      </c>
      <c r="G57" s="184"/>
      <c r="H57" s="146">
        <f t="shared" si="4"/>
        <v>0</v>
      </c>
      <c r="I57" s="146">
        <f>TRUNC((H57*F57),2)</f>
        <v>0</v>
      </c>
      <c r="K57" s="217"/>
      <c r="L57" s="217"/>
    </row>
    <row r="58" spans="1:12" s="13" customFormat="1" ht="57">
      <c r="A58" s="276" t="s">
        <v>1708</v>
      </c>
      <c r="B58" s="277" t="s">
        <v>24</v>
      </c>
      <c r="C58" s="533">
        <v>92761</v>
      </c>
      <c r="D58" s="281" t="s">
        <v>1732</v>
      </c>
      <c r="E58" s="216" t="s">
        <v>5</v>
      </c>
      <c r="F58" s="225">
        <v>3669</v>
      </c>
      <c r="G58" s="184"/>
      <c r="H58" s="146">
        <f t="shared" si="4"/>
        <v>0</v>
      </c>
      <c r="I58" s="146">
        <f t="shared" si="2"/>
        <v>0</v>
      </c>
      <c r="K58" s="53"/>
      <c r="L58" s="53"/>
    </row>
    <row r="59" spans="1:12" s="13" customFormat="1" ht="57">
      <c r="A59" s="276" t="s">
        <v>1709</v>
      </c>
      <c r="B59" s="277" t="s">
        <v>24</v>
      </c>
      <c r="C59" s="533">
        <v>92762</v>
      </c>
      <c r="D59" s="284" t="s">
        <v>1733</v>
      </c>
      <c r="E59" s="187" t="s">
        <v>5</v>
      </c>
      <c r="F59" s="225">
        <v>2080</v>
      </c>
      <c r="G59" s="184"/>
      <c r="H59" s="146">
        <f t="shared" si="4"/>
        <v>0</v>
      </c>
      <c r="I59" s="146">
        <f t="shared" si="2"/>
        <v>0</v>
      </c>
      <c r="K59" s="149"/>
      <c r="L59" s="53"/>
    </row>
    <row r="60" spans="1:12" s="13" customFormat="1" ht="57">
      <c r="A60" s="276" t="s">
        <v>1710</v>
      </c>
      <c r="B60" s="277" t="s">
        <v>24</v>
      </c>
      <c r="C60" s="534">
        <v>92763</v>
      </c>
      <c r="D60" s="284" t="s">
        <v>1734</v>
      </c>
      <c r="E60" s="187" t="s">
        <v>5</v>
      </c>
      <c r="F60" s="225">
        <v>3940</v>
      </c>
      <c r="G60" s="184"/>
      <c r="H60" s="146">
        <f t="shared" si="4"/>
        <v>0</v>
      </c>
      <c r="I60" s="146">
        <f t="shared" si="2"/>
        <v>0</v>
      </c>
      <c r="K60" s="80"/>
      <c r="L60" s="53"/>
    </row>
    <row r="61" spans="1:12" s="180" customFormat="1" ht="57">
      <c r="A61" s="276" t="s">
        <v>1711</v>
      </c>
      <c r="B61" s="277" t="s">
        <v>24</v>
      </c>
      <c r="C61" s="533">
        <v>92764</v>
      </c>
      <c r="D61" s="291" t="s">
        <v>1735</v>
      </c>
      <c r="E61" s="187" t="s">
        <v>5</v>
      </c>
      <c r="F61" s="225">
        <v>20828</v>
      </c>
      <c r="G61" s="265"/>
      <c r="H61" s="146">
        <f aca="true" t="shared" si="5" ref="H61:H67">G61*(1+$I$4)</f>
        <v>0</v>
      </c>
      <c r="I61" s="146">
        <f t="shared" si="2"/>
        <v>0</v>
      </c>
      <c r="K61" s="150"/>
      <c r="L61" s="150"/>
    </row>
    <row r="62" spans="1:12" s="180" customFormat="1" ht="57">
      <c r="A62" s="276" t="s">
        <v>1712</v>
      </c>
      <c r="B62" s="277" t="s">
        <v>24</v>
      </c>
      <c r="C62" s="533">
        <v>92765</v>
      </c>
      <c r="D62" s="291" t="s">
        <v>1736</v>
      </c>
      <c r="E62" s="187" t="s">
        <v>5</v>
      </c>
      <c r="F62" s="225">
        <v>17225</v>
      </c>
      <c r="G62" s="265"/>
      <c r="H62" s="146">
        <f t="shared" si="5"/>
        <v>0</v>
      </c>
      <c r="I62" s="146">
        <f t="shared" si="2"/>
        <v>0</v>
      </c>
      <c r="K62" s="150"/>
      <c r="L62" s="150"/>
    </row>
    <row r="63" spans="1:12" s="180" customFormat="1" ht="57">
      <c r="A63" s="276" t="s">
        <v>1713</v>
      </c>
      <c r="B63" s="277" t="s">
        <v>24</v>
      </c>
      <c r="C63" s="533" t="s">
        <v>1722</v>
      </c>
      <c r="D63" s="291" t="s">
        <v>1737</v>
      </c>
      <c r="E63" s="187" t="s">
        <v>5</v>
      </c>
      <c r="F63" s="225">
        <v>7362</v>
      </c>
      <c r="G63" s="266"/>
      <c r="H63" s="146">
        <f t="shared" si="5"/>
        <v>0</v>
      </c>
      <c r="I63" s="146">
        <f t="shared" si="2"/>
        <v>0</v>
      </c>
      <c r="K63" s="150"/>
      <c r="L63" s="150"/>
    </row>
    <row r="64" spans="1:12" s="180" customFormat="1" ht="57">
      <c r="A64" s="276" t="s">
        <v>1714</v>
      </c>
      <c r="B64" s="277" t="s">
        <v>24</v>
      </c>
      <c r="C64" s="533">
        <v>92726</v>
      </c>
      <c r="D64" s="291" t="s">
        <v>1738</v>
      </c>
      <c r="E64" s="187" t="s">
        <v>1703</v>
      </c>
      <c r="F64" s="225">
        <v>680.07</v>
      </c>
      <c r="G64" s="266"/>
      <c r="H64" s="146">
        <f t="shared" si="5"/>
        <v>0</v>
      </c>
      <c r="I64" s="146">
        <f t="shared" si="2"/>
        <v>0</v>
      </c>
      <c r="K64" s="150"/>
      <c r="L64" s="150"/>
    </row>
    <row r="65" spans="1:12" s="180" customFormat="1" ht="57">
      <c r="A65" s="276" t="s">
        <v>1715</v>
      </c>
      <c r="B65" s="277" t="s">
        <v>24</v>
      </c>
      <c r="C65" s="533" t="s">
        <v>1723</v>
      </c>
      <c r="D65" s="291" t="s">
        <v>1739</v>
      </c>
      <c r="E65" s="187" t="s">
        <v>1703</v>
      </c>
      <c r="F65" s="225">
        <v>447</v>
      </c>
      <c r="G65" s="266"/>
      <c r="H65" s="146">
        <f t="shared" si="5"/>
        <v>0</v>
      </c>
      <c r="I65" s="146">
        <f t="shared" si="2"/>
        <v>0</v>
      </c>
      <c r="K65" s="150"/>
      <c r="L65" s="150"/>
    </row>
    <row r="66" spans="1:12" s="180" customFormat="1" ht="42.75">
      <c r="A66" s="276" t="s">
        <v>1716</v>
      </c>
      <c r="B66" s="277" t="s">
        <v>24</v>
      </c>
      <c r="C66" s="533" t="s">
        <v>1724</v>
      </c>
      <c r="D66" s="291" t="s">
        <v>1740</v>
      </c>
      <c r="E66" s="187" t="s">
        <v>1703</v>
      </c>
      <c r="F66" s="225">
        <v>1</v>
      </c>
      <c r="G66" s="266"/>
      <c r="H66" s="146">
        <f t="shared" si="5"/>
        <v>0</v>
      </c>
      <c r="I66" s="146">
        <f t="shared" si="2"/>
        <v>0</v>
      </c>
      <c r="K66" s="150"/>
      <c r="L66" s="150"/>
    </row>
    <row r="67" spans="1:12" s="180" customFormat="1" ht="60" customHeight="1">
      <c r="A67" s="276" t="s">
        <v>1717</v>
      </c>
      <c r="B67" s="277" t="s">
        <v>24</v>
      </c>
      <c r="C67" s="533">
        <v>92769</v>
      </c>
      <c r="D67" s="291" t="s">
        <v>1741</v>
      </c>
      <c r="E67" s="187" t="s">
        <v>5</v>
      </c>
      <c r="F67" s="225">
        <v>355</v>
      </c>
      <c r="G67" s="266"/>
      <c r="H67" s="146">
        <f t="shared" si="5"/>
        <v>0</v>
      </c>
      <c r="I67" s="146">
        <f t="shared" si="2"/>
        <v>0</v>
      </c>
      <c r="K67" s="150"/>
      <c r="L67" s="150"/>
    </row>
    <row r="68" spans="1:12" s="180" customFormat="1" ht="48" customHeight="1">
      <c r="A68" s="276" t="s">
        <v>1718</v>
      </c>
      <c r="B68" s="277" t="s">
        <v>24</v>
      </c>
      <c r="C68" s="533">
        <v>39507</v>
      </c>
      <c r="D68" s="291" t="s">
        <v>1794</v>
      </c>
      <c r="E68" s="187" t="s">
        <v>2</v>
      </c>
      <c r="F68" s="225">
        <v>2208</v>
      </c>
      <c r="G68" s="532"/>
      <c r="H68" s="146">
        <f aca="true" t="shared" si="6" ref="H68:H74">G68*(1+$I$4)</f>
        <v>0</v>
      </c>
      <c r="I68" s="146">
        <f>TRUNC((H68*F68),2)</f>
        <v>0</v>
      </c>
      <c r="K68" s="150"/>
      <c r="L68" s="150"/>
    </row>
    <row r="69" spans="1:12" s="180" customFormat="1" ht="57">
      <c r="A69" s="276" t="s">
        <v>1718</v>
      </c>
      <c r="B69" s="277" t="s">
        <v>24</v>
      </c>
      <c r="C69" s="533" t="s">
        <v>1725</v>
      </c>
      <c r="D69" s="284" t="s">
        <v>1742</v>
      </c>
      <c r="E69" s="187" t="s">
        <v>5</v>
      </c>
      <c r="F69" s="225">
        <v>159</v>
      </c>
      <c r="G69" s="184"/>
      <c r="H69" s="146">
        <f t="shared" si="6"/>
        <v>0</v>
      </c>
      <c r="I69" s="146">
        <f t="shared" si="2"/>
        <v>0</v>
      </c>
      <c r="K69" s="150"/>
      <c r="L69" s="150"/>
    </row>
    <row r="70" spans="1:12" s="180" customFormat="1" ht="57">
      <c r="A70" s="276" t="s">
        <v>1719</v>
      </c>
      <c r="B70" s="277" t="s">
        <v>24</v>
      </c>
      <c r="C70" s="533" t="s">
        <v>1726</v>
      </c>
      <c r="D70" s="284" t="s">
        <v>1743</v>
      </c>
      <c r="E70" s="187" t="s">
        <v>5</v>
      </c>
      <c r="F70" s="225">
        <v>2086</v>
      </c>
      <c r="G70" s="184"/>
      <c r="H70" s="146">
        <f t="shared" si="6"/>
        <v>0</v>
      </c>
      <c r="I70" s="146">
        <f t="shared" si="2"/>
        <v>0</v>
      </c>
      <c r="K70" s="150"/>
      <c r="L70" s="150"/>
    </row>
    <row r="71" spans="1:12" s="180" customFormat="1" ht="63" customHeight="1">
      <c r="A71" s="276" t="s">
        <v>1720</v>
      </c>
      <c r="B71" s="277" t="s">
        <v>24</v>
      </c>
      <c r="C71" s="533">
        <v>92771</v>
      </c>
      <c r="D71" s="284" t="s">
        <v>1744</v>
      </c>
      <c r="E71" s="187" t="s">
        <v>5</v>
      </c>
      <c r="F71" s="225">
        <v>6461</v>
      </c>
      <c r="G71" s="184"/>
      <c r="H71" s="146">
        <f t="shared" si="6"/>
        <v>0</v>
      </c>
      <c r="I71" s="146">
        <f t="shared" si="2"/>
        <v>0</v>
      </c>
      <c r="K71" s="150"/>
      <c r="L71" s="150"/>
    </row>
    <row r="72" spans="1:12" s="180" customFormat="1" ht="65.25" customHeight="1">
      <c r="A72" s="276" t="s">
        <v>1727</v>
      </c>
      <c r="B72" s="277" t="s">
        <v>24</v>
      </c>
      <c r="C72" s="533">
        <v>92769</v>
      </c>
      <c r="D72" s="284" t="s">
        <v>1741</v>
      </c>
      <c r="E72" s="187" t="s">
        <v>5</v>
      </c>
      <c r="F72" s="225">
        <v>6881</v>
      </c>
      <c r="G72" s="184"/>
      <c r="H72" s="146">
        <f t="shared" si="6"/>
        <v>0</v>
      </c>
      <c r="I72" s="146">
        <f>TRUNC((H72*F72),2)</f>
        <v>0</v>
      </c>
      <c r="K72" s="150"/>
      <c r="L72" s="150"/>
    </row>
    <row r="73" spans="1:12" s="180" customFormat="1" ht="61.5" customHeight="1">
      <c r="A73" s="276" t="s">
        <v>1728</v>
      </c>
      <c r="B73" s="277" t="s">
        <v>24</v>
      </c>
      <c r="C73" s="533">
        <v>92772</v>
      </c>
      <c r="D73" s="284" t="s">
        <v>1795</v>
      </c>
      <c r="E73" s="187" t="s">
        <v>5</v>
      </c>
      <c r="F73" s="225">
        <v>4205</v>
      </c>
      <c r="G73" s="224"/>
      <c r="H73" s="146">
        <f t="shared" si="6"/>
        <v>0</v>
      </c>
      <c r="I73" s="146">
        <f>TRUNC((H73*F73),2)</f>
        <v>0</v>
      </c>
      <c r="K73" s="150"/>
      <c r="L73" s="150"/>
    </row>
    <row r="74" spans="1:12" s="180" customFormat="1" ht="42.75">
      <c r="A74" s="276" t="s">
        <v>1727</v>
      </c>
      <c r="B74" s="277" t="s">
        <v>24</v>
      </c>
      <c r="C74" s="533">
        <v>42407</v>
      </c>
      <c r="D74" s="284" t="s">
        <v>1745</v>
      </c>
      <c r="E74" s="187" t="s">
        <v>4</v>
      </c>
      <c r="F74" s="225">
        <v>2141</v>
      </c>
      <c r="G74" s="184"/>
      <c r="H74" s="146">
        <f t="shared" si="6"/>
        <v>0</v>
      </c>
      <c r="I74" s="146">
        <f t="shared" si="2"/>
        <v>0</v>
      </c>
      <c r="K74" s="150"/>
      <c r="L74" s="150"/>
    </row>
    <row r="75" spans="1:12" s="180" customFormat="1" ht="15">
      <c r="A75" s="276" t="s">
        <v>1728</v>
      </c>
      <c r="B75" s="277" t="s">
        <v>639</v>
      </c>
      <c r="C75" s="277" t="s">
        <v>639</v>
      </c>
      <c r="D75" s="284" t="s">
        <v>1747</v>
      </c>
      <c r="E75" s="187" t="s">
        <v>1802</v>
      </c>
      <c r="F75" s="225">
        <v>15</v>
      </c>
      <c r="G75" s="184"/>
      <c r="H75" s="146">
        <f>G75*(1+$I$5)</f>
        <v>0</v>
      </c>
      <c r="I75" s="146">
        <f t="shared" si="2"/>
        <v>0</v>
      </c>
      <c r="K75" s="150"/>
      <c r="L75" s="150"/>
    </row>
    <row r="76" spans="1:12" s="13" customFormat="1" ht="15">
      <c r="A76" s="276"/>
      <c r="B76" s="277"/>
      <c r="C76" s="88"/>
      <c r="D76" s="281"/>
      <c r="E76" s="216"/>
      <c r="F76" s="82"/>
      <c r="G76" s="82"/>
      <c r="H76" s="78" t="s">
        <v>22</v>
      </c>
      <c r="I76" s="78">
        <f>SUM(I40:I75)/2</f>
        <v>0</v>
      </c>
      <c r="K76" s="147"/>
      <c r="L76" s="53"/>
    </row>
    <row r="77" spans="1:12" s="43" customFormat="1" ht="15">
      <c r="A77" s="65" t="s">
        <v>1610</v>
      </c>
      <c r="B77" s="7"/>
      <c r="C77" s="86" t="s">
        <v>1</v>
      </c>
      <c r="D77" s="8" t="s">
        <v>719</v>
      </c>
      <c r="E77" s="63"/>
      <c r="F77" s="84"/>
      <c r="G77" s="84"/>
      <c r="H77" s="81"/>
      <c r="I77" s="48"/>
      <c r="K77" s="51"/>
      <c r="L77" s="51"/>
    </row>
    <row r="78" spans="1:12" s="180" customFormat="1" ht="57">
      <c r="A78" s="290" t="s">
        <v>651</v>
      </c>
      <c r="B78" s="277" t="s">
        <v>24</v>
      </c>
      <c r="C78" s="533" t="s">
        <v>1748</v>
      </c>
      <c r="D78" s="284" t="s">
        <v>1749</v>
      </c>
      <c r="E78" s="187" t="s">
        <v>5</v>
      </c>
      <c r="F78" s="225">
        <v>99578</v>
      </c>
      <c r="G78" s="184"/>
      <c r="H78" s="146">
        <f>G78*(1+$I$4)</f>
        <v>0</v>
      </c>
      <c r="I78" s="146">
        <f>TRUNC((H78*F78),2)</f>
        <v>0</v>
      </c>
      <c r="K78" s="150"/>
      <c r="L78" s="150"/>
    </row>
    <row r="79" spans="1:12" s="13" customFormat="1" ht="15">
      <c r="A79" s="276"/>
      <c r="B79" s="277"/>
      <c r="C79" s="88"/>
      <c r="D79" s="281"/>
      <c r="E79" s="216"/>
      <c r="F79" s="82"/>
      <c r="G79" s="82"/>
      <c r="H79" s="78" t="s">
        <v>22</v>
      </c>
      <c r="I79" s="78">
        <f>SUM(I78:I78)</f>
        <v>0</v>
      </c>
      <c r="K79" s="53"/>
      <c r="L79" s="53"/>
    </row>
    <row r="80" spans="1:12" s="43" customFormat="1" ht="15">
      <c r="A80" s="65" t="s">
        <v>1760</v>
      </c>
      <c r="B80" s="7"/>
      <c r="C80" s="86" t="s">
        <v>1</v>
      </c>
      <c r="D80" s="8" t="s">
        <v>656</v>
      </c>
      <c r="E80" s="63"/>
      <c r="F80" s="84"/>
      <c r="G80" s="84"/>
      <c r="H80" s="81"/>
      <c r="I80" s="48"/>
      <c r="K80" s="51"/>
      <c r="L80" s="51"/>
    </row>
    <row r="81" spans="1:12" s="180" customFormat="1" ht="28.5">
      <c r="A81" s="290" t="s">
        <v>1761</v>
      </c>
      <c r="B81" s="286" t="s">
        <v>24</v>
      </c>
      <c r="C81" s="533">
        <v>94213</v>
      </c>
      <c r="D81" s="284" t="s">
        <v>878</v>
      </c>
      <c r="E81" s="187" t="s">
        <v>2</v>
      </c>
      <c r="F81" s="225">
        <v>4004.62</v>
      </c>
      <c r="G81" s="184"/>
      <c r="H81" s="146">
        <f aca="true" t="shared" si="7" ref="H81:H86">G81*(1+$I$4)</f>
        <v>0</v>
      </c>
      <c r="I81" s="146">
        <f aca="true" t="shared" si="8" ref="I81:I86">TRUNC((H81*F81),2)</f>
        <v>0</v>
      </c>
      <c r="K81" s="150"/>
      <c r="L81" s="150"/>
    </row>
    <row r="82" spans="1:12" s="180" customFormat="1" ht="28.5">
      <c r="A82" s="290" t="s">
        <v>1762</v>
      </c>
      <c r="B82" s="282" t="s">
        <v>24</v>
      </c>
      <c r="C82" s="533">
        <v>94231</v>
      </c>
      <c r="D82" s="279" t="s">
        <v>660</v>
      </c>
      <c r="E82" s="187" t="s">
        <v>4</v>
      </c>
      <c r="F82" s="225">
        <v>339.9</v>
      </c>
      <c r="G82" s="184"/>
      <c r="H82" s="146">
        <f t="shared" si="7"/>
        <v>0</v>
      </c>
      <c r="I82" s="146">
        <f t="shared" si="8"/>
        <v>0</v>
      </c>
      <c r="K82" s="150"/>
      <c r="L82" s="150"/>
    </row>
    <row r="83" spans="1:12" s="180" customFormat="1" ht="28.5">
      <c r="A83" s="290" t="s">
        <v>1763</v>
      </c>
      <c r="B83" s="277" t="s">
        <v>25</v>
      </c>
      <c r="C83" s="283" t="str">
        <f>COMPOSIÇÕES!B2371</f>
        <v>Item: AD. SINAPI 94223</v>
      </c>
      <c r="D83" s="653" t="str">
        <f>COMPOSIÇÕES!B2372</f>
        <v>CUMEEIRA PARA TELHA METÁLICA, INCLUSO ACESSÓRIOS DE FIXAÇÃO E IÇAMENTO.</v>
      </c>
      <c r="E83" s="187" t="s">
        <v>4</v>
      </c>
      <c r="F83" s="225">
        <v>72.6</v>
      </c>
      <c r="G83" s="184"/>
      <c r="H83" s="146">
        <f>G83*(1+$I$4)</f>
        <v>0</v>
      </c>
      <c r="I83" s="146">
        <f>TRUNC((H83*F83),2)</f>
        <v>0</v>
      </c>
      <c r="K83" s="150"/>
      <c r="L83" s="150"/>
    </row>
    <row r="84" spans="1:12" s="13" customFormat="1" ht="42.75">
      <c r="A84" s="290" t="s">
        <v>1764</v>
      </c>
      <c r="B84" s="277" t="s">
        <v>25</v>
      </c>
      <c r="C84" s="283" t="str">
        <f>COMPOSIÇÕES!$B$87</f>
        <v>Item: AD. SINAPI 94213</v>
      </c>
      <c r="D84" s="641" t="str">
        <f>COMPOSIÇÕES!$B$88</f>
        <v>TELHAMENTO COM TELHA TERMOISOLANTE / TP-40 / EPS 30mm LISO DUPLA FACE FILME ALUMINIZADO, COM ATÉ 2 ÁGUAS, INCLUSO IÇAMENTO.</v>
      </c>
      <c r="E84" s="496" t="str">
        <f>COMPOSIÇÕES!$D$89</f>
        <v>M2</v>
      </c>
      <c r="F84" s="225">
        <v>616</v>
      </c>
      <c r="G84" s="184"/>
      <c r="H84" s="146">
        <f t="shared" si="7"/>
        <v>0</v>
      </c>
      <c r="I84" s="146">
        <f t="shared" si="8"/>
        <v>0</v>
      </c>
      <c r="K84" s="53"/>
      <c r="L84" s="53"/>
    </row>
    <row r="85" spans="1:12" s="214" customFormat="1" ht="42.75">
      <c r="A85" s="290" t="s">
        <v>1765</v>
      </c>
      <c r="B85" s="277" t="s">
        <v>24</v>
      </c>
      <c r="C85" s="533">
        <v>94228</v>
      </c>
      <c r="D85" s="281" t="s">
        <v>1755</v>
      </c>
      <c r="E85" s="216" t="s">
        <v>4</v>
      </c>
      <c r="F85" s="225">
        <v>120</v>
      </c>
      <c r="G85" s="184"/>
      <c r="H85" s="146">
        <f t="shared" si="7"/>
        <v>0</v>
      </c>
      <c r="I85" s="146">
        <f t="shared" si="8"/>
        <v>0</v>
      </c>
      <c r="K85" s="217"/>
      <c r="L85" s="217"/>
    </row>
    <row r="86" spans="1:12" s="13" customFormat="1" ht="41.25" customHeight="1">
      <c r="A86" s="290" t="s">
        <v>2261</v>
      </c>
      <c r="B86" s="277" t="s">
        <v>24</v>
      </c>
      <c r="C86" s="533">
        <v>94229</v>
      </c>
      <c r="D86" s="281" t="s">
        <v>1756</v>
      </c>
      <c r="E86" s="216" t="s">
        <v>4</v>
      </c>
      <c r="F86" s="225">
        <v>145.2</v>
      </c>
      <c r="G86" s="184"/>
      <c r="H86" s="146">
        <f t="shared" si="7"/>
        <v>0</v>
      </c>
      <c r="I86" s="146">
        <f t="shared" si="8"/>
        <v>0</v>
      </c>
      <c r="K86" s="53"/>
      <c r="L86" s="53"/>
    </row>
    <row r="87" spans="1:12" s="13" customFormat="1" ht="15">
      <c r="A87" s="276"/>
      <c r="B87" s="277"/>
      <c r="C87" s="88"/>
      <c r="D87" s="281"/>
      <c r="E87" s="216"/>
      <c r="F87" s="82"/>
      <c r="G87" s="82"/>
      <c r="H87" s="78" t="s">
        <v>22</v>
      </c>
      <c r="I87" s="78">
        <f>SUM(I81:I86)</f>
        <v>0</v>
      </c>
      <c r="K87" s="53"/>
      <c r="L87" s="53"/>
    </row>
    <row r="88" spans="1:12" s="43" customFormat="1" ht="15">
      <c r="A88" s="65" t="s">
        <v>1815</v>
      </c>
      <c r="B88" s="7"/>
      <c r="C88" s="86"/>
      <c r="D88" s="8" t="s">
        <v>663</v>
      </c>
      <c r="E88" s="63"/>
      <c r="F88" s="84"/>
      <c r="G88" s="84"/>
      <c r="H88" s="81"/>
      <c r="I88" s="48"/>
      <c r="K88" s="51"/>
      <c r="L88" s="51"/>
    </row>
    <row r="89" spans="1:12" s="180" customFormat="1" ht="44.25" customHeight="1">
      <c r="A89" s="525" t="s">
        <v>1816</v>
      </c>
      <c r="B89" s="282" t="s">
        <v>25</v>
      </c>
      <c r="C89" s="316" t="str">
        <f>COMPOSIÇÕES!$B$104</f>
        <v>Item: AD. SINAPI 99862</v>
      </c>
      <c r="D89" s="317" t="str">
        <f>COMPOSIÇÕES!$B$105</f>
        <v>GRADIL EM ALUMÍNIO TIPO BRISE FIXADO EM VÃOS, FORMADO POR TUBOS RETANGULARES EM ALUMÍNIO 127,00X50,80X2,00MM (PERFIL 1,88KG/M).</v>
      </c>
      <c r="E89" s="514" t="str">
        <f>COMPOSIÇÕES!$D$106</f>
        <v>M2</v>
      </c>
      <c r="F89" s="271">
        <v>1016.31</v>
      </c>
      <c r="G89" s="515"/>
      <c r="H89" s="516">
        <f>G89*(1+$I$4)</f>
        <v>0</v>
      </c>
      <c r="I89" s="516">
        <f>TRUNC((H89*F89),2)</f>
        <v>0</v>
      </c>
      <c r="K89" s="150"/>
      <c r="L89" s="150"/>
    </row>
    <row r="90" spans="1:12" s="180" customFormat="1" ht="35.25" customHeight="1">
      <c r="A90" s="525" t="s">
        <v>1817</v>
      </c>
      <c r="B90" s="282" t="s">
        <v>25</v>
      </c>
      <c r="C90" s="283" t="str">
        <f>COMPOSIÇÕES!$B$120</f>
        <v>Item: COTAÇÃO</v>
      </c>
      <c r="D90" s="284" t="str">
        <f>COMPOSIÇÕES!$B$121</f>
        <v>REVESTIMENTO EM ACM PARA FACHADA, EM DIVERSAS CORES - FORNECIMENTO E INSTALAÇÃO</v>
      </c>
      <c r="E90" s="496" t="str">
        <f>COMPOSIÇÕES!$D$122</f>
        <v>M2</v>
      </c>
      <c r="F90" s="271">
        <f>511.86+378.87+648+480.61+71.14+480.61+702.53</f>
        <v>3273.62</v>
      </c>
      <c r="G90" s="184"/>
      <c r="H90" s="146">
        <f>G90*(1+$I$4)</f>
        <v>0</v>
      </c>
      <c r="I90" s="146">
        <f>TRUNC((H90*F90),2)</f>
        <v>0</v>
      </c>
      <c r="K90" s="150"/>
      <c r="L90" s="150"/>
    </row>
    <row r="91" spans="1:12" s="13" customFormat="1" ht="15">
      <c r="A91" s="276"/>
      <c r="B91" s="277"/>
      <c r="C91" s="88"/>
      <c r="D91" s="281"/>
      <c r="E91" s="216"/>
      <c r="F91" s="82"/>
      <c r="G91" s="82"/>
      <c r="H91" s="78" t="s">
        <v>22</v>
      </c>
      <c r="I91" s="78">
        <f>SUM(I89:I90)</f>
        <v>0</v>
      </c>
      <c r="K91" s="53"/>
      <c r="L91" s="53"/>
    </row>
    <row r="92" spans="1:12" s="43" customFormat="1" ht="15">
      <c r="A92" s="65" t="s">
        <v>768</v>
      </c>
      <c r="B92" s="7"/>
      <c r="C92" s="86"/>
      <c r="D92" s="8" t="s">
        <v>665</v>
      </c>
      <c r="E92" s="63"/>
      <c r="F92" s="84"/>
      <c r="G92" s="84"/>
      <c r="H92" s="81"/>
      <c r="I92" s="48"/>
      <c r="K92" s="51"/>
      <c r="L92" s="51"/>
    </row>
    <row r="93" spans="1:12" s="13" customFormat="1" ht="15">
      <c r="A93" s="288" t="s">
        <v>1131</v>
      </c>
      <c r="B93" s="288"/>
      <c r="C93" s="288"/>
      <c r="D93" s="288" t="s">
        <v>675</v>
      </c>
      <c r="E93" s="288"/>
      <c r="F93" s="288"/>
      <c r="G93" s="288"/>
      <c r="H93" s="288"/>
      <c r="I93" s="292">
        <f>SUM(I94:I95)</f>
        <v>0</v>
      </c>
      <c r="K93" s="53"/>
      <c r="L93" s="53"/>
    </row>
    <row r="94" spans="1:12" s="180" customFormat="1" ht="42.75">
      <c r="A94" s="290" t="s">
        <v>1818</v>
      </c>
      <c r="B94" s="286" t="s">
        <v>24</v>
      </c>
      <c r="C94" s="283">
        <v>91341</v>
      </c>
      <c r="D94" s="284" t="s">
        <v>1810</v>
      </c>
      <c r="E94" s="187" t="s">
        <v>2</v>
      </c>
      <c r="F94" s="225">
        <v>117.53</v>
      </c>
      <c r="G94" s="184"/>
      <c r="H94" s="146">
        <f>G94*(1+$I$4)</f>
        <v>0</v>
      </c>
      <c r="I94" s="146">
        <f>TRUNC((H94*F94),2)</f>
        <v>0</v>
      </c>
      <c r="K94" s="150"/>
      <c r="L94" s="150"/>
    </row>
    <row r="95" spans="1:12" s="180" customFormat="1" ht="42.75">
      <c r="A95" s="525" t="s">
        <v>1819</v>
      </c>
      <c r="B95" s="638" t="s">
        <v>24</v>
      </c>
      <c r="C95" s="635">
        <v>91341</v>
      </c>
      <c r="D95" s="636" t="s">
        <v>1811</v>
      </c>
      <c r="E95" s="637" t="s">
        <v>2</v>
      </c>
      <c r="F95" s="225">
        <v>15.33</v>
      </c>
      <c r="G95" s="224"/>
      <c r="H95" s="146">
        <f>G95*(1+$I$4)</f>
        <v>0</v>
      </c>
      <c r="I95" s="146">
        <f>TRUNC((H95*F95),2)</f>
        <v>0</v>
      </c>
      <c r="K95" s="150"/>
      <c r="L95" s="150"/>
    </row>
    <row r="96" spans="1:12" s="13" customFormat="1" ht="15">
      <c r="A96" s="288" t="s">
        <v>1132</v>
      </c>
      <c r="B96" s="288"/>
      <c r="C96" s="288"/>
      <c r="D96" s="288" t="s">
        <v>674</v>
      </c>
      <c r="E96" s="288"/>
      <c r="F96" s="288"/>
      <c r="G96" s="288"/>
      <c r="H96" s="288"/>
      <c r="I96" s="292">
        <f>SUM(I97:I99)</f>
        <v>0</v>
      </c>
      <c r="K96" s="53"/>
      <c r="L96" s="53"/>
    </row>
    <row r="97" spans="1:12" s="13" customFormat="1" ht="57" customHeight="1">
      <c r="A97" s="276" t="s">
        <v>1820</v>
      </c>
      <c r="B97" s="277" t="s">
        <v>25</v>
      </c>
      <c r="C97" s="283" t="s">
        <v>1378</v>
      </c>
      <c r="D97" s="281" t="s">
        <v>1804</v>
      </c>
      <c r="E97" s="216" t="s">
        <v>6</v>
      </c>
      <c r="F97" s="225">
        <v>2</v>
      </c>
      <c r="G97" s="184"/>
      <c r="H97" s="146">
        <f>G97*(1+$I$4)</f>
        <v>0</v>
      </c>
      <c r="I97" s="146">
        <f>TRUNC((H97*F97),2)</f>
        <v>0</v>
      </c>
      <c r="K97" s="53"/>
      <c r="L97" s="53"/>
    </row>
    <row r="98" spans="1:12" s="13" customFormat="1" ht="57" customHeight="1">
      <c r="A98" s="276" t="s">
        <v>1821</v>
      </c>
      <c r="B98" s="277" t="s">
        <v>25</v>
      </c>
      <c r="C98" s="283" t="s">
        <v>1378</v>
      </c>
      <c r="D98" s="284" t="s">
        <v>1805</v>
      </c>
      <c r="E98" s="187" t="s">
        <v>6</v>
      </c>
      <c r="F98" s="225">
        <v>1</v>
      </c>
      <c r="G98" s="184"/>
      <c r="H98" s="146">
        <f>G98*(1+$I$4)</f>
        <v>0</v>
      </c>
      <c r="I98" s="146">
        <f>TRUNC((H98*F98),2)</f>
        <v>0</v>
      </c>
      <c r="K98" s="53"/>
      <c r="L98" s="53"/>
    </row>
    <row r="99" spans="1:12" s="13" customFormat="1" ht="57">
      <c r="A99" s="276" t="s">
        <v>1822</v>
      </c>
      <c r="B99" s="277" t="s">
        <v>25</v>
      </c>
      <c r="C99" s="283" t="s">
        <v>1378</v>
      </c>
      <c r="D99" s="284" t="s">
        <v>1806</v>
      </c>
      <c r="E99" s="187" t="s">
        <v>6</v>
      </c>
      <c r="F99" s="225">
        <v>1</v>
      </c>
      <c r="G99" s="184"/>
      <c r="H99" s="146">
        <f>G99*(1+$I$4)</f>
        <v>0</v>
      </c>
      <c r="I99" s="146">
        <f>TRUNC((H99*F99),2)</f>
        <v>0</v>
      </c>
      <c r="K99" s="53"/>
      <c r="L99" s="53"/>
    </row>
    <row r="100" spans="1:12" s="214" customFormat="1" ht="15">
      <c r="A100" s="276"/>
      <c r="B100" s="277"/>
      <c r="C100" s="283"/>
      <c r="D100" s="284"/>
      <c r="E100" s="187"/>
      <c r="F100" s="225"/>
      <c r="G100" s="184"/>
      <c r="H100" s="146"/>
      <c r="I100" s="146"/>
      <c r="K100" s="217"/>
      <c r="L100" s="217"/>
    </row>
    <row r="101" spans="1:12" s="13" customFormat="1" ht="15">
      <c r="A101" s="288" t="s">
        <v>1823</v>
      </c>
      <c r="B101" s="288"/>
      <c r="C101" s="288"/>
      <c r="D101" s="288" t="s">
        <v>1376</v>
      </c>
      <c r="E101" s="288"/>
      <c r="F101" s="288"/>
      <c r="G101" s="288"/>
      <c r="H101" s="288"/>
      <c r="I101" s="292">
        <f>SUM(I102)</f>
        <v>0</v>
      </c>
      <c r="K101" s="53"/>
      <c r="L101" s="53"/>
    </row>
    <row r="102" spans="1:12" s="13" customFormat="1" ht="45.75" customHeight="1">
      <c r="A102" s="276" t="s">
        <v>1824</v>
      </c>
      <c r="B102" s="277" t="s">
        <v>25</v>
      </c>
      <c r="C102" s="283" t="s">
        <v>681</v>
      </c>
      <c r="D102" s="281" t="s">
        <v>2275</v>
      </c>
      <c r="E102" s="216" t="s">
        <v>2</v>
      </c>
      <c r="F102" s="225">
        <v>1</v>
      </c>
      <c r="G102" s="184"/>
      <c r="H102" s="146">
        <f>G102*(1+$I$4)</f>
        <v>0</v>
      </c>
      <c r="I102" s="146">
        <f aca="true" t="shared" si="9" ref="I102:I118">TRUNC((H102*F102),2)</f>
        <v>0</v>
      </c>
      <c r="K102" s="53"/>
      <c r="L102" s="53"/>
    </row>
    <row r="103" spans="1:12" s="13" customFormat="1" ht="15">
      <c r="A103" s="288" t="s">
        <v>1825</v>
      </c>
      <c r="B103" s="288"/>
      <c r="C103" s="288"/>
      <c r="D103" s="288" t="s">
        <v>682</v>
      </c>
      <c r="E103" s="288"/>
      <c r="F103" s="288"/>
      <c r="G103" s="288"/>
      <c r="H103" s="288"/>
      <c r="I103" s="292">
        <f>SUM(I104:I106)</f>
        <v>0</v>
      </c>
      <c r="K103" s="53"/>
      <c r="L103" s="53"/>
    </row>
    <row r="104" spans="1:12" s="13" customFormat="1" ht="42.75">
      <c r="A104" s="276" t="s">
        <v>1826</v>
      </c>
      <c r="B104" s="277" t="s">
        <v>25</v>
      </c>
      <c r="C104" s="283" t="s">
        <v>688</v>
      </c>
      <c r="D104" s="281" t="s">
        <v>1807</v>
      </c>
      <c r="E104" s="216" t="s">
        <v>2</v>
      </c>
      <c r="F104" s="225">
        <v>48.3</v>
      </c>
      <c r="G104" s="184"/>
      <c r="H104" s="146">
        <f>G104*(1+$I$4)</f>
        <v>0</v>
      </c>
      <c r="I104" s="146">
        <f t="shared" si="9"/>
        <v>0</v>
      </c>
      <c r="K104" s="53"/>
      <c r="L104" s="53"/>
    </row>
    <row r="105" spans="1:12" s="13" customFormat="1" ht="42.75">
      <c r="A105" s="276" t="s">
        <v>1827</v>
      </c>
      <c r="B105" s="277" t="s">
        <v>25</v>
      </c>
      <c r="C105" s="283" t="s">
        <v>688</v>
      </c>
      <c r="D105" s="284" t="s">
        <v>1808</v>
      </c>
      <c r="E105" s="187" t="s">
        <v>2</v>
      </c>
      <c r="F105" s="225">
        <v>20.34</v>
      </c>
      <c r="G105" s="184"/>
      <c r="H105" s="178">
        <f>G105*(1+$I$4)</f>
        <v>0</v>
      </c>
      <c r="I105" s="178">
        <f t="shared" si="9"/>
        <v>0</v>
      </c>
      <c r="K105" s="53"/>
      <c r="L105" s="53"/>
    </row>
    <row r="106" spans="1:12" s="214" customFormat="1" ht="42.75">
      <c r="A106" s="276" t="s">
        <v>1828</v>
      </c>
      <c r="B106" s="277" t="s">
        <v>24</v>
      </c>
      <c r="C106" s="286">
        <v>100674</v>
      </c>
      <c r="D106" s="284" t="s">
        <v>1809</v>
      </c>
      <c r="E106" s="187" t="s">
        <v>2</v>
      </c>
      <c r="F106" s="225">
        <v>0.7</v>
      </c>
      <c r="G106" s="184"/>
      <c r="H106" s="178">
        <f>G106*(1+$I$4)</f>
        <v>0</v>
      </c>
      <c r="I106" s="178">
        <f t="shared" si="9"/>
        <v>0</v>
      </c>
      <c r="K106" s="217"/>
      <c r="L106" s="217"/>
    </row>
    <row r="107" spans="1:12" s="214" customFormat="1" ht="15">
      <c r="A107" s="288" t="s">
        <v>1829</v>
      </c>
      <c r="B107" s="288"/>
      <c r="C107" s="288"/>
      <c r="D107" s="288" t="s">
        <v>689</v>
      </c>
      <c r="E107" s="288"/>
      <c r="F107" s="288"/>
      <c r="G107" s="288"/>
      <c r="H107" s="288"/>
      <c r="I107" s="292">
        <f>SUM(I108:I111)</f>
        <v>0</v>
      </c>
      <c r="K107" s="217"/>
      <c r="L107" s="217"/>
    </row>
    <row r="108" spans="1:12" s="214" customFormat="1" ht="85.5">
      <c r="A108" s="276" t="s">
        <v>1830</v>
      </c>
      <c r="B108" s="277" t="s">
        <v>25</v>
      </c>
      <c r="C108" s="283" t="str">
        <f>COMPOSIÇÕES!$B$258</f>
        <v>Item: COTAÇÃO</v>
      </c>
      <c r="D108" s="281" t="str">
        <f>COMPOSIÇÕES!$B$259</f>
        <v>FACHADA EM PELE DE VIDRO (4+4), COM VIDRO INCOLOR ESPELHADO, COM PROTEÇÃO SOLAR, INCLUSO PORTA DE CORRER (P12), ESTRUTURA EM ALUMÍNIO ANODIZADO FOSCO, INSUMOS PARA INSTALAÇÃO, FRETE E MONTAGEM CONFORME PROJETO ARQUITETÔNICO (FACHADA FRONTAL, DIREITA E ESQUERDA, 43,6X8,0M)</v>
      </c>
      <c r="E108" s="527" t="str">
        <f>COMPOSIÇÕES!$D$260</f>
        <v>UNI</v>
      </c>
      <c r="F108" s="225">
        <v>1</v>
      </c>
      <c r="G108" s="184"/>
      <c r="H108" s="146">
        <f>G108*(1+$I$4)</f>
        <v>0</v>
      </c>
      <c r="I108" s="146">
        <f t="shared" si="9"/>
        <v>0</v>
      </c>
      <c r="K108" s="217"/>
      <c r="L108" s="217"/>
    </row>
    <row r="109" spans="1:12" s="214" customFormat="1" ht="71.25">
      <c r="A109" s="276" t="s">
        <v>1831</v>
      </c>
      <c r="B109" s="277" t="s">
        <v>25</v>
      </c>
      <c r="C109" s="283" t="str">
        <f>COMPOSIÇÕES!$B$270</f>
        <v>Item: COTAÇÃO</v>
      </c>
      <c r="D109" s="281" t="str">
        <f>COMPOSIÇÕES!$B$271</f>
        <v>FACHADA EM PELE DE VIDRO (4+4), COM VIDRO INCOLOR ESPELHADO, COM PROTEÇÃO SOLAR, INCLUSO ESTRUTURA EM ALUMÍNIO ANODIZADO FOSCO, INSUMOS PARA INSTALAÇÃO, FRETE E MONTAGEM CONFORME PROJETO ARQUITETÔNICO (FACHADA FRONTAL COM PORTA 16,3X8,0M) </v>
      </c>
      <c r="E109" s="216" t="s">
        <v>6</v>
      </c>
      <c r="F109" s="225">
        <v>1</v>
      </c>
      <c r="G109" s="184"/>
      <c r="H109" s="146">
        <f>G109*(1+$I$4)</f>
        <v>0</v>
      </c>
      <c r="I109" s="146">
        <f t="shared" si="9"/>
        <v>0</v>
      </c>
      <c r="K109" s="217"/>
      <c r="L109" s="217"/>
    </row>
    <row r="110" spans="1:12" s="214" customFormat="1" ht="71.25">
      <c r="A110" s="276" t="s">
        <v>1832</v>
      </c>
      <c r="B110" s="277" t="s">
        <v>25</v>
      </c>
      <c r="C110" s="283" t="str">
        <f>COMPOSIÇÕES!$B$282</f>
        <v>Item: COTAÇÃO</v>
      </c>
      <c r="D110" s="281" t="str">
        <f>COMPOSIÇÕES!$B$283</f>
        <v>PAINEL FIXO EM PELE DE VIDRO (4+4), COM VIDRO INCOLOR ESPELHADO, COM PROTEÇÃO SOLAR, INCLUSO ESTRUTURA EM ALUMÍNIO ANODIZADO FOSCO, INSUMOS PARA INSTALAÇÃO, FRETE E MONTAGEM CONFORME PROJETO ARQUITETÔNICO  (CIRCULAÇÃO, ACADEMIA E SALA DE MULTIUSO)</v>
      </c>
      <c r="E110" s="216" t="s">
        <v>6</v>
      </c>
      <c r="F110" s="225">
        <v>1</v>
      </c>
      <c r="G110" s="184"/>
      <c r="H110" s="146">
        <f>G110*(1+$I$4)</f>
        <v>0</v>
      </c>
      <c r="I110" s="146">
        <f t="shared" si="9"/>
        <v>0</v>
      </c>
      <c r="K110" s="217"/>
      <c r="L110" s="217"/>
    </row>
    <row r="111" spans="1:12" s="13" customFormat="1" ht="71.25">
      <c r="A111" s="276" t="s">
        <v>1833</v>
      </c>
      <c r="B111" s="277" t="s">
        <v>25</v>
      </c>
      <c r="C111" s="283" t="str">
        <f>COMPOSIÇÕES!$B$294</f>
        <v>Item: COTAÇÃO</v>
      </c>
      <c r="D111" s="281" t="str">
        <f>COMPOSIÇÕES!$B$295</f>
        <v>CÚPULA EM PAINÉIS FIXOS EM PELE DE VIDRO (4+4), COM VIDRO INCOLOR ESPELHADO, COM PROTEÇÃO SOLAR, INCLUSO ESTRUTURA EM ALUMÍNIO ANODIZADO FOSCO, INSUMOS PARA INSTALAÇÃO, FRETE E MONTAGEM CONFORME PROJETO ARQUITETÔNICO (CAMAROTES)</v>
      </c>
      <c r="E111" s="216" t="s">
        <v>6</v>
      </c>
      <c r="F111" s="225">
        <v>1</v>
      </c>
      <c r="G111" s="184"/>
      <c r="H111" s="146">
        <f>G111*(1+$I$4)</f>
        <v>0</v>
      </c>
      <c r="I111" s="146">
        <f t="shared" si="9"/>
        <v>0</v>
      </c>
      <c r="K111" s="53"/>
      <c r="L111" s="53"/>
    </row>
    <row r="112" spans="1:12" s="13" customFormat="1" ht="15">
      <c r="A112" s="288" t="s">
        <v>1834</v>
      </c>
      <c r="B112" s="288"/>
      <c r="C112" s="288"/>
      <c r="D112" s="288" t="s">
        <v>691</v>
      </c>
      <c r="E112" s="288"/>
      <c r="F112" s="288"/>
      <c r="G112" s="288"/>
      <c r="H112" s="288"/>
      <c r="I112" s="292">
        <f>SUM(I113:I114)</f>
        <v>0</v>
      </c>
      <c r="K112" s="53"/>
      <c r="L112" s="53"/>
    </row>
    <row r="113" spans="1:12" s="13" customFormat="1" ht="28.5">
      <c r="A113" s="276" t="s">
        <v>1835</v>
      </c>
      <c r="B113" s="277" t="s">
        <v>25</v>
      </c>
      <c r="C113" s="283" t="s">
        <v>1384</v>
      </c>
      <c r="D113" s="281" t="s">
        <v>700</v>
      </c>
      <c r="E113" s="216" t="s">
        <v>4</v>
      </c>
      <c r="F113" s="225">
        <v>53.1</v>
      </c>
      <c r="G113" s="184"/>
      <c r="H113" s="146">
        <f>G113*(1+$I$4)</f>
        <v>0</v>
      </c>
      <c r="I113" s="146">
        <f t="shared" si="9"/>
        <v>0</v>
      </c>
      <c r="K113" s="53"/>
      <c r="L113" s="53"/>
    </row>
    <row r="114" spans="1:12" s="13" customFormat="1" ht="28.5">
      <c r="A114" s="276" t="s">
        <v>1836</v>
      </c>
      <c r="B114" s="277" t="s">
        <v>25</v>
      </c>
      <c r="C114" s="278" t="s">
        <v>1385</v>
      </c>
      <c r="D114" s="279" t="s">
        <v>701</v>
      </c>
      <c r="E114" s="280" t="s">
        <v>4</v>
      </c>
      <c r="F114" s="225">
        <v>54.1</v>
      </c>
      <c r="G114" s="224"/>
      <c r="H114" s="146">
        <f>G114*(1+$I$4)</f>
        <v>0</v>
      </c>
      <c r="I114" s="146">
        <f t="shared" si="9"/>
        <v>0</v>
      </c>
      <c r="K114" s="53"/>
      <c r="L114" s="53"/>
    </row>
    <row r="115" spans="1:12" s="43" customFormat="1" ht="15">
      <c r="A115" s="288" t="s">
        <v>1837</v>
      </c>
      <c r="B115" s="288"/>
      <c r="C115" s="288"/>
      <c r="D115" s="288" t="s">
        <v>763</v>
      </c>
      <c r="E115" s="288"/>
      <c r="F115" s="288"/>
      <c r="G115" s="288"/>
      <c r="H115" s="288"/>
      <c r="I115" s="292">
        <f>SUM(I116:I118)</f>
        <v>0</v>
      </c>
      <c r="K115" s="90"/>
      <c r="L115" s="90"/>
    </row>
    <row r="116" spans="1:12" s="43" customFormat="1" ht="15">
      <c r="A116" s="293" t="s">
        <v>1838</v>
      </c>
      <c r="B116" s="277" t="s">
        <v>25</v>
      </c>
      <c r="C116" s="301" t="s">
        <v>1242</v>
      </c>
      <c r="D116" s="295" t="s">
        <v>764</v>
      </c>
      <c r="E116" s="216" t="s">
        <v>4</v>
      </c>
      <c r="F116" s="343">
        <v>13.75</v>
      </c>
      <c r="G116" s="184"/>
      <c r="H116" s="146">
        <f>G116*(1+$I$4)</f>
        <v>0</v>
      </c>
      <c r="I116" s="146">
        <f t="shared" si="9"/>
        <v>0</v>
      </c>
      <c r="K116" s="90"/>
      <c r="L116" s="90"/>
    </row>
    <row r="117" spans="1:12" s="43" customFormat="1" ht="15">
      <c r="A117" s="293" t="s">
        <v>1839</v>
      </c>
      <c r="B117" s="277" t="s">
        <v>25</v>
      </c>
      <c r="C117" s="301" t="s">
        <v>1247</v>
      </c>
      <c r="D117" s="295" t="s">
        <v>765</v>
      </c>
      <c r="E117" s="216" t="s">
        <v>2</v>
      </c>
      <c r="F117" s="343">
        <v>288.48</v>
      </c>
      <c r="G117" s="184"/>
      <c r="H117" s="146">
        <f>G117*(1+$I$4)</f>
        <v>0</v>
      </c>
      <c r="I117" s="146">
        <f t="shared" si="9"/>
        <v>0</v>
      </c>
      <c r="K117" s="90"/>
      <c r="L117" s="90"/>
    </row>
    <row r="118" spans="1:12" s="13" customFormat="1" ht="15">
      <c r="A118" s="293" t="s">
        <v>1840</v>
      </c>
      <c r="B118" s="277" t="s">
        <v>25</v>
      </c>
      <c r="C118" s="301" t="s">
        <v>1386</v>
      </c>
      <c r="D118" s="296" t="s">
        <v>766</v>
      </c>
      <c r="E118" s="187" t="s">
        <v>4</v>
      </c>
      <c r="F118" s="343">
        <v>4.5</v>
      </c>
      <c r="G118" s="184"/>
      <c r="H118" s="146">
        <f>G118*(1+$I$4)</f>
        <v>0</v>
      </c>
      <c r="I118" s="146">
        <f t="shared" si="9"/>
        <v>0</v>
      </c>
      <c r="K118" s="53"/>
      <c r="L118" s="53"/>
    </row>
    <row r="119" spans="1:12" s="43" customFormat="1" ht="15">
      <c r="A119" s="276"/>
      <c r="B119" s="277"/>
      <c r="C119" s="88"/>
      <c r="D119" s="281"/>
      <c r="E119" s="216"/>
      <c r="F119" s="177"/>
      <c r="G119" s="177"/>
      <c r="H119" s="78" t="s">
        <v>22</v>
      </c>
      <c r="I119" s="78">
        <f>SUM(I93:I118)/2</f>
        <v>0</v>
      </c>
      <c r="K119" s="51"/>
      <c r="L119" s="51"/>
    </row>
    <row r="120" spans="1:12" s="13" customFormat="1" ht="34.5" customHeight="1">
      <c r="A120" s="65" t="s">
        <v>769</v>
      </c>
      <c r="B120" s="7"/>
      <c r="C120" s="86"/>
      <c r="D120" s="8" t="s">
        <v>725</v>
      </c>
      <c r="E120" s="63"/>
      <c r="F120" s="84"/>
      <c r="G120" s="84"/>
      <c r="H120" s="81"/>
      <c r="I120" s="48"/>
      <c r="K120" s="53"/>
      <c r="L120" s="53"/>
    </row>
    <row r="121" spans="1:12" s="13" customFormat="1" ht="34.5" customHeight="1">
      <c r="A121" s="276" t="s">
        <v>1133</v>
      </c>
      <c r="B121" s="277" t="s">
        <v>25</v>
      </c>
      <c r="C121" s="301" t="s">
        <v>1265</v>
      </c>
      <c r="D121" s="281" t="s">
        <v>726</v>
      </c>
      <c r="E121" s="216" t="s">
        <v>2</v>
      </c>
      <c r="F121" s="225">
        <v>397.5</v>
      </c>
      <c r="G121" s="184"/>
      <c r="H121" s="146">
        <f>G121*(1+$I$4)</f>
        <v>0</v>
      </c>
      <c r="I121" s="146">
        <f>TRUNC((H121*F121),2)</f>
        <v>0</v>
      </c>
      <c r="K121" s="53"/>
      <c r="L121" s="53"/>
    </row>
    <row r="122" spans="1:12" s="13" customFormat="1" ht="28.5">
      <c r="A122" s="276" t="s">
        <v>1841</v>
      </c>
      <c r="B122" s="277" t="s">
        <v>25</v>
      </c>
      <c r="C122" s="301" t="s">
        <v>1388</v>
      </c>
      <c r="D122" s="281" t="s">
        <v>887</v>
      </c>
      <c r="E122" s="216" t="s">
        <v>2</v>
      </c>
      <c r="F122" s="225">
        <v>2035.94</v>
      </c>
      <c r="G122" s="184"/>
      <c r="H122" s="146">
        <f>G122*(1+$I$4)</f>
        <v>0</v>
      </c>
      <c r="I122" s="146">
        <f>TRUNC((H122*F122),2)</f>
        <v>0</v>
      </c>
      <c r="K122" s="53"/>
      <c r="L122" s="53"/>
    </row>
    <row r="123" spans="1:12" s="43" customFormat="1" ht="15">
      <c r="A123" s="276"/>
      <c r="B123" s="277"/>
      <c r="C123" s="88"/>
      <c r="D123" s="281"/>
      <c r="E123" s="216"/>
      <c r="F123" s="82"/>
      <c r="G123" s="82"/>
      <c r="H123" s="78" t="s">
        <v>22</v>
      </c>
      <c r="I123" s="78">
        <f>SUM(I121:I122)</f>
        <v>0</v>
      </c>
      <c r="K123" s="51"/>
      <c r="L123" s="51"/>
    </row>
    <row r="124" spans="1:12" s="214" customFormat="1" ht="15">
      <c r="A124" s="65" t="s">
        <v>770</v>
      </c>
      <c r="B124" s="7"/>
      <c r="C124" s="86"/>
      <c r="D124" s="8" t="s">
        <v>1775</v>
      </c>
      <c r="E124" s="63"/>
      <c r="F124" s="84"/>
      <c r="G124" s="84"/>
      <c r="H124" s="81"/>
      <c r="I124" s="48"/>
      <c r="K124" s="217"/>
      <c r="L124" s="217"/>
    </row>
    <row r="125" spans="1:12" s="13" customFormat="1" ht="71.25">
      <c r="A125" s="276" t="s">
        <v>824</v>
      </c>
      <c r="B125" s="294" t="s">
        <v>24</v>
      </c>
      <c r="C125" s="298">
        <v>87525</v>
      </c>
      <c r="D125" s="281" t="s">
        <v>1776</v>
      </c>
      <c r="E125" s="216" t="s">
        <v>2</v>
      </c>
      <c r="F125" s="225">
        <v>3318.69</v>
      </c>
      <c r="G125" s="184"/>
      <c r="H125" s="146">
        <f>G125*(1+$I$4)</f>
        <v>0</v>
      </c>
      <c r="I125" s="146">
        <f>TRUNC((H125*F125),2)</f>
        <v>0</v>
      </c>
      <c r="K125" s="53"/>
      <c r="L125" s="53"/>
    </row>
    <row r="126" spans="1:12" s="43" customFormat="1" ht="15">
      <c r="A126" s="276"/>
      <c r="B126" s="277"/>
      <c r="C126" s="88"/>
      <c r="D126" s="281"/>
      <c r="E126" s="216"/>
      <c r="F126" s="82"/>
      <c r="G126" s="82"/>
      <c r="H126" s="78" t="s">
        <v>22</v>
      </c>
      <c r="I126" s="91">
        <f>SUM(I125:I125)</f>
        <v>0</v>
      </c>
      <c r="K126" s="51"/>
      <c r="L126" s="51"/>
    </row>
    <row r="127" spans="1:12" s="43" customFormat="1" ht="15">
      <c r="A127" s="65" t="s">
        <v>771</v>
      </c>
      <c r="B127" s="7"/>
      <c r="C127" s="86"/>
      <c r="D127" s="8" t="s">
        <v>760</v>
      </c>
      <c r="E127" s="63"/>
      <c r="F127" s="84"/>
      <c r="G127" s="84"/>
      <c r="H127" s="81"/>
      <c r="I127" s="48"/>
      <c r="K127" s="90"/>
      <c r="L127" s="90"/>
    </row>
    <row r="128" spans="1:12" s="43" customFormat="1" ht="28.5">
      <c r="A128" s="293" t="s">
        <v>1134</v>
      </c>
      <c r="B128" s="294" t="s">
        <v>24</v>
      </c>
      <c r="C128" s="536">
        <v>88485</v>
      </c>
      <c r="D128" s="299" t="s">
        <v>761</v>
      </c>
      <c r="E128" s="216" t="s">
        <v>2</v>
      </c>
      <c r="F128" s="343">
        <f>530.45+522.8+115.74+783.7</f>
        <v>1952.69</v>
      </c>
      <c r="G128" s="184"/>
      <c r="H128" s="146">
        <f aca="true" t="shared" si="10" ref="H128:H135">G128*(1+$I$4)</f>
        <v>0</v>
      </c>
      <c r="I128" s="146">
        <f aca="true" t="shared" si="11" ref="I128:I135">TRUNC((H128*F128),2)</f>
        <v>0</v>
      </c>
      <c r="K128" s="90"/>
      <c r="L128" s="90"/>
    </row>
    <row r="129" spans="1:12" s="43" customFormat="1" ht="28.5">
      <c r="A129" s="293" t="s">
        <v>1842</v>
      </c>
      <c r="B129" s="294" t="s">
        <v>24</v>
      </c>
      <c r="C129" s="536">
        <v>95305</v>
      </c>
      <c r="D129" s="299" t="s">
        <v>1777</v>
      </c>
      <c r="E129" s="216" t="s">
        <v>2</v>
      </c>
      <c r="F129" s="343">
        <f>F128</f>
        <v>1952.69</v>
      </c>
      <c r="G129" s="184"/>
      <c r="H129" s="146">
        <f>G129*(1+$I$4)</f>
        <v>0</v>
      </c>
      <c r="I129" s="146">
        <f>TRUNC((H129*F129),2)</f>
        <v>0</v>
      </c>
      <c r="K129" s="90"/>
      <c r="L129" s="90"/>
    </row>
    <row r="130" spans="1:13" s="535" customFormat="1" ht="42.75">
      <c r="A130" s="293" t="s">
        <v>1843</v>
      </c>
      <c r="B130" s="294" t="s">
        <v>24</v>
      </c>
      <c r="C130" s="536">
        <v>95622</v>
      </c>
      <c r="D130" s="299" t="s">
        <v>762</v>
      </c>
      <c r="E130" s="216" t="s">
        <v>2</v>
      </c>
      <c r="F130" s="343">
        <f>F128</f>
        <v>1952.69</v>
      </c>
      <c r="G130" s="184"/>
      <c r="H130" s="146">
        <f t="shared" si="10"/>
        <v>0</v>
      </c>
      <c r="I130" s="146">
        <f t="shared" si="11"/>
        <v>0</v>
      </c>
      <c r="J130" s="640"/>
      <c r="K130" s="649"/>
      <c r="L130" s="649"/>
      <c r="M130" s="640"/>
    </row>
    <row r="131" spans="1:13" s="121" customFormat="1" ht="28.5">
      <c r="A131" s="293" t="s">
        <v>1844</v>
      </c>
      <c r="B131" s="645" t="s">
        <v>24</v>
      </c>
      <c r="C131" s="536">
        <v>88485</v>
      </c>
      <c r="D131" s="646" t="s">
        <v>2250</v>
      </c>
      <c r="E131" s="637" t="s">
        <v>2</v>
      </c>
      <c r="F131" s="343">
        <v>6304.56</v>
      </c>
      <c r="G131" s="224"/>
      <c r="H131" s="146">
        <f t="shared" si="10"/>
        <v>0</v>
      </c>
      <c r="I131" s="146">
        <f t="shared" si="11"/>
        <v>0</v>
      </c>
      <c r="J131" s="640"/>
      <c r="K131" s="649"/>
      <c r="L131" s="649"/>
      <c r="M131" s="640"/>
    </row>
    <row r="132" spans="1:13" s="535" customFormat="1" ht="28.5">
      <c r="A132" s="293" t="s">
        <v>1845</v>
      </c>
      <c r="B132" s="300" t="s">
        <v>24</v>
      </c>
      <c r="C132" s="536">
        <v>88497</v>
      </c>
      <c r="D132" s="302" t="s">
        <v>1778</v>
      </c>
      <c r="E132" s="187" t="s">
        <v>2</v>
      </c>
      <c r="F132" s="343">
        <f>F131</f>
        <v>6304.56</v>
      </c>
      <c r="G132" s="184"/>
      <c r="H132" s="146">
        <f>G132*(1+$I$4)</f>
        <v>0</v>
      </c>
      <c r="I132" s="146">
        <f>TRUNC((H132*F132),2)</f>
        <v>0</v>
      </c>
      <c r="J132" s="640"/>
      <c r="K132" s="649"/>
      <c r="L132" s="649"/>
      <c r="M132" s="640"/>
    </row>
    <row r="133" spans="1:13" s="535" customFormat="1" ht="42.75">
      <c r="A133" s="293" t="s">
        <v>1846</v>
      </c>
      <c r="B133" s="638" t="s">
        <v>24</v>
      </c>
      <c r="C133" s="536">
        <v>95622</v>
      </c>
      <c r="D133" s="648" t="s">
        <v>2251</v>
      </c>
      <c r="E133" s="637" t="s">
        <v>2</v>
      </c>
      <c r="F133" s="343">
        <f>F131</f>
        <v>6304.56</v>
      </c>
      <c r="G133" s="224"/>
      <c r="H133" s="146">
        <f t="shared" si="10"/>
        <v>0</v>
      </c>
      <c r="I133" s="146">
        <f t="shared" si="11"/>
        <v>0</v>
      </c>
      <c r="J133" s="640"/>
      <c r="K133" s="649"/>
      <c r="L133" s="649"/>
      <c r="M133" s="640"/>
    </row>
    <row r="134" spans="1:12" s="43" customFormat="1" ht="42.75">
      <c r="A134" s="293" t="s">
        <v>1847</v>
      </c>
      <c r="B134" s="638" t="s">
        <v>24</v>
      </c>
      <c r="C134" s="536">
        <v>102492</v>
      </c>
      <c r="D134" s="522" t="s">
        <v>2252</v>
      </c>
      <c r="E134" s="637" t="s">
        <v>2</v>
      </c>
      <c r="F134" s="343">
        <v>1885.76</v>
      </c>
      <c r="G134" s="224"/>
      <c r="H134" s="146">
        <f t="shared" si="10"/>
        <v>0</v>
      </c>
      <c r="I134" s="146">
        <f t="shared" si="11"/>
        <v>0</v>
      </c>
      <c r="K134" s="90"/>
      <c r="L134" s="90"/>
    </row>
    <row r="135" spans="1:12" s="13" customFormat="1" ht="57">
      <c r="A135" s="293" t="s">
        <v>1848</v>
      </c>
      <c r="B135" s="277" t="s">
        <v>25</v>
      </c>
      <c r="C135" s="301" t="s">
        <v>1276</v>
      </c>
      <c r="D135" s="281" t="s">
        <v>781</v>
      </c>
      <c r="E135" s="216" t="s">
        <v>2</v>
      </c>
      <c r="F135" s="343">
        <v>7237.64</v>
      </c>
      <c r="G135" s="184"/>
      <c r="H135" s="146">
        <f t="shared" si="10"/>
        <v>0</v>
      </c>
      <c r="I135" s="146">
        <f t="shared" si="11"/>
        <v>0</v>
      </c>
      <c r="K135" s="53"/>
      <c r="L135" s="53"/>
    </row>
    <row r="136" spans="1:12" s="43" customFormat="1" ht="15">
      <c r="A136" s="276"/>
      <c r="B136" s="277"/>
      <c r="C136" s="88"/>
      <c r="D136" s="281"/>
      <c r="E136" s="216"/>
      <c r="F136" s="82"/>
      <c r="G136" s="82"/>
      <c r="H136" s="78" t="s">
        <v>22</v>
      </c>
      <c r="I136" s="91">
        <f>SUM(I128:I135)</f>
        <v>0</v>
      </c>
      <c r="K136" s="51"/>
      <c r="L136" s="51"/>
    </row>
    <row r="137" spans="1:12" s="180" customFormat="1" ht="42.75" customHeight="1">
      <c r="A137" s="65" t="s">
        <v>772</v>
      </c>
      <c r="B137" s="7"/>
      <c r="C137" s="86"/>
      <c r="D137" s="8" t="s">
        <v>728</v>
      </c>
      <c r="E137" s="63"/>
      <c r="F137" s="84"/>
      <c r="G137" s="84"/>
      <c r="H137" s="81"/>
      <c r="I137" s="48"/>
      <c r="K137" s="150"/>
      <c r="L137" s="150"/>
    </row>
    <row r="138" spans="1:12" s="180" customFormat="1" ht="42.75" customHeight="1">
      <c r="A138" s="290" t="s">
        <v>1135</v>
      </c>
      <c r="B138" s="286" t="s">
        <v>25</v>
      </c>
      <c r="C138" s="285" t="str">
        <f>COMPOSIÇÕES!$B$426</f>
        <v>Item: AD. SINAPI 72183</v>
      </c>
      <c r="D138" s="284" t="str">
        <f>COMPOSIÇÕES!$B$427</f>
        <v>PISO EM CONCRETO 30MPA, ESPESSURA 8 CM, COM ARMACAO EM TELA SOLDADA E TRELIÇA TG 8L  - FORNECIMENTO E INSTALAÇÃO (CIRCULAÇÕES)</v>
      </c>
      <c r="E138" s="187" t="s">
        <v>2</v>
      </c>
      <c r="F138" s="225">
        <v>908.14</v>
      </c>
      <c r="G138" s="184"/>
      <c r="H138" s="146">
        <f aca="true" t="shared" si="12" ref="H138:H148">G138*(1+$I$4)</f>
        <v>0</v>
      </c>
      <c r="I138" s="146">
        <f aca="true" t="shared" si="13" ref="I138:I148">TRUNC((H138*F138),2)</f>
        <v>0</v>
      </c>
      <c r="K138" s="150"/>
      <c r="L138" s="150"/>
    </row>
    <row r="139" spans="1:12" s="180" customFormat="1" ht="42.75">
      <c r="A139" s="290" t="s">
        <v>1474</v>
      </c>
      <c r="B139" s="286" t="s">
        <v>25</v>
      </c>
      <c r="C139" s="285" t="str">
        <f>COMPOSIÇÕES!$B$444</f>
        <v>Item: AD. SINAPI 68325</v>
      </c>
      <c r="D139" s="284" t="str">
        <f>COMPOSIÇÕES!$B$445</f>
        <v>PISO EM CONCRETO 30MPA, ESPESSURA 10 CM, INCLUSO SELANTE ELASTICO A BASE DE POLIURETANO  - FORNECIMENTO E INSTALAÇÃO (QUADRA)</v>
      </c>
      <c r="E139" s="187" t="s">
        <v>2</v>
      </c>
      <c r="F139" s="225">
        <v>1181.64</v>
      </c>
      <c r="G139" s="184"/>
      <c r="H139" s="146">
        <f t="shared" si="12"/>
        <v>0</v>
      </c>
      <c r="I139" s="146">
        <f t="shared" si="13"/>
        <v>0</v>
      </c>
      <c r="K139" s="150"/>
      <c r="L139" s="150"/>
    </row>
    <row r="140" spans="1:12" s="180" customFormat="1" ht="28.5">
      <c r="A140" s="290" t="s">
        <v>1475</v>
      </c>
      <c r="B140" s="286" t="s">
        <v>24</v>
      </c>
      <c r="C140" s="533">
        <v>95240</v>
      </c>
      <c r="D140" s="284" t="s">
        <v>883</v>
      </c>
      <c r="E140" s="187" t="s">
        <v>2</v>
      </c>
      <c r="F140" s="225">
        <v>1841.21</v>
      </c>
      <c r="G140" s="184"/>
      <c r="H140" s="146">
        <f t="shared" si="12"/>
        <v>0</v>
      </c>
      <c r="I140" s="146">
        <f t="shared" si="13"/>
        <v>0</v>
      </c>
      <c r="K140" s="150"/>
      <c r="L140" s="150"/>
    </row>
    <row r="141" spans="1:12" s="180" customFormat="1" ht="60" customHeight="1">
      <c r="A141" s="290" t="s">
        <v>1476</v>
      </c>
      <c r="B141" s="286" t="s">
        <v>24</v>
      </c>
      <c r="C141" s="533">
        <v>87630</v>
      </c>
      <c r="D141" s="284" t="s">
        <v>884</v>
      </c>
      <c r="E141" s="187" t="s">
        <v>2</v>
      </c>
      <c r="F141" s="225">
        <f>F140+1810.21-F139</f>
        <v>2469.7799999999997</v>
      </c>
      <c r="G141" s="184"/>
      <c r="H141" s="146">
        <f t="shared" si="12"/>
        <v>0</v>
      </c>
      <c r="I141" s="146">
        <f t="shared" si="13"/>
        <v>0</v>
      </c>
      <c r="K141" s="150"/>
      <c r="L141" s="150"/>
    </row>
    <row r="142" spans="1:12" s="180" customFormat="1" ht="63" customHeight="1">
      <c r="A142" s="290" t="s">
        <v>1477</v>
      </c>
      <c r="B142" s="286" t="s">
        <v>24</v>
      </c>
      <c r="C142" s="533">
        <v>94316</v>
      </c>
      <c r="D142" s="284" t="s">
        <v>717</v>
      </c>
      <c r="E142" s="187" t="s">
        <v>3</v>
      </c>
      <c r="F142" s="225">
        <v>1179.3</v>
      </c>
      <c r="G142" s="184"/>
      <c r="H142" s="146">
        <f t="shared" si="12"/>
        <v>0</v>
      </c>
      <c r="I142" s="146">
        <f t="shared" si="13"/>
        <v>0</v>
      </c>
      <c r="K142" s="150"/>
      <c r="L142" s="150"/>
    </row>
    <row r="143" spans="1:12" s="180" customFormat="1" ht="44.25" customHeight="1">
      <c r="A143" s="290" t="s">
        <v>1478</v>
      </c>
      <c r="B143" s="286" t="s">
        <v>24</v>
      </c>
      <c r="C143" s="533">
        <v>96385</v>
      </c>
      <c r="D143" s="284" t="s">
        <v>718</v>
      </c>
      <c r="E143" s="187" t="s">
        <v>3</v>
      </c>
      <c r="F143" s="225">
        <v>1179.3</v>
      </c>
      <c r="G143" s="184"/>
      <c r="H143" s="146">
        <f t="shared" si="12"/>
        <v>0</v>
      </c>
      <c r="I143" s="146">
        <f t="shared" si="13"/>
        <v>0</v>
      </c>
      <c r="K143" s="150"/>
      <c r="L143" s="150"/>
    </row>
    <row r="144" spans="1:13" s="535" customFormat="1" ht="28.5">
      <c r="A144" s="290" t="s">
        <v>1479</v>
      </c>
      <c r="B144" s="286" t="s">
        <v>24</v>
      </c>
      <c r="C144" s="533">
        <v>97097</v>
      </c>
      <c r="D144" s="284" t="s">
        <v>882</v>
      </c>
      <c r="E144" s="187" t="s">
        <v>2</v>
      </c>
      <c r="F144" s="225">
        <f>F138</f>
        <v>908.14</v>
      </c>
      <c r="G144" s="184"/>
      <c r="H144" s="146">
        <f t="shared" si="12"/>
        <v>0</v>
      </c>
      <c r="I144" s="146">
        <f t="shared" si="13"/>
        <v>0</v>
      </c>
      <c r="J144" s="640"/>
      <c r="K144" s="650"/>
      <c r="L144" s="649"/>
      <c r="M144" s="640"/>
    </row>
    <row r="145" spans="1:12" s="121" customFormat="1" ht="28.5">
      <c r="A145" s="290" t="s">
        <v>1480</v>
      </c>
      <c r="B145" s="520" t="s">
        <v>24</v>
      </c>
      <c r="C145" s="533">
        <v>101752</v>
      </c>
      <c r="D145" s="522" t="s">
        <v>2253</v>
      </c>
      <c r="E145" s="637" t="s">
        <v>2</v>
      </c>
      <c r="F145" s="225">
        <v>1841.21</v>
      </c>
      <c r="G145" s="224"/>
      <c r="H145" s="146">
        <f t="shared" si="12"/>
        <v>0</v>
      </c>
      <c r="I145" s="146">
        <f t="shared" si="13"/>
        <v>0</v>
      </c>
      <c r="K145" s="150"/>
      <c r="L145" s="183"/>
    </row>
    <row r="146" spans="1:12" s="121" customFormat="1" ht="15">
      <c r="A146" s="290" t="s">
        <v>1849</v>
      </c>
      <c r="B146" s="297" t="s">
        <v>24</v>
      </c>
      <c r="C146" s="538">
        <v>101741</v>
      </c>
      <c r="D146" s="303" t="s">
        <v>1780</v>
      </c>
      <c r="E146" s="187" t="s">
        <v>4</v>
      </c>
      <c r="F146" s="272">
        <v>665.41</v>
      </c>
      <c r="G146" s="184"/>
      <c r="H146" s="146">
        <f>G146*(1+$I$4)</f>
        <v>0</v>
      </c>
      <c r="I146" s="146">
        <f>TRUNC((H146*F146),2)</f>
        <v>0</v>
      </c>
      <c r="K146" s="150"/>
      <c r="L146" s="183"/>
    </row>
    <row r="147" spans="1:12" s="121" customFormat="1" ht="72" customHeight="1">
      <c r="A147" s="290" t="s">
        <v>1850</v>
      </c>
      <c r="B147" s="286" t="s">
        <v>24</v>
      </c>
      <c r="C147" s="539">
        <v>93395</v>
      </c>
      <c r="D147" s="188" t="s">
        <v>885</v>
      </c>
      <c r="E147" s="187" t="s">
        <v>2</v>
      </c>
      <c r="F147" s="272">
        <v>702.06</v>
      </c>
      <c r="G147" s="274"/>
      <c r="H147" s="146">
        <f t="shared" si="12"/>
        <v>0</v>
      </c>
      <c r="I147" s="146">
        <f t="shared" si="13"/>
        <v>0</v>
      </c>
      <c r="K147" s="150"/>
      <c r="L147" s="183"/>
    </row>
    <row r="148" spans="1:12" s="13" customFormat="1" ht="71.25">
      <c r="A148" s="290" t="s">
        <v>1851</v>
      </c>
      <c r="B148" s="286" t="s">
        <v>24</v>
      </c>
      <c r="C148" s="539">
        <v>93393</v>
      </c>
      <c r="D148" s="188" t="s">
        <v>886</v>
      </c>
      <c r="E148" s="187" t="s">
        <v>2</v>
      </c>
      <c r="F148" s="272">
        <v>120.92</v>
      </c>
      <c r="G148" s="274"/>
      <c r="H148" s="146">
        <f t="shared" si="12"/>
        <v>0</v>
      </c>
      <c r="I148" s="146">
        <f t="shared" si="13"/>
        <v>0</v>
      </c>
      <c r="K148" s="53"/>
      <c r="L148" s="53"/>
    </row>
    <row r="149" spans="1:12" s="43" customFormat="1" ht="15">
      <c r="A149" s="276"/>
      <c r="B149" s="277"/>
      <c r="C149" s="88"/>
      <c r="D149" s="281"/>
      <c r="E149" s="216"/>
      <c r="F149" s="82"/>
      <c r="G149" s="82"/>
      <c r="H149" s="78" t="s">
        <v>22</v>
      </c>
      <c r="I149" s="91">
        <f>SUM(I138:I148)</f>
        <v>0</v>
      </c>
      <c r="K149" s="51"/>
      <c r="L149" s="51"/>
    </row>
    <row r="150" spans="1:12" s="43" customFormat="1" ht="15">
      <c r="A150" s="65" t="s">
        <v>773</v>
      </c>
      <c r="B150" s="7"/>
      <c r="C150" s="86"/>
      <c r="D150" s="8" t="s">
        <v>742</v>
      </c>
      <c r="E150" s="63"/>
      <c r="F150" s="84"/>
      <c r="G150" s="84"/>
      <c r="H150" s="81"/>
      <c r="I150" s="48"/>
      <c r="K150" s="90"/>
      <c r="L150" s="90"/>
    </row>
    <row r="151" spans="1:12" s="43" customFormat="1" ht="36" customHeight="1">
      <c r="A151" s="67" t="s">
        <v>825</v>
      </c>
      <c r="B151" s="280" t="s">
        <v>25</v>
      </c>
      <c r="C151" s="186" t="s">
        <v>767</v>
      </c>
      <c r="D151" s="11" t="s">
        <v>733</v>
      </c>
      <c r="E151" s="216" t="s">
        <v>800</v>
      </c>
      <c r="F151" s="343">
        <v>1</v>
      </c>
      <c r="G151" s="185"/>
      <c r="H151" s="146">
        <f aca="true" t="shared" si="14" ref="H151:H167">G151*(1+$I$4)</f>
        <v>0</v>
      </c>
      <c r="I151" s="146">
        <f aca="true" t="shared" si="15" ref="I151:I167">TRUNC((H151*F151),2)</f>
        <v>0</v>
      </c>
      <c r="K151" s="90"/>
      <c r="L151" s="90"/>
    </row>
    <row r="152" spans="1:12" s="43" customFormat="1" ht="28.5">
      <c r="A152" s="67" t="s">
        <v>1136</v>
      </c>
      <c r="B152" s="216" t="s">
        <v>25</v>
      </c>
      <c r="C152" s="186" t="s">
        <v>1389</v>
      </c>
      <c r="D152" s="11" t="s">
        <v>734</v>
      </c>
      <c r="E152" s="216" t="s">
        <v>800</v>
      </c>
      <c r="F152" s="343">
        <v>1</v>
      </c>
      <c r="G152" s="185"/>
      <c r="H152" s="146">
        <f t="shared" si="14"/>
        <v>0</v>
      </c>
      <c r="I152" s="146">
        <f t="shared" si="15"/>
        <v>0</v>
      </c>
      <c r="K152" s="90"/>
      <c r="L152" s="90"/>
    </row>
    <row r="153" spans="1:12" s="43" customFormat="1" ht="28.5">
      <c r="A153" s="67" t="s">
        <v>826</v>
      </c>
      <c r="B153" s="216" t="s">
        <v>25</v>
      </c>
      <c r="C153" s="186" t="s">
        <v>767</v>
      </c>
      <c r="D153" s="11" t="s">
        <v>735</v>
      </c>
      <c r="E153" s="216" t="s">
        <v>800</v>
      </c>
      <c r="F153" s="343">
        <v>1</v>
      </c>
      <c r="G153" s="185"/>
      <c r="H153" s="146">
        <f t="shared" si="14"/>
        <v>0</v>
      </c>
      <c r="I153" s="146">
        <f t="shared" si="15"/>
        <v>0</v>
      </c>
      <c r="K153" s="90"/>
      <c r="L153" s="90"/>
    </row>
    <row r="154" spans="1:12" s="43" customFormat="1" ht="46.5" customHeight="1">
      <c r="A154" s="67" t="s">
        <v>827</v>
      </c>
      <c r="B154" s="216" t="s">
        <v>25</v>
      </c>
      <c r="C154" s="186" t="s">
        <v>767</v>
      </c>
      <c r="D154" s="11" t="s">
        <v>736</v>
      </c>
      <c r="E154" s="216" t="s">
        <v>800</v>
      </c>
      <c r="F154" s="343">
        <v>1</v>
      </c>
      <c r="G154" s="185"/>
      <c r="H154" s="146">
        <f t="shared" si="14"/>
        <v>0</v>
      </c>
      <c r="I154" s="146">
        <f t="shared" si="15"/>
        <v>0</v>
      </c>
      <c r="K154" s="90"/>
      <c r="L154" s="90"/>
    </row>
    <row r="155" spans="1:12" s="43" customFormat="1" ht="28.5">
      <c r="A155" s="67" t="s">
        <v>1137</v>
      </c>
      <c r="B155" s="216" t="s">
        <v>25</v>
      </c>
      <c r="C155" s="186" t="s">
        <v>737</v>
      </c>
      <c r="D155" s="11" t="s">
        <v>738</v>
      </c>
      <c r="E155" s="216" t="s">
        <v>800</v>
      </c>
      <c r="F155" s="343">
        <v>1</v>
      </c>
      <c r="G155" s="185"/>
      <c r="H155" s="146">
        <f t="shared" si="14"/>
        <v>0</v>
      </c>
      <c r="I155" s="146">
        <f t="shared" si="15"/>
        <v>0</v>
      </c>
      <c r="K155" s="90"/>
      <c r="L155" s="90"/>
    </row>
    <row r="156" spans="1:12" s="43" customFormat="1" ht="28.5">
      <c r="A156" s="67" t="s">
        <v>828</v>
      </c>
      <c r="B156" s="216" t="s">
        <v>25</v>
      </c>
      <c r="C156" s="186" t="s">
        <v>737</v>
      </c>
      <c r="D156" s="11" t="s">
        <v>739</v>
      </c>
      <c r="E156" s="216" t="s">
        <v>800</v>
      </c>
      <c r="F156" s="343">
        <v>1</v>
      </c>
      <c r="G156" s="185"/>
      <c r="H156" s="146">
        <f t="shared" si="14"/>
        <v>0</v>
      </c>
      <c r="I156" s="146">
        <f t="shared" si="15"/>
        <v>0</v>
      </c>
      <c r="K156" s="90"/>
      <c r="L156" s="90"/>
    </row>
    <row r="157" spans="1:12" s="43" customFormat="1" ht="31.5" customHeight="1">
      <c r="A157" s="67" t="s">
        <v>1138</v>
      </c>
      <c r="B157" s="216" t="s">
        <v>25</v>
      </c>
      <c r="C157" s="186" t="s">
        <v>737</v>
      </c>
      <c r="D157" s="11" t="s">
        <v>740</v>
      </c>
      <c r="E157" s="216" t="s">
        <v>800</v>
      </c>
      <c r="F157" s="343">
        <v>2</v>
      </c>
      <c r="G157" s="185"/>
      <c r="H157" s="146">
        <f t="shared" si="14"/>
        <v>0</v>
      </c>
      <c r="I157" s="146">
        <f t="shared" si="15"/>
        <v>0</v>
      </c>
      <c r="K157" s="90"/>
      <c r="L157" s="90"/>
    </row>
    <row r="158" spans="1:12" s="43" customFormat="1" ht="28.5">
      <c r="A158" s="67" t="s">
        <v>829</v>
      </c>
      <c r="B158" s="216" t="s">
        <v>25</v>
      </c>
      <c r="C158" s="186" t="s">
        <v>737</v>
      </c>
      <c r="D158" s="281" t="s">
        <v>741</v>
      </c>
      <c r="E158" s="216" t="s">
        <v>800</v>
      </c>
      <c r="F158" s="343">
        <v>1</v>
      </c>
      <c r="G158" s="185"/>
      <c r="H158" s="146">
        <f t="shared" si="14"/>
        <v>0</v>
      </c>
      <c r="I158" s="146">
        <f t="shared" si="15"/>
        <v>0</v>
      </c>
      <c r="K158" s="90"/>
      <c r="L158" s="90"/>
    </row>
    <row r="159" spans="1:12" s="43" customFormat="1" ht="28.5" customHeight="1">
      <c r="A159" s="67" t="s">
        <v>1481</v>
      </c>
      <c r="B159" s="216" t="s">
        <v>25</v>
      </c>
      <c r="C159" s="186" t="s">
        <v>767</v>
      </c>
      <c r="D159" s="188" t="s">
        <v>790</v>
      </c>
      <c r="E159" s="216" t="s">
        <v>800</v>
      </c>
      <c r="F159" s="343">
        <v>1</v>
      </c>
      <c r="G159" s="185"/>
      <c r="H159" s="146">
        <f t="shared" si="14"/>
        <v>0</v>
      </c>
      <c r="I159" s="146">
        <f t="shared" si="15"/>
        <v>0</v>
      </c>
      <c r="K159" s="90"/>
      <c r="L159" s="90"/>
    </row>
    <row r="160" spans="1:12" s="43" customFormat="1" ht="40.5" customHeight="1">
      <c r="A160" s="67" t="s">
        <v>1482</v>
      </c>
      <c r="B160" s="216" t="s">
        <v>25</v>
      </c>
      <c r="C160" s="186" t="s">
        <v>767</v>
      </c>
      <c r="D160" s="11" t="s">
        <v>782</v>
      </c>
      <c r="E160" s="216" t="s">
        <v>800</v>
      </c>
      <c r="F160" s="343">
        <v>1</v>
      </c>
      <c r="G160" s="185"/>
      <c r="H160" s="146">
        <f t="shared" si="14"/>
        <v>0</v>
      </c>
      <c r="I160" s="146">
        <f t="shared" si="15"/>
        <v>0</v>
      </c>
      <c r="K160" s="90"/>
      <c r="L160" s="90"/>
    </row>
    <row r="161" spans="1:12" s="43" customFormat="1" ht="39" customHeight="1">
      <c r="A161" s="67" t="s">
        <v>1852</v>
      </c>
      <c r="B161" s="216" t="s">
        <v>25</v>
      </c>
      <c r="C161" s="186" t="s">
        <v>767</v>
      </c>
      <c r="D161" s="11" t="s">
        <v>783</v>
      </c>
      <c r="E161" s="216" t="s">
        <v>800</v>
      </c>
      <c r="F161" s="343">
        <v>1</v>
      </c>
      <c r="G161" s="185"/>
      <c r="H161" s="146">
        <f t="shared" si="14"/>
        <v>0</v>
      </c>
      <c r="I161" s="146">
        <f t="shared" si="15"/>
        <v>0</v>
      </c>
      <c r="K161" s="90"/>
      <c r="L161" s="90"/>
    </row>
    <row r="162" spans="1:12" s="43" customFormat="1" ht="42.75" customHeight="1">
      <c r="A162" s="67" t="s">
        <v>1853</v>
      </c>
      <c r="B162" s="216" t="s">
        <v>25</v>
      </c>
      <c r="C162" s="186" t="s">
        <v>737</v>
      </c>
      <c r="D162" s="11" t="s">
        <v>785</v>
      </c>
      <c r="E162" s="216" t="s">
        <v>800</v>
      </c>
      <c r="F162" s="343">
        <v>1</v>
      </c>
      <c r="G162" s="185"/>
      <c r="H162" s="146">
        <f t="shared" si="14"/>
        <v>0</v>
      </c>
      <c r="I162" s="146">
        <f t="shared" si="15"/>
        <v>0</v>
      </c>
      <c r="K162" s="90"/>
      <c r="L162" s="90"/>
    </row>
    <row r="163" spans="1:12" s="43" customFormat="1" ht="15">
      <c r="A163" s="67" t="s">
        <v>1854</v>
      </c>
      <c r="B163" s="216" t="s">
        <v>25</v>
      </c>
      <c r="C163" s="186" t="s">
        <v>737</v>
      </c>
      <c r="D163" s="11" t="s">
        <v>784</v>
      </c>
      <c r="E163" s="216" t="s">
        <v>800</v>
      </c>
      <c r="F163" s="343">
        <v>2</v>
      </c>
      <c r="G163" s="185"/>
      <c r="H163" s="146">
        <f t="shared" si="14"/>
        <v>0</v>
      </c>
      <c r="I163" s="146">
        <f t="shared" si="15"/>
        <v>0</v>
      </c>
      <c r="K163" s="90"/>
      <c r="L163" s="90"/>
    </row>
    <row r="164" spans="1:12" s="43" customFormat="1" ht="28.5">
      <c r="A164" s="67" t="s">
        <v>1855</v>
      </c>
      <c r="B164" s="216" t="s">
        <v>25</v>
      </c>
      <c r="C164" s="186" t="s">
        <v>767</v>
      </c>
      <c r="D164" s="188" t="s">
        <v>792</v>
      </c>
      <c r="E164" s="216" t="s">
        <v>800</v>
      </c>
      <c r="F164" s="343">
        <v>1</v>
      </c>
      <c r="G164" s="185"/>
      <c r="H164" s="146">
        <f t="shared" si="14"/>
        <v>0</v>
      </c>
      <c r="I164" s="146">
        <f t="shared" si="15"/>
        <v>0</v>
      </c>
      <c r="K164" s="90"/>
      <c r="L164" s="90"/>
    </row>
    <row r="165" spans="1:12" s="43" customFormat="1" ht="44.25" customHeight="1">
      <c r="A165" s="67" t="s">
        <v>1856</v>
      </c>
      <c r="B165" s="216" t="s">
        <v>25</v>
      </c>
      <c r="C165" s="186" t="s">
        <v>767</v>
      </c>
      <c r="D165" s="11" t="s">
        <v>793</v>
      </c>
      <c r="E165" s="216" t="s">
        <v>800</v>
      </c>
      <c r="F165" s="343">
        <v>1</v>
      </c>
      <c r="G165" s="185"/>
      <c r="H165" s="146">
        <f t="shared" si="14"/>
        <v>0</v>
      </c>
      <c r="I165" s="146">
        <f t="shared" si="15"/>
        <v>0</v>
      </c>
      <c r="K165" s="90"/>
      <c r="L165" s="90"/>
    </row>
    <row r="166" spans="1:13" s="535" customFormat="1" ht="42.75">
      <c r="A166" s="67" t="s">
        <v>1857</v>
      </c>
      <c r="B166" s="280" t="s">
        <v>25</v>
      </c>
      <c r="C166" s="186" t="s">
        <v>737</v>
      </c>
      <c r="D166" s="11" t="s">
        <v>796</v>
      </c>
      <c r="E166" s="216" t="s">
        <v>800</v>
      </c>
      <c r="F166" s="343">
        <v>1</v>
      </c>
      <c r="G166" s="185"/>
      <c r="H166" s="146">
        <f t="shared" si="14"/>
        <v>0</v>
      </c>
      <c r="I166" s="146">
        <f t="shared" si="15"/>
        <v>0</v>
      </c>
      <c r="J166" s="640"/>
      <c r="K166" s="649"/>
      <c r="L166" s="649"/>
      <c r="M166" s="640"/>
    </row>
    <row r="167" spans="1:13" s="13" customFormat="1" ht="42.75">
      <c r="A167" s="67" t="s">
        <v>1858</v>
      </c>
      <c r="B167" s="638" t="s">
        <v>24</v>
      </c>
      <c r="C167" s="539">
        <v>102253</v>
      </c>
      <c r="D167" s="522" t="s">
        <v>2254</v>
      </c>
      <c r="E167" s="637" t="s">
        <v>2</v>
      </c>
      <c r="F167" s="343">
        <v>317.08</v>
      </c>
      <c r="G167" s="523"/>
      <c r="H167" s="146">
        <f t="shared" si="14"/>
        <v>0</v>
      </c>
      <c r="I167" s="146">
        <f t="shared" si="15"/>
        <v>0</v>
      </c>
      <c r="J167" s="651"/>
      <c r="K167" s="650"/>
      <c r="L167" s="650"/>
      <c r="M167" s="651"/>
    </row>
    <row r="168" spans="1:13" s="43" customFormat="1" ht="15">
      <c r="A168" s="276"/>
      <c r="B168" s="277"/>
      <c r="C168" s="88"/>
      <c r="D168" s="281"/>
      <c r="E168" s="216"/>
      <c r="F168" s="82"/>
      <c r="G168" s="181"/>
      <c r="H168" s="78" t="s">
        <v>22</v>
      </c>
      <c r="I168" s="91">
        <f>SUM(I151:I167)</f>
        <v>0</v>
      </c>
      <c r="J168" s="640"/>
      <c r="K168" s="652"/>
      <c r="L168" s="652"/>
      <c r="M168" s="640"/>
    </row>
    <row r="169" spans="1:13" s="535" customFormat="1" ht="29.25" customHeight="1">
      <c r="A169" s="65" t="s">
        <v>774</v>
      </c>
      <c r="B169" s="7"/>
      <c r="C169" s="86"/>
      <c r="D169" s="8" t="s">
        <v>872</v>
      </c>
      <c r="E169" s="63"/>
      <c r="F169" s="84"/>
      <c r="G169" s="84"/>
      <c r="H169" s="81"/>
      <c r="I169" s="48"/>
      <c r="J169" s="640"/>
      <c r="K169" s="649"/>
      <c r="L169" s="649"/>
      <c r="M169" s="640"/>
    </row>
    <row r="170" spans="1:12" s="43" customFormat="1" ht="28.5">
      <c r="A170" s="654" t="s">
        <v>830</v>
      </c>
      <c r="B170" s="637" t="s">
        <v>25</v>
      </c>
      <c r="C170" s="283" t="str">
        <f>COMPOSIÇÕES!B2389</f>
        <v>Item: AD. SINAPI 85005</v>
      </c>
      <c r="D170" s="655" t="s">
        <v>880</v>
      </c>
      <c r="E170" s="520" t="s">
        <v>2</v>
      </c>
      <c r="F170" s="656">
        <v>12.34</v>
      </c>
      <c r="G170" s="523"/>
      <c r="H170" s="146">
        <f>G170*(1+$I$4)</f>
        <v>0</v>
      </c>
      <c r="I170" s="146">
        <f>TRUNC((H170*F170),2)</f>
        <v>0</v>
      </c>
      <c r="K170" s="90"/>
      <c r="L170" s="90"/>
    </row>
    <row r="171" spans="1:12" s="43" customFormat="1" ht="15">
      <c r="A171" s="293"/>
      <c r="B171" s="216"/>
      <c r="C171" s="216"/>
      <c r="D171" s="281"/>
      <c r="E171" s="216"/>
      <c r="F171" s="12"/>
      <c r="G171" s="12"/>
      <c r="H171" s="78" t="s">
        <v>22</v>
      </c>
      <c r="I171" s="91">
        <f>SUM(I170)</f>
        <v>0</v>
      </c>
      <c r="K171" s="51"/>
      <c r="L171" s="51"/>
    </row>
    <row r="172" spans="1:12" s="121" customFormat="1" ht="15">
      <c r="A172" s="65" t="s">
        <v>775</v>
      </c>
      <c r="B172" s="7"/>
      <c r="C172" s="86"/>
      <c r="D172" s="8" t="s">
        <v>1781</v>
      </c>
      <c r="E172" s="63"/>
      <c r="F172" s="84"/>
      <c r="G172" s="84"/>
      <c r="H172" s="81"/>
      <c r="I172" s="48"/>
      <c r="K172" s="183"/>
      <c r="L172" s="183"/>
    </row>
    <row r="173" spans="1:12" s="121" customFormat="1" ht="34.5" customHeight="1">
      <c r="A173" s="182" t="s">
        <v>831</v>
      </c>
      <c r="B173" s="286" t="s">
        <v>24</v>
      </c>
      <c r="C173" s="539">
        <v>96116</v>
      </c>
      <c r="D173" s="305" t="s">
        <v>879</v>
      </c>
      <c r="E173" s="306" t="s">
        <v>2</v>
      </c>
      <c r="F173" s="273">
        <v>389.09</v>
      </c>
      <c r="G173" s="184"/>
      <c r="H173" s="146">
        <f>G173*(1+$I$4)</f>
        <v>0</v>
      </c>
      <c r="I173" s="146">
        <f>TRUNC((H173*F173),2)</f>
        <v>0</v>
      </c>
      <c r="K173" s="183"/>
      <c r="L173" s="183"/>
    </row>
    <row r="174" spans="1:12" s="121" customFormat="1" ht="28.5">
      <c r="A174" s="182" t="s">
        <v>1859</v>
      </c>
      <c r="B174" s="286" t="s">
        <v>24</v>
      </c>
      <c r="C174" s="539">
        <v>96113</v>
      </c>
      <c r="D174" s="305" t="s">
        <v>1783</v>
      </c>
      <c r="E174" s="306" t="s">
        <v>2</v>
      </c>
      <c r="F174" s="273">
        <v>787.25</v>
      </c>
      <c r="G174" s="184"/>
      <c r="H174" s="146">
        <f>G174*(1+$I$4)</f>
        <v>0</v>
      </c>
      <c r="I174" s="146">
        <f>TRUNC((H174*F174),2)</f>
        <v>0</v>
      </c>
      <c r="K174" s="183"/>
      <c r="L174" s="183"/>
    </row>
    <row r="175" spans="1:12" s="121" customFormat="1" ht="45" customHeight="1">
      <c r="A175" s="182" t="s">
        <v>1860</v>
      </c>
      <c r="B175" s="286" t="s">
        <v>24</v>
      </c>
      <c r="C175" s="539">
        <v>87414</v>
      </c>
      <c r="D175" s="305" t="s">
        <v>1784</v>
      </c>
      <c r="E175" s="306" t="s">
        <v>2</v>
      </c>
      <c r="F175" s="275">
        <f>F174</f>
        <v>787.25</v>
      </c>
      <c r="G175" s="274"/>
      <c r="H175" s="146">
        <f>G175*(1+$I$4)</f>
        <v>0</v>
      </c>
      <c r="I175" s="146">
        <f>TRUNC((H175*F175),2)</f>
        <v>0</v>
      </c>
      <c r="K175" s="183"/>
      <c r="L175" s="183"/>
    </row>
    <row r="176" spans="1:12" s="43" customFormat="1" ht="28.5">
      <c r="A176" s="182" t="s">
        <v>1861</v>
      </c>
      <c r="B176" s="286" t="s">
        <v>24</v>
      </c>
      <c r="C176" s="539">
        <v>88488</v>
      </c>
      <c r="D176" s="305" t="s">
        <v>1785</v>
      </c>
      <c r="E176" s="306" t="s">
        <v>2</v>
      </c>
      <c r="F176" s="275">
        <f>F174</f>
        <v>787.25</v>
      </c>
      <c r="G176" s="274"/>
      <c r="H176" s="146">
        <f>G176*(1+$I$4)</f>
        <v>0</v>
      </c>
      <c r="I176" s="146">
        <f>TRUNC((H176*F176),2)</f>
        <v>0</v>
      </c>
      <c r="K176" s="90"/>
      <c r="L176" s="90"/>
    </row>
    <row r="177" spans="1:12" s="43" customFormat="1" ht="15">
      <c r="A177" s="293"/>
      <c r="B177" s="216"/>
      <c r="C177" s="216"/>
      <c r="D177" s="281"/>
      <c r="E177" s="216"/>
      <c r="F177" s="12"/>
      <c r="G177" s="12"/>
      <c r="H177" s="78" t="s">
        <v>22</v>
      </c>
      <c r="I177" s="91">
        <f>SUM(I173:I176)</f>
        <v>0</v>
      </c>
      <c r="K177" s="51"/>
      <c r="L177" s="51"/>
    </row>
    <row r="178" spans="1:12" s="43" customFormat="1" ht="15">
      <c r="A178" s="65" t="s">
        <v>776</v>
      </c>
      <c r="B178" s="63"/>
      <c r="C178" s="152" t="s">
        <v>1</v>
      </c>
      <c r="D178" s="8" t="s">
        <v>888</v>
      </c>
      <c r="E178" s="63"/>
      <c r="F178" s="9"/>
      <c r="G178" s="9"/>
      <c r="H178" s="10"/>
      <c r="I178" s="48"/>
      <c r="K178" s="51"/>
      <c r="L178" s="51"/>
    </row>
    <row r="179" spans="1:12" s="43" customFormat="1" ht="15">
      <c r="A179" s="307" t="s">
        <v>832</v>
      </c>
      <c r="B179" s="308"/>
      <c r="C179" s="309"/>
      <c r="D179" s="310" t="s">
        <v>889</v>
      </c>
      <c r="E179" s="308"/>
      <c r="F179" s="308"/>
      <c r="G179" s="308"/>
      <c r="H179" s="308"/>
      <c r="I179" s="311">
        <f>SUM(I180:I242)</f>
        <v>0</v>
      </c>
      <c r="K179" s="51"/>
      <c r="L179" s="51"/>
    </row>
    <row r="180" spans="1:12" s="43" customFormat="1" ht="42.75">
      <c r="A180" s="67" t="s">
        <v>1862</v>
      </c>
      <c r="B180" s="216" t="s">
        <v>24</v>
      </c>
      <c r="C180" s="539">
        <v>92867</v>
      </c>
      <c r="D180" s="11" t="s">
        <v>890</v>
      </c>
      <c r="E180" s="216" t="s">
        <v>6</v>
      </c>
      <c r="F180" s="343">
        <v>14</v>
      </c>
      <c r="G180" s="184"/>
      <c r="H180" s="146">
        <f aca="true" t="shared" si="16" ref="H180:H211">G180*(1+$I$4)</f>
        <v>0</v>
      </c>
      <c r="I180" s="146">
        <f aca="true" t="shared" si="17" ref="I180:I245">TRUNC((H180*F180),2)</f>
        <v>0</v>
      </c>
      <c r="K180" s="51"/>
      <c r="L180" s="51"/>
    </row>
    <row r="181" spans="1:12" s="43" customFormat="1" ht="28.5">
      <c r="A181" s="67" t="s">
        <v>1863</v>
      </c>
      <c r="B181" s="216" t="s">
        <v>24</v>
      </c>
      <c r="C181" s="539">
        <v>92866</v>
      </c>
      <c r="D181" s="11" t="s">
        <v>891</v>
      </c>
      <c r="E181" s="216" t="s">
        <v>6</v>
      </c>
      <c r="F181" s="343">
        <v>96</v>
      </c>
      <c r="G181" s="184"/>
      <c r="H181" s="146">
        <f t="shared" si="16"/>
        <v>0</v>
      </c>
      <c r="I181" s="146">
        <f t="shared" si="17"/>
        <v>0</v>
      </c>
      <c r="K181" s="51"/>
      <c r="L181" s="51"/>
    </row>
    <row r="182" spans="1:12" s="43" customFormat="1" ht="42.75">
      <c r="A182" s="67" t="s">
        <v>1864</v>
      </c>
      <c r="B182" s="216" t="s">
        <v>24</v>
      </c>
      <c r="C182" s="539">
        <v>95787</v>
      </c>
      <c r="D182" s="11" t="s">
        <v>892</v>
      </c>
      <c r="E182" s="216" t="s">
        <v>6</v>
      </c>
      <c r="F182" s="343">
        <v>12</v>
      </c>
      <c r="G182" s="184"/>
      <c r="H182" s="146">
        <f t="shared" si="16"/>
        <v>0</v>
      </c>
      <c r="I182" s="146">
        <f t="shared" si="17"/>
        <v>0</v>
      </c>
      <c r="K182" s="51"/>
      <c r="L182" s="51"/>
    </row>
    <row r="183" spans="1:12" s="43" customFormat="1" ht="42.75">
      <c r="A183" s="67" t="s">
        <v>1865</v>
      </c>
      <c r="B183" s="216" t="s">
        <v>24</v>
      </c>
      <c r="C183" s="539">
        <v>95789</v>
      </c>
      <c r="D183" s="11" t="s">
        <v>893</v>
      </c>
      <c r="E183" s="216" t="s">
        <v>6</v>
      </c>
      <c r="F183" s="343">
        <v>6</v>
      </c>
      <c r="G183" s="184"/>
      <c r="H183" s="146">
        <f t="shared" si="16"/>
        <v>0</v>
      </c>
      <c r="I183" s="146">
        <f t="shared" si="17"/>
        <v>0</v>
      </c>
      <c r="K183" s="51"/>
      <c r="L183" s="51"/>
    </row>
    <row r="184" spans="1:12" s="43" customFormat="1" ht="42.75">
      <c r="A184" s="67" t="s">
        <v>1866</v>
      </c>
      <c r="B184" s="216" t="s">
        <v>24</v>
      </c>
      <c r="C184" s="539">
        <v>95795</v>
      </c>
      <c r="D184" s="11" t="s">
        <v>894</v>
      </c>
      <c r="E184" s="216" t="s">
        <v>6</v>
      </c>
      <c r="F184" s="343">
        <v>8</v>
      </c>
      <c r="G184" s="184"/>
      <c r="H184" s="146">
        <f t="shared" si="16"/>
        <v>0</v>
      </c>
      <c r="I184" s="146">
        <f t="shared" si="17"/>
        <v>0</v>
      </c>
      <c r="K184" s="51"/>
      <c r="L184" s="51"/>
    </row>
    <row r="185" spans="1:12" s="43" customFormat="1" ht="42.75">
      <c r="A185" s="67" t="s">
        <v>1867</v>
      </c>
      <c r="B185" s="216" t="s">
        <v>24</v>
      </c>
      <c r="C185" s="539">
        <v>95801</v>
      </c>
      <c r="D185" s="11" t="s">
        <v>112</v>
      </c>
      <c r="E185" s="216" t="s">
        <v>6</v>
      </c>
      <c r="F185" s="343">
        <v>1</v>
      </c>
      <c r="G185" s="185"/>
      <c r="H185" s="146">
        <f t="shared" si="16"/>
        <v>0</v>
      </c>
      <c r="I185" s="146">
        <f t="shared" si="17"/>
        <v>0</v>
      </c>
      <c r="K185" s="51"/>
      <c r="L185" s="51"/>
    </row>
    <row r="186" spans="1:12" s="43" customFormat="1" ht="42.75">
      <c r="A186" s="67" t="s">
        <v>1868</v>
      </c>
      <c r="B186" s="216" t="s">
        <v>24</v>
      </c>
      <c r="C186" s="539">
        <v>95778</v>
      </c>
      <c r="D186" s="11" t="s">
        <v>895</v>
      </c>
      <c r="E186" s="216" t="s">
        <v>6</v>
      </c>
      <c r="F186" s="343">
        <v>28</v>
      </c>
      <c r="G186" s="184"/>
      <c r="H186" s="146">
        <f t="shared" si="16"/>
        <v>0</v>
      </c>
      <c r="I186" s="146">
        <f t="shared" si="17"/>
        <v>0</v>
      </c>
      <c r="K186" s="51"/>
      <c r="L186" s="51"/>
    </row>
    <row r="187" spans="1:12" s="43" customFormat="1" ht="42.75">
      <c r="A187" s="67" t="s">
        <v>1869</v>
      </c>
      <c r="B187" s="216" t="s">
        <v>24</v>
      </c>
      <c r="C187" s="539">
        <v>95758</v>
      </c>
      <c r="D187" s="11" t="s">
        <v>896</v>
      </c>
      <c r="E187" s="216" t="s">
        <v>6</v>
      </c>
      <c r="F187" s="343">
        <v>139</v>
      </c>
      <c r="G187" s="184"/>
      <c r="H187" s="146">
        <f t="shared" si="16"/>
        <v>0</v>
      </c>
      <c r="I187" s="146">
        <f t="shared" si="17"/>
        <v>0</v>
      </c>
      <c r="K187" s="51"/>
      <c r="L187" s="51"/>
    </row>
    <row r="188" spans="1:12" s="43" customFormat="1" ht="15">
      <c r="A188" s="67" t="s">
        <v>1870</v>
      </c>
      <c r="B188" s="216" t="s">
        <v>25</v>
      </c>
      <c r="C188" s="186" t="str">
        <f>'COMPOSIÇÕES ELÉTRICAS'!$B$107</f>
        <v>COT.ELE01</v>
      </c>
      <c r="D188" s="11" t="s">
        <v>928</v>
      </c>
      <c r="E188" s="216" t="s">
        <v>6</v>
      </c>
      <c r="F188" s="343">
        <v>451</v>
      </c>
      <c r="G188" s="184"/>
      <c r="H188" s="146">
        <f t="shared" si="16"/>
        <v>0</v>
      </c>
      <c r="I188" s="146">
        <f t="shared" si="17"/>
        <v>0</v>
      </c>
      <c r="K188" s="51"/>
      <c r="L188" s="51"/>
    </row>
    <row r="189" spans="1:12" s="43" customFormat="1" ht="15">
      <c r="A189" s="67" t="s">
        <v>1871</v>
      </c>
      <c r="B189" s="216" t="s">
        <v>25</v>
      </c>
      <c r="C189" s="186" t="str">
        <f>'COMPOSIÇÕES ELÉTRICAS'!$B$121</f>
        <v>COT.ELE02</v>
      </c>
      <c r="D189" s="11" t="s">
        <v>930</v>
      </c>
      <c r="E189" s="216" t="s">
        <v>6</v>
      </c>
      <c r="F189" s="343">
        <v>68</v>
      </c>
      <c r="G189" s="184"/>
      <c r="H189" s="146">
        <f t="shared" si="16"/>
        <v>0</v>
      </c>
      <c r="I189" s="146">
        <f t="shared" si="17"/>
        <v>0</v>
      </c>
      <c r="K189" s="51"/>
      <c r="L189" s="51"/>
    </row>
    <row r="190" spans="1:12" s="43" customFormat="1" ht="15">
      <c r="A190" s="67" t="s">
        <v>1872</v>
      </c>
      <c r="B190" s="216" t="s">
        <v>25</v>
      </c>
      <c r="C190" s="186" t="str">
        <f>'COMPOSIÇÕES ELÉTRICAS'!$B$135</f>
        <v>COT.ELE03</v>
      </c>
      <c r="D190" s="11" t="s">
        <v>932</v>
      </c>
      <c r="E190" s="216" t="s">
        <v>6</v>
      </c>
      <c r="F190" s="343">
        <v>1146</v>
      </c>
      <c r="G190" s="184"/>
      <c r="H190" s="146">
        <f t="shared" si="16"/>
        <v>0</v>
      </c>
      <c r="I190" s="146">
        <f t="shared" si="17"/>
        <v>0</v>
      </c>
      <c r="K190" s="51"/>
      <c r="L190" s="51"/>
    </row>
    <row r="191" spans="1:12" s="43" customFormat="1" ht="28.5">
      <c r="A191" s="67" t="s">
        <v>1873</v>
      </c>
      <c r="B191" s="216" t="s">
        <v>25</v>
      </c>
      <c r="C191" s="186" t="str">
        <f>'COMPOSIÇÕES ELÉTRICAS'!$B$149</f>
        <v>COT.ELE04</v>
      </c>
      <c r="D191" s="11" t="s">
        <v>934</v>
      </c>
      <c r="E191" s="216" t="s">
        <v>6</v>
      </c>
      <c r="F191" s="343">
        <v>68</v>
      </c>
      <c r="G191" s="184"/>
      <c r="H191" s="146">
        <f t="shared" si="16"/>
        <v>0</v>
      </c>
      <c r="I191" s="146">
        <f t="shared" si="17"/>
        <v>0</v>
      </c>
      <c r="K191" s="51"/>
      <c r="L191" s="51"/>
    </row>
    <row r="192" spans="1:12" s="43" customFormat="1" ht="15">
      <c r="A192" s="67" t="s">
        <v>1874</v>
      </c>
      <c r="B192" s="216" t="s">
        <v>25</v>
      </c>
      <c r="C192" s="186" t="str">
        <f>'COMPOSIÇÕES ELÉTRICAS'!$B$163</f>
        <v>COT.ELE05</v>
      </c>
      <c r="D192" s="11" t="s">
        <v>936</v>
      </c>
      <c r="E192" s="216" t="s">
        <v>6</v>
      </c>
      <c r="F192" s="343">
        <v>68</v>
      </c>
      <c r="G192" s="184"/>
      <c r="H192" s="146">
        <f t="shared" si="16"/>
        <v>0</v>
      </c>
      <c r="I192" s="146">
        <f t="shared" si="17"/>
        <v>0</v>
      </c>
      <c r="K192" s="51"/>
      <c r="L192" s="51"/>
    </row>
    <row r="193" spans="1:12" s="43" customFormat="1" ht="28.5">
      <c r="A193" s="67" t="s">
        <v>1875</v>
      </c>
      <c r="B193" s="216" t="s">
        <v>25</v>
      </c>
      <c r="C193" s="186" t="str">
        <f>'COMPOSIÇÕES ELÉTRICAS'!$B$177</f>
        <v>COT.ELE06</v>
      </c>
      <c r="D193" s="11" t="s">
        <v>938</v>
      </c>
      <c r="E193" s="216" t="s">
        <v>6</v>
      </c>
      <c r="F193" s="343">
        <v>208</v>
      </c>
      <c r="G193" s="184"/>
      <c r="H193" s="146">
        <f t="shared" si="16"/>
        <v>0</v>
      </c>
      <c r="I193" s="146">
        <f t="shared" si="17"/>
        <v>0</v>
      </c>
      <c r="K193" s="51"/>
      <c r="L193" s="51"/>
    </row>
    <row r="194" spans="1:12" s="43" customFormat="1" ht="15">
      <c r="A194" s="67" t="s">
        <v>1876</v>
      </c>
      <c r="B194" s="216" t="s">
        <v>25</v>
      </c>
      <c r="C194" s="186" t="str">
        <f>'COMPOSIÇÕES ELÉTRICAS'!$B$191</f>
        <v>COT.ELE07</v>
      </c>
      <c r="D194" s="11" t="s">
        <v>940</v>
      </c>
      <c r="E194" s="216" t="s">
        <v>6</v>
      </c>
      <c r="F194" s="343">
        <v>355</v>
      </c>
      <c r="G194" s="184"/>
      <c r="H194" s="146">
        <f t="shared" si="16"/>
        <v>0</v>
      </c>
      <c r="I194" s="146">
        <f t="shared" si="17"/>
        <v>0</v>
      </c>
      <c r="K194" s="51"/>
      <c r="L194" s="51"/>
    </row>
    <row r="195" spans="1:12" s="43" customFormat="1" ht="15">
      <c r="A195" s="67" t="s">
        <v>1877</v>
      </c>
      <c r="B195" s="216" t="s">
        <v>25</v>
      </c>
      <c r="C195" s="186" t="str">
        <f>'COMPOSIÇÕES ELÉTRICAS'!$B$205</f>
        <v>COT.ELE08</v>
      </c>
      <c r="D195" s="11" t="s">
        <v>942</v>
      </c>
      <c r="E195" s="216" t="s">
        <v>6</v>
      </c>
      <c r="F195" s="343">
        <v>68</v>
      </c>
      <c r="G195" s="184"/>
      <c r="H195" s="146">
        <f t="shared" si="16"/>
        <v>0</v>
      </c>
      <c r="I195" s="146">
        <f t="shared" si="17"/>
        <v>0</v>
      </c>
      <c r="K195" s="51"/>
      <c r="L195" s="51"/>
    </row>
    <row r="196" spans="1:12" s="43" customFormat="1" ht="28.5">
      <c r="A196" s="67" t="s">
        <v>1878</v>
      </c>
      <c r="B196" s="216" t="s">
        <v>25</v>
      </c>
      <c r="C196" s="186" t="str">
        <f>'COMPOSIÇÕES ELÉTRICAS'!$B$219</f>
        <v>COT.ELE09</v>
      </c>
      <c r="D196" s="11" t="s">
        <v>969</v>
      </c>
      <c r="E196" s="216" t="s">
        <v>6</v>
      </c>
      <c r="F196" s="343">
        <v>68</v>
      </c>
      <c r="G196" s="184"/>
      <c r="H196" s="146">
        <f t="shared" si="16"/>
        <v>0</v>
      </c>
      <c r="I196" s="146">
        <f t="shared" si="17"/>
        <v>0</v>
      </c>
      <c r="K196" s="51"/>
      <c r="L196" s="51"/>
    </row>
    <row r="197" spans="1:12" s="43" customFormat="1" ht="28.5">
      <c r="A197" s="67" t="s">
        <v>1879</v>
      </c>
      <c r="B197" s="216" t="s">
        <v>25</v>
      </c>
      <c r="C197" s="186" t="str">
        <f>'COMPOSIÇÕES ELÉTRICAS'!$B$233</f>
        <v>COT.ELE10</v>
      </c>
      <c r="D197" s="188" t="s">
        <v>944</v>
      </c>
      <c r="E197" s="187" t="s">
        <v>4</v>
      </c>
      <c r="F197" s="343">
        <v>102</v>
      </c>
      <c r="G197" s="184"/>
      <c r="H197" s="146">
        <f t="shared" si="16"/>
        <v>0</v>
      </c>
      <c r="I197" s="146">
        <f t="shared" si="17"/>
        <v>0</v>
      </c>
      <c r="K197" s="51"/>
      <c r="L197" s="51"/>
    </row>
    <row r="198" spans="1:12" s="43" customFormat="1" ht="28.5">
      <c r="A198" s="67" t="s">
        <v>1880</v>
      </c>
      <c r="B198" s="187" t="s">
        <v>25</v>
      </c>
      <c r="C198" s="186" t="str">
        <f>'COMPOSIÇÕES ELÉTRICAS'!$B$247</f>
        <v>COT.ELE11</v>
      </c>
      <c r="D198" s="188" t="s">
        <v>946</v>
      </c>
      <c r="E198" s="187" t="s">
        <v>6</v>
      </c>
      <c r="F198" s="343">
        <v>5</v>
      </c>
      <c r="G198" s="184"/>
      <c r="H198" s="146">
        <f t="shared" si="16"/>
        <v>0</v>
      </c>
      <c r="I198" s="146">
        <f t="shared" si="17"/>
        <v>0</v>
      </c>
      <c r="K198" s="51"/>
      <c r="L198" s="51"/>
    </row>
    <row r="199" spans="1:12" s="43" customFormat="1" ht="15">
      <c r="A199" s="67" t="s">
        <v>1881</v>
      </c>
      <c r="B199" s="187" t="s">
        <v>25</v>
      </c>
      <c r="C199" s="186" t="str">
        <f>'COMPOSIÇÕES ELÉTRICAS'!$B$261</f>
        <v>COT.ELE12</v>
      </c>
      <c r="D199" s="188" t="s">
        <v>948</v>
      </c>
      <c r="E199" s="187" t="s">
        <v>6</v>
      </c>
      <c r="F199" s="343">
        <v>24</v>
      </c>
      <c r="G199" s="184"/>
      <c r="H199" s="146">
        <f t="shared" si="16"/>
        <v>0</v>
      </c>
      <c r="I199" s="146">
        <f t="shared" si="17"/>
        <v>0</v>
      </c>
      <c r="K199" s="51"/>
      <c r="L199" s="51"/>
    </row>
    <row r="200" spans="1:12" s="43" customFormat="1" ht="15">
      <c r="A200" s="67" t="s">
        <v>1882</v>
      </c>
      <c r="B200" s="216" t="s">
        <v>25</v>
      </c>
      <c r="C200" s="186" t="str">
        <f>'COMPOSIÇÕES ELÉTRICAS'!$B$275</f>
        <v>COT.ELE13</v>
      </c>
      <c r="D200" s="11" t="s">
        <v>971</v>
      </c>
      <c r="E200" s="216" t="s">
        <v>6</v>
      </c>
      <c r="F200" s="343">
        <v>1</v>
      </c>
      <c r="G200" s="184"/>
      <c r="H200" s="146">
        <f t="shared" si="16"/>
        <v>0</v>
      </c>
      <c r="I200" s="146">
        <f t="shared" si="17"/>
        <v>0</v>
      </c>
      <c r="K200" s="51"/>
      <c r="L200" s="51"/>
    </row>
    <row r="201" spans="1:12" s="43" customFormat="1" ht="28.5">
      <c r="A201" s="67" t="s">
        <v>1883</v>
      </c>
      <c r="B201" s="216" t="s">
        <v>25</v>
      </c>
      <c r="C201" s="186" t="str">
        <f>'COMPOSIÇÕES ELÉTRICAS'!$B$289</f>
        <v>COT.ELE14</v>
      </c>
      <c r="D201" s="11" t="s">
        <v>973</v>
      </c>
      <c r="E201" s="216" t="s">
        <v>6</v>
      </c>
      <c r="F201" s="343">
        <v>38</v>
      </c>
      <c r="G201" s="184"/>
      <c r="H201" s="146">
        <f t="shared" si="16"/>
        <v>0</v>
      </c>
      <c r="I201" s="146">
        <f t="shared" si="17"/>
        <v>0</v>
      </c>
      <c r="K201" s="51"/>
      <c r="L201" s="51"/>
    </row>
    <row r="202" spans="1:12" s="43" customFormat="1" ht="15">
      <c r="A202" s="67" t="s">
        <v>1884</v>
      </c>
      <c r="B202" s="216" t="s">
        <v>25</v>
      </c>
      <c r="C202" s="186" t="str">
        <f>'COMPOSIÇÕES ELÉTRICAS'!$B$303</f>
        <v>COT.ELE15</v>
      </c>
      <c r="D202" s="11" t="s">
        <v>982</v>
      </c>
      <c r="E202" s="216" t="s">
        <v>6</v>
      </c>
      <c r="F202" s="343">
        <v>1</v>
      </c>
      <c r="G202" s="184"/>
      <c r="H202" s="146">
        <f t="shared" si="16"/>
        <v>0</v>
      </c>
      <c r="I202" s="146">
        <f t="shared" si="17"/>
        <v>0</v>
      </c>
      <c r="K202" s="51"/>
      <c r="L202" s="51"/>
    </row>
    <row r="203" spans="1:12" s="43" customFormat="1" ht="28.5">
      <c r="A203" s="67" t="s">
        <v>1885</v>
      </c>
      <c r="B203" s="216" t="s">
        <v>25</v>
      </c>
      <c r="C203" s="186" t="str">
        <f>'COMPOSIÇÕES ELÉTRICAS'!$B$317</f>
        <v>COT.ELE16</v>
      </c>
      <c r="D203" s="11" t="s">
        <v>975</v>
      </c>
      <c r="E203" s="216" t="s">
        <v>6</v>
      </c>
      <c r="F203" s="343">
        <v>34</v>
      </c>
      <c r="G203" s="184"/>
      <c r="H203" s="146">
        <f t="shared" si="16"/>
        <v>0</v>
      </c>
      <c r="I203" s="146">
        <f t="shared" si="17"/>
        <v>0</v>
      </c>
      <c r="K203" s="51"/>
      <c r="L203" s="51"/>
    </row>
    <row r="204" spans="1:12" s="43" customFormat="1" ht="42.75">
      <c r="A204" s="67" t="s">
        <v>1886</v>
      </c>
      <c r="B204" s="216" t="s">
        <v>25</v>
      </c>
      <c r="C204" s="186" t="str">
        <f>'COMPOSIÇÕES ELÉTRICAS'!$B$331</f>
        <v>COT.ELE17</v>
      </c>
      <c r="D204" s="188" t="s">
        <v>897</v>
      </c>
      <c r="E204" s="187" t="s">
        <v>4</v>
      </c>
      <c r="F204" s="343">
        <v>200</v>
      </c>
      <c r="G204" s="184"/>
      <c r="H204" s="146">
        <f t="shared" si="16"/>
        <v>0</v>
      </c>
      <c r="I204" s="146">
        <f t="shared" si="17"/>
        <v>0</v>
      </c>
      <c r="K204" s="51"/>
      <c r="L204" s="51"/>
    </row>
    <row r="205" spans="1:12" s="43" customFormat="1" ht="42.75">
      <c r="A205" s="67" t="s">
        <v>1887</v>
      </c>
      <c r="B205" s="216" t="s">
        <v>25</v>
      </c>
      <c r="C205" s="186" t="str">
        <f>'COMPOSIÇÕES ELÉTRICAS'!$B$345</f>
        <v>COT.ELE18</v>
      </c>
      <c r="D205" s="188" t="s">
        <v>950</v>
      </c>
      <c r="E205" s="187" t="s">
        <v>6</v>
      </c>
      <c r="F205" s="343">
        <v>163</v>
      </c>
      <c r="G205" s="184"/>
      <c r="H205" s="146">
        <f t="shared" si="16"/>
        <v>0</v>
      </c>
      <c r="I205" s="146">
        <f t="shared" si="17"/>
        <v>0</v>
      </c>
      <c r="K205" s="51"/>
      <c r="L205" s="51"/>
    </row>
    <row r="206" spans="1:12" s="43" customFormat="1" ht="42.75">
      <c r="A206" s="67" t="s">
        <v>1888</v>
      </c>
      <c r="B206" s="216" t="s">
        <v>25</v>
      </c>
      <c r="C206" s="186" t="str">
        <f>'COMPOSIÇÕES ELÉTRICAS'!$B$359</f>
        <v>COT.ELE19</v>
      </c>
      <c r="D206" s="188" t="s">
        <v>952</v>
      </c>
      <c r="E206" s="187" t="s">
        <v>6</v>
      </c>
      <c r="F206" s="343">
        <v>12</v>
      </c>
      <c r="G206" s="184"/>
      <c r="H206" s="146">
        <f t="shared" si="16"/>
        <v>0</v>
      </c>
      <c r="I206" s="146">
        <f t="shared" si="17"/>
        <v>0</v>
      </c>
      <c r="K206" s="51"/>
      <c r="L206" s="51"/>
    </row>
    <row r="207" spans="1:12" s="43" customFormat="1" ht="42.75">
      <c r="A207" s="67" t="s">
        <v>1889</v>
      </c>
      <c r="B207" s="280" t="s">
        <v>25</v>
      </c>
      <c r="C207" s="186" t="str">
        <f>'COMPOSIÇÕES ELÉTRICAS'!$B$373</f>
        <v>COT.ELE20</v>
      </c>
      <c r="D207" s="188" t="s">
        <v>954</v>
      </c>
      <c r="E207" s="187" t="s">
        <v>6</v>
      </c>
      <c r="F207" s="343">
        <v>951</v>
      </c>
      <c r="G207" s="184"/>
      <c r="H207" s="146">
        <f t="shared" si="16"/>
        <v>0</v>
      </c>
      <c r="I207" s="146">
        <f t="shared" si="17"/>
        <v>0</v>
      </c>
      <c r="K207" s="51"/>
      <c r="L207" s="51"/>
    </row>
    <row r="208" spans="1:12" s="43" customFormat="1" ht="42.75">
      <c r="A208" s="67" t="s">
        <v>1890</v>
      </c>
      <c r="B208" s="216" t="s">
        <v>24</v>
      </c>
      <c r="C208" s="539">
        <v>95746</v>
      </c>
      <c r="D208" s="11" t="s">
        <v>898</v>
      </c>
      <c r="E208" s="216" t="s">
        <v>4</v>
      </c>
      <c r="F208" s="343">
        <v>115</v>
      </c>
      <c r="G208" s="184"/>
      <c r="H208" s="146">
        <f t="shared" si="16"/>
        <v>0</v>
      </c>
      <c r="I208" s="146">
        <f t="shared" si="17"/>
        <v>0</v>
      </c>
      <c r="K208" s="51"/>
      <c r="L208" s="51"/>
    </row>
    <row r="209" spans="1:12" s="43" customFormat="1" ht="27" customHeight="1">
      <c r="A209" s="67" t="s">
        <v>1891</v>
      </c>
      <c r="B209" s="216" t="s">
        <v>25</v>
      </c>
      <c r="C209" s="301" t="str">
        <f>'COMPOSIÇÕES ELÉTRICAS'!$B$387</f>
        <v>COT.ELE21</v>
      </c>
      <c r="D209" s="11" t="s">
        <v>956</v>
      </c>
      <c r="E209" s="216" t="s">
        <v>4</v>
      </c>
      <c r="F209" s="343">
        <v>10</v>
      </c>
      <c r="G209" s="184"/>
      <c r="H209" s="146">
        <f t="shared" si="16"/>
        <v>0</v>
      </c>
      <c r="I209" s="146">
        <f t="shared" si="17"/>
        <v>0</v>
      </c>
      <c r="K209" s="51"/>
      <c r="L209" s="51"/>
    </row>
    <row r="210" spans="1:12" s="43" customFormat="1" ht="42.75">
      <c r="A210" s="67" t="s">
        <v>1892</v>
      </c>
      <c r="B210" s="216" t="s">
        <v>24</v>
      </c>
      <c r="C210" s="539">
        <v>95749</v>
      </c>
      <c r="D210" s="11" t="s">
        <v>899</v>
      </c>
      <c r="E210" s="216" t="s">
        <v>4</v>
      </c>
      <c r="F210" s="343">
        <v>855</v>
      </c>
      <c r="G210" s="184"/>
      <c r="H210" s="146">
        <f t="shared" si="16"/>
        <v>0</v>
      </c>
      <c r="I210" s="146">
        <f t="shared" si="17"/>
        <v>0</v>
      </c>
      <c r="K210" s="51"/>
      <c r="L210" s="51"/>
    </row>
    <row r="211" spans="1:12" s="43" customFormat="1" ht="28.5">
      <c r="A211" s="67" t="s">
        <v>1893</v>
      </c>
      <c r="B211" s="216" t="s">
        <v>25</v>
      </c>
      <c r="C211" s="186" t="str">
        <f>'COMPOSIÇÕES ELÉTRICAS'!$B$95</f>
        <v>COT.SPDA07</v>
      </c>
      <c r="D211" s="188" t="s">
        <v>900</v>
      </c>
      <c r="E211" s="187" t="s">
        <v>3</v>
      </c>
      <c r="F211" s="343">
        <v>70</v>
      </c>
      <c r="G211" s="184"/>
      <c r="H211" s="146">
        <f t="shared" si="16"/>
        <v>0</v>
      </c>
      <c r="I211" s="146">
        <f t="shared" si="17"/>
        <v>0</v>
      </c>
      <c r="K211" s="51"/>
      <c r="L211" s="51"/>
    </row>
    <row r="212" spans="1:12" s="43" customFormat="1" ht="28.5">
      <c r="A212" s="67" t="s">
        <v>1894</v>
      </c>
      <c r="B212" s="216" t="s">
        <v>24</v>
      </c>
      <c r="C212" s="539">
        <v>93382</v>
      </c>
      <c r="D212" s="11" t="s">
        <v>901</v>
      </c>
      <c r="E212" s="216" t="s">
        <v>3</v>
      </c>
      <c r="F212" s="272">
        <v>70</v>
      </c>
      <c r="G212" s="184"/>
      <c r="H212" s="146">
        <f aca="true" t="shared" si="18" ref="H212:H242">G212*(1+$I$4)</f>
        <v>0</v>
      </c>
      <c r="I212" s="146">
        <f t="shared" si="17"/>
        <v>0</v>
      </c>
      <c r="K212" s="51"/>
      <c r="L212" s="51"/>
    </row>
    <row r="213" spans="1:12" s="43" customFormat="1" ht="15">
      <c r="A213" s="67" t="s">
        <v>1895</v>
      </c>
      <c r="B213" s="280" t="s">
        <v>25</v>
      </c>
      <c r="C213" s="186" t="str">
        <f>'COMPOSIÇÕES ELÉTRICAS'!$B$401</f>
        <v>AD SINAPI 41598</v>
      </c>
      <c r="D213" s="11" t="s">
        <v>1007</v>
      </c>
      <c r="E213" s="216" t="s">
        <v>6</v>
      </c>
      <c r="F213" s="343">
        <v>1</v>
      </c>
      <c r="G213" s="184"/>
      <c r="H213" s="146">
        <f t="shared" si="18"/>
        <v>0</v>
      </c>
      <c r="I213" s="146">
        <f t="shared" si="17"/>
        <v>0</v>
      </c>
      <c r="K213" s="51"/>
      <c r="L213" s="51"/>
    </row>
    <row r="214" spans="1:12" s="43" customFormat="1" ht="15">
      <c r="A214" s="67" t="s">
        <v>1896</v>
      </c>
      <c r="B214" s="216" t="s">
        <v>25</v>
      </c>
      <c r="C214" s="186" t="str">
        <f>'COMPOSIÇÕES ELÉTRICAS'!$B$432</f>
        <v>AD SINAPI 41598-1</v>
      </c>
      <c r="D214" s="11" t="s">
        <v>1009</v>
      </c>
      <c r="E214" s="216" t="s">
        <v>6</v>
      </c>
      <c r="F214" s="343">
        <v>1</v>
      </c>
      <c r="G214" s="184"/>
      <c r="H214" s="146">
        <f t="shared" si="18"/>
        <v>0</v>
      </c>
      <c r="I214" s="146">
        <f t="shared" si="17"/>
        <v>0</v>
      </c>
      <c r="K214" s="51"/>
      <c r="L214" s="51"/>
    </row>
    <row r="215" spans="1:12" s="43" customFormat="1" ht="15">
      <c r="A215" s="67" t="s">
        <v>1897</v>
      </c>
      <c r="B215" s="216" t="s">
        <v>25</v>
      </c>
      <c r="C215" s="186" t="str">
        <f>'COMPOSIÇÕES ELÉTRICAS'!$B$462</f>
        <v>AD SINAPI 41598-2</v>
      </c>
      <c r="D215" s="11" t="s">
        <v>1011</v>
      </c>
      <c r="E215" s="216" t="s">
        <v>6</v>
      </c>
      <c r="F215" s="343">
        <v>1</v>
      </c>
      <c r="G215" s="184"/>
      <c r="H215" s="146">
        <f t="shared" si="18"/>
        <v>0</v>
      </c>
      <c r="I215" s="146">
        <f t="shared" si="17"/>
        <v>0</v>
      </c>
      <c r="K215" s="51"/>
      <c r="L215" s="51"/>
    </row>
    <row r="216" spans="1:12" s="43" customFormat="1" ht="42.75">
      <c r="A216" s="67" t="s">
        <v>1898</v>
      </c>
      <c r="B216" s="216" t="s">
        <v>24</v>
      </c>
      <c r="C216" s="539">
        <v>91933</v>
      </c>
      <c r="D216" s="11" t="s">
        <v>902</v>
      </c>
      <c r="E216" s="216" t="s">
        <v>4</v>
      </c>
      <c r="F216" s="343">
        <v>22</v>
      </c>
      <c r="G216" s="184"/>
      <c r="H216" s="146">
        <f t="shared" si="18"/>
        <v>0</v>
      </c>
      <c r="I216" s="146">
        <f t="shared" si="17"/>
        <v>0</v>
      </c>
      <c r="K216" s="51"/>
      <c r="L216" s="51"/>
    </row>
    <row r="217" spans="1:12" s="43" customFormat="1" ht="42.75">
      <c r="A217" s="67" t="s">
        <v>1899</v>
      </c>
      <c r="B217" s="216" t="s">
        <v>24</v>
      </c>
      <c r="C217" s="539">
        <v>92996</v>
      </c>
      <c r="D217" s="11" t="s">
        <v>903</v>
      </c>
      <c r="E217" s="216" t="s">
        <v>4</v>
      </c>
      <c r="F217" s="343">
        <v>86</v>
      </c>
      <c r="G217" s="184"/>
      <c r="H217" s="146">
        <f t="shared" si="18"/>
        <v>0</v>
      </c>
      <c r="I217" s="146">
        <f t="shared" si="17"/>
        <v>0</v>
      </c>
      <c r="K217" s="51"/>
      <c r="L217" s="51"/>
    </row>
    <row r="218" spans="1:12" s="43" customFormat="1" ht="42.75">
      <c r="A218" s="67" t="s">
        <v>1900</v>
      </c>
      <c r="B218" s="216" t="s">
        <v>24</v>
      </c>
      <c r="C218" s="539">
        <v>92982</v>
      </c>
      <c r="D218" s="11" t="s">
        <v>904</v>
      </c>
      <c r="E218" s="216" t="s">
        <v>4</v>
      </c>
      <c r="F218" s="343">
        <v>518</v>
      </c>
      <c r="G218" s="184"/>
      <c r="H218" s="146">
        <f t="shared" si="18"/>
        <v>0</v>
      </c>
      <c r="I218" s="146">
        <f t="shared" si="17"/>
        <v>0</v>
      </c>
      <c r="K218" s="51"/>
      <c r="L218" s="51"/>
    </row>
    <row r="219" spans="1:12" s="43" customFormat="1" ht="42.75">
      <c r="A219" s="67" t="s">
        <v>1901</v>
      </c>
      <c r="B219" s="216" t="s">
        <v>24</v>
      </c>
      <c r="C219" s="539">
        <v>92984</v>
      </c>
      <c r="D219" s="11" t="s">
        <v>905</v>
      </c>
      <c r="E219" s="216" t="s">
        <v>4</v>
      </c>
      <c r="F219" s="343">
        <v>358</v>
      </c>
      <c r="G219" s="184"/>
      <c r="H219" s="146">
        <f t="shared" si="18"/>
        <v>0</v>
      </c>
      <c r="I219" s="146">
        <f t="shared" si="17"/>
        <v>0</v>
      </c>
      <c r="K219" s="51"/>
      <c r="L219" s="51"/>
    </row>
    <row r="220" spans="1:12" s="43" customFormat="1" ht="42.75">
      <c r="A220" s="67" t="s">
        <v>1902</v>
      </c>
      <c r="B220" s="216" t="s">
        <v>24</v>
      </c>
      <c r="C220" s="539">
        <v>93002</v>
      </c>
      <c r="D220" s="11" t="s">
        <v>906</v>
      </c>
      <c r="E220" s="216" t="s">
        <v>4</v>
      </c>
      <c r="F220" s="343">
        <v>343</v>
      </c>
      <c r="G220" s="184"/>
      <c r="H220" s="146">
        <f t="shared" si="18"/>
        <v>0</v>
      </c>
      <c r="I220" s="146">
        <f t="shared" si="17"/>
        <v>0</v>
      </c>
      <c r="K220" s="51"/>
      <c r="L220" s="51"/>
    </row>
    <row r="221" spans="1:12" s="43" customFormat="1" ht="42.75">
      <c r="A221" s="67" t="s">
        <v>1903</v>
      </c>
      <c r="B221" s="216" t="s">
        <v>24</v>
      </c>
      <c r="C221" s="539">
        <v>92988</v>
      </c>
      <c r="D221" s="11" t="s">
        <v>907</v>
      </c>
      <c r="E221" s="216" t="s">
        <v>4</v>
      </c>
      <c r="F221" s="343">
        <v>11</v>
      </c>
      <c r="G221" s="184"/>
      <c r="H221" s="146">
        <f t="shared" si="18"/>
        <v>0</v>
      </c>
      <c r="I221" s="146">
        <f t="shared" si="17"/>
        <v>0</v>
      </c>
      <c r="K221" s="51"/>
      <c r="L221" s="51"/>
    </row>
    <row r="222" spans="1:12" s="43" customFormat="1" ht="42.75">
      <c r="A222" s="67" t="s">
        <v>1904</v>
      </c>
      <c r="B222" s="216" t="s">
        <v>24</v>
      </c>
      <c r="C222" s="539">
        <v>92994</v>
      </c>
      <c r="D222" s="11" t="s">
        <v>908</v>
      </c>
      <c r="E222" s="216" t="s">
        <v>4</v>
      </c>
      <c r="F222" s="343">
        <v>40</v>
      </c>
      <c r="G222" s="184"/>
      <c r="H222" s="146">
        <f t="shared" si="18"/>
        <v>0</v>
      </c>
      <c r="I222" s="146">
        <f t="shared" si="17"/>
        <v>0</v>
      </c>
      <c r="K222" s="51"/>
      <c r="L222" s="51"/>
    </row>
    <row r="223" spans="1:12" s="43" customFormat="1" ht="42.75">
      <c r="A223" s="67" t="s">
        <v>1905</v>
      </c>
      <c r="B223" s="216" t="s">
        <v>24</v>
      </c>
      <c r="C223" s="539">
        <v>91926</v>
      </c>
      <c r="D223" s="11" t="s">
        <v>909</v>
      </c>
      <c r="E223" s="216" t="s">
        <v>4</v>
      </c>
      <c r="F223" s="343">
        <v>4529</v>
      </c>
      <c r="G223" s="184"/>
      <c r="H223" s="146">
        <f t="shared" si="18"/>
        <v>0</v>
      </c>
      <c r="I223" s="146">
        <f t="shared" si="17"/>
        <v>0</v>
      </c>
      <c r="K223" s="51"/>
      <c r="L223" s="51"/>
    </row>
    <row r="224" spans="1:12" s="43" customFormat="1" ht="42.75">
      <c r="A224" s="67" t="s">
        <v>1906</v>
      </c>
      <c r="B224" s="216" t="s">
        <v>24</v>
      </c>
      <c r="C224" s="539">
        <v>91928</v>
      </c>
      <c r="D224" s="11" t="s">
        <v>910</v>
      </c>
      <c r="E224" s="216" t="s">
        <v>4</v>
      </c>
      <c r="F224" s="343">
        <v>1281</v>
      </c>
      <c r="G224" s="184"/>
      <c r="H224" s="146">
        <f t="shared" si="18"/>
        <v>0</v>
      </c>
      <c r="I224" s="146">
        <f t="shared" si="17"/>
        <v>0</v>
      </c>
      <c r="K224" s="51"/>
      <c r="L224" s="51"/>
    </row>
    <row r="225" spans="1:12" s="43" customFormat="1" ht="42.75">
      <c r="A225" s="67" t="s">
        <v>1907</v>
      </c>
      <c r="B225" s="216" t="s">
        <v>24</v>
      </c>
      <c r="C225" s="539">
        <v>91930</v>
      </c>
      <c r="D225" s="11" t="s">
        <v>911</v>
      </c>
      <c r="E225" s="216" t="s">
        <v>4</v>
      </c>
      <c r="F225" s="343">
        <v>90</v>
      </c>
      <c r="G225" s="184"/>
      <c r="H225" s="146">
        <f t="shared" si="18"/>
        <v>0</v>
      </c>
      <c r="I225" s="146">
        <f t="shared" si="17"/>
        <v>0</v>
      </c>
      <c r="K225" s="51"/>
      <c r="L225" s="51"/>
    </row>
    <row r="226" spans="1:12" s="43" customFormat="1" ht="42.75">
      <c r="A226" s="67" t="s">
        <v>1908</v>
      </c>
      <c r="B226" s="216" t="s">
        <v>24</v>
      </c>
      <c r="C226" s="539">
        <v>92990</v>
      </c>
      <c r="D226" s="11" t="s">
        <v>912</v>
      </c>
      <c r="E226" s="216" t="s">
        <v>4</v>
      </c>
      <c r="F226" s="343">
        <v>10</v>
      </c>
      <c r="G226" s="184"/>
      <c r="H226" s="146">
        <f t="shared" si="18"/>
        <v>0</v>
      </c>
      <c r="I226" s="146">
        <f t="shared" si="17"/>
        <v>0</v>
      </c>
      <c r="K226" s="51"/>
      <c r="L226" s="51"/>
    </row>
    <row r="227" spans="1:12" s="43" customFormat="1" ht="42.75">
      <c r="A227" s="67" t="s">
        <v>1909</v>
      </c>
      <c r="B227" s="216" t="s">
        <v>24</v>
      </c>
      <c r="C227" s="539">
        <v>91990</v>
      </c>
      <c r="D227" s="11" t="s">
        <v>913</v>
      </c>
      <c r="E227" s="216" t="s">
        <v>6</v>
      </c>
      <c r="F227" s="343">
        <v>20</v>
      </c>
      <c r="G227" s="184"/>
      <c r="H227" s="146">
        <f t="shared" si="18"/>
        <v>0</v>
      </c>
      <c r="I227" s="146">
        <f t="shared" si="17"/>
        <v>0</v>
      </c>
      <c r="K227" s="51"/>
      <c r="L227" s="51"/>
    </row>
    <row r="228" spans="1:12" s="43" customFormat="1" ht="42.75">
      <c r="A228" s="67" t="s">
        <v>1910</v>
      </c>
      <c r="B228" s="216" t="s">
        <v>24</v>
      </c>
      <c r="C228" s="539">
        <v>91995</v>
      </c>
      <c r="D228" s="11" t="s">
        <v>914</v>
      </c>
      <c r="E228" s="216" t="s">
        <v>6</v>
      </c>
      <c r="F228" s="343">
        <v>10</v>
      </c>
      <c r="G228" s="184"/>
      <c r="H228" s="146">
        <f t="shared" si="18"/>
        <v>0</v>
      </c>
      <c r="I228" s="146">
        <f t="shared" si="17"/>
        <v>0</v>
      </c>
      <c r="K228" s="51"/>
      <c r="L228" s="51"/>
    </row>
    <row r="229" spans="1:12" s="43" customFormat="1" ht="42.75">
      <c r="A229" s="67" t="s">
        <v>1911</v>
      </c>
      <c r="B229" s="216" t="s">
        <v>24</v>
      </c>
      <c r="C229" s="539">
        <v>91998</v>
      </c>
      <c r="D229" s="11" t="s">
        <v>915</v>
      </c>
      <c r="E229" s="216" t="s">
        <v>6</v>
      </c>
      <c r="F229" s="343">
        <v>50</v>
      </c>
      <c r="G229" s="184"/>
      <c r="H229" s="146">
        <f t="shared" si="18"/>
        <v>0</v>
      </c>
      <c r="I229" s="146">
        <f t="shared" si="17"/>
        <v>0</v>
      </c>
      <c r="K229" s="51"/>
      <c r="L229" s="51"/>
    </row>
    <row r="230" spans="1:12" s="43" customFormat="1" ht="28.5">
      <c r="A230" s="67" t="s">
        <v>1912</v>
      </c>
      <c r="B230" s="216" t="s">
        <v>24</v>
      </c>
      <c r="C230" s="539">
        <v>91953</v>
      </c>
      <c r="D230" s="11" t="s">
        <v>916</v>
      </c>
      <c r="E230" s="216" t="s">
        <v>6</v>
      </c>
      <c r="F230" s="343">
        <v>16</v>
      </c>
      <c r="G230" s="184"/>
      <c r="H230" s="146">
        <f t="shared" si="18"/>
        <v>0</v>
      </c>
      <c r="I230" s="146">
        <f t="shared" si="17"/>
        <v>0</v>
      </c>
      <c r="K230" s="51"/>
      <c r="L230" s="51"/>
    </row>
    <row r="231" spans="1:12" s="43" customFormat="1" ht="28.5">
      <c r="A231" s="67" t="s">
        <v>1913</v>
      </c>
      <c r="B231" s="216" t="s">
        <v>24</v>
      </c>
      <c r="C231" s="539">
        <v>91955</v>
      </c>
      <c r="D231" s="11" t="s">
        <v>917</v>
      </c>
      <c r="E231" s="216" t="s">
        <v>6</v>
      </c>
      <c r="F231" s="343">
        <v>10</v>
      </c>
      <c r="G231" s="184"/>
      <c r="H231" s="146">
        <f t="shared" si="18"/>
        <v>0</v>
      </c>
      <c r="I231" s="146">
        <f t="shared" si="17"/>
        <v>0</v>
      </c>
      <c r="K231" s="51"/>
      <c r="L231" s="51"/>
    </row>
    <row r="232" spans="1:12" s="43" customFormat="1" ht="28.5">
      <c r="A232" s="67" t="s">
        <v>1914</v>
      </c>
      <c r="B232" s="520" t="s">
        <v>24</v>
      </c>
      <c r="C232" s="536">
        <v>91967</v>
      </c>
      <c r="D232" s="522" t="s">
        <v>918</v>
      </c>
      <c r="E232" s="520" t="s">
        <v>6</v>
      </c>
      <c r="F232" s="272">
        <v>2</v>
      </c>
      <c r="G232" s="523"/>
      <c r="H232" s="518">
        <f t="shared" si="18"/>
        <v>0</v>
      </c>
      <c r="I232" s="518">
        <f t="shared" si="17"/>
        <v>0</v>
      </c>
      <c r="K232" s="51"/>
      <c r="L232" s="51"/>
    </row>
    <row r="233" spans="1:12" s="43" customFormat="1" ht="28.5">
      <c r="A233" s="67" t="s">
        <v>1915</v>
      </c>
      <c r="B233" s="216" t="s">
        <v>24</v>
      </c>
      <c r="C233" s="301" t="str">
        <f>'COMPOSIÇÕES ELÉTRICAS'!$B$648</f>
        <v>COT.ELE32</v>
      </c>
      <c r="D233" s="188" t="s">
        <v>919</v>
      </c>
      <c r="E233" s="187" t="s">
        <v>6</v>
      </c>
      <c r="F233" s="343">
        <v>2</v>
      </c>
      <c r="G233" s="184"/>
      <c r="H233" s="146">
        <f t="shared" si="18"/>
        <v>0</v>
      </c>
      <c r="I233" s="146">
        <f t="shared" si="17"/>
        <v>0</v>
      </c>
      <c r="K233" s="51"/>
      <c r="L233" s="51"/>
    </row>
    <row r="234" spans="1:12" s="43" customFormat="1" ht="28.5">
      <c r="A234" s="67" t="s">
        <v>1916</v>
      </c>
      <c r="B234" s="216" t="s">
        <v>24</v>
      </c>
      <c r="C234" s="301" t="str">
        <f>'COMPOSIÇÕES ELÉTRICAS'!$B$828</f>
        <v>COT.ELE45</v>
      </c>
      <c r="D234" s="188" t="s">
        <v>920</v>
      </c>
      <c r="E234" s="187" t="s">
        <v>6</v>
      </c>
      <c r="F234" s="343">
        <v>2</v>
      </c>
      <c r="G234" s="184"/>
      <c r="H234" s="146">
        <f t="shared" si="18"/>
        <v>0</v>
      </c>
      <c r="I234" s="146">
        <f t="shared" si="17"/>
        <v>0</v>
      </c>
      <c r="K234" s="51"/>
      <c r="L234" s="51"/>
    </row>
    <row r="235" spans="1:12" s="43" customFormat="1" ht="28.5">
      <c r="A235" s="67" t="s">
        <v>1917</v>
      </c>
      <c r="B235" s="187" t="s">
        <v>24</v>
      </c>
      <c r="C235" s="301" t="str">
        <f>'COMPOSIÇÕES ELÉTRICAS'!$B$690</f>
        <v>COT.ELE35</v>
      </c>
      <c r="D235" s="188" t="s">
        <v>921</v>
      </c>
      <c r="E235" s="187" t="s">
        <v>6</v>
      </c>
      <c r="F235" s="343">
        <v>31</v>
      </c>
      <c r="G235" s="184"/>
      <c r="H235" s="146">
        <f t="shared" si="18"/>
        <v>0</v>
      </c>
      <c r="I235" s="146">
        <f t="shared" si="17"/>
        <v>0</v>
      </c>
      <c r="K235" s="51"/>
      <c r="L235" s="51"/>
    </row>
    <row r="236" spans="1:12" s="43" customFormat="1" ht="27.75" customHeight="1">
      <c r="A236" s="67" t="s">
        <v>1918</v>
      </c>
      <c r="B236" s="216" t="s">
        <v>24</v>
      </c>
      <c r="C236" s="301" t="str">
        <f>'COMPOSIÇÕES ELÉTRICAS'!$B$815</f>
        <v>COT.ELE44</v>
      </c>
      <c r="D236" s="188" t="s">
        <v>922</v>
      </c>
      <c r="E236" s="187" t="s">
        <v>6</v>
      </c>
      <c r="F236" s="343">
        <v>17</v>
      </c>
      <c r="G236" s="184"/>
      <c r="H236" s="178">
        <f t="shared" si="18"/>
        <v>0</v>
      </c>
      <c r="I236" s="146">
        <f t="shared" si="17"/>
        <v>0</v>
      </c>
      <c r="K236" s="51"/>
      <c r="L236" s="51"/>
    </row>
    <row r="237" spans="1:12" s="43" customFormat="1" ht="42.75">
      <c r="A237" s="67" t="s">
        <v>1919</v>
      </c>
      <c r="B237" s="216" t="s">
        <v>25</v>
      </c>
      <c r="C237" s="186" t="str">
        <f>'COMPOSIÇÕES ELÉTRICAS'!$B$842</f>
        <v>COT.ELE46</v>
      </c>
      <c r="D237" s="188" t="s">
        <v>961</v>
      </c>
      <c r="E237" s="187" t="s">
        <v>6</v>
      </c>
      <c r="F237" s="343">
        <v>20</v>
      </c>
      <c r="G237" s="184"/>
      <c r="H237" s="146">
        <f t="shared" si="18"/>
        <v>0</v>
      </c>
      <c r="I237" s="146">
        <f t="shared" si="17"/>
        <v>0</v>
      </c>
      <c r="K237" s="51"/>
      <c r="L237" s="51"/>
    </row>
    <row r="238" spans="1:12" s="43" customFormat="1" ht="57">
      <c r="A238" s="67" t="s">
        <v>1920</v>
      </c>
      <c r="B238" s="216" t="s">
        <v>25</v>
      </c>
      <c r="C238" s="301" t="str">
        <f>'COMPOSIÇÕES ELÉTRICAS'!$B$801</f>
        <v>COT.ELE43</v>
      </c>
      <c r="D238" s="188" t="s">
        <v>923</v>
      </c>
      <c r="E238" s="187" t="s">
        <v>6</v>
      </c>
      <c r="F238" s="343">
        <v>1</v>
      </c>
      <c r="G238" s="184"/>
      <c r="H238" s="146">
        <f t="shared" si="18"/>
        <v>0</v>
      </c>
      <c r="I238" s="146">
        <f t="shared" si="17"/>
        <v>0</v>
      </c>
      <c r="K238" s="51"/>
      <c r="L238" s="51"/>
    </row>
    <row r="239" spans="1:12" s="43" customFormat="1" ht="57">
      <c r="A239" s="67" t="s">
        <v>1921</v>
      </c>
      <c r="B239" s="216" t="s">
        <v>25</v>
      </c>
      <c r="C239" s="301" t="str">
        <f>'COMPOSIÇÕES ELÉTRICAS'!$B$730</f>
        <v>COT.ELE38</v>
      </c>
      <c r="D239" s="188" t="s">
        <v>924</v>
      </c>
      <c r="E239" s="187" t="s">
        <v>6</v>
      </c>
      <c r="F239" s="343">
        <v>4</v>
      </c>
      <c r="G239" s="184"/>
      <c r="H239" s="146">
        <f t="shared" si="18"/>
        <v>0</v>
      </c>
      <c r="I239" s="146">
        <f t="shared" si="17"/>
        <v>0</v>
      </c>
      <c r="K239" s="51"/>
      <c r="L239" s="51"/>
    </row>
    <row r="240" spans="1:12" s="43" customFormat="1" ht="28.5">
      <c r="A240" s="67" t="s">
        <v>1922</v>
      </c>
      <c r="B240" s="216" t="s">
        <v>25</v>
      </c>
      <c r="C240" s="301" t="str">
        <f>'COMPOSIÇÕES ELÉTRICAS'!$B$744</f>
        <v>COT.ELE39</v>
      </c>
      <c r="D240" s="188" t="s">
        <v>925</v>
      </c>
      <c r="E240" s="187" t="s">
        <v>6</v>
      </c>
      <c r="F240" s="343">
        <v>8</v>
      </c>
      <c r="G240" s="184"/>
      <c r="H240" s="146">
        <f t="shared" si="18"/>
        <v>0</v>
      </c>
      <c r="I240" s="146">
        <f t="shared" si="17"/>
        <v>0</v>
      </c>
      <c r="K240" s="51"/>
      <c r="L240" s="51"/>
    </row>
    <row r="241" spans="1:12" s="43" customFormat="1" ht="42.75">
      <c r="A241" s="67" t="s">
        <v>1923</v>
      </c>
      <c r="B241" s="216" t="s">
        <v>25</v>
      </c>
      <c r="C241" s="186" t="s">
        <v>963</v>
      </c>
      <c r="D241" s="188" t="s">
        <v>964</v>
      </c>
      <c r="E241" s="187" t="s">
        <v>6</v>
      </c>
      <c r="F241" s="343">
        <v>4</v>
      </c>
      <c r="G241" s="184"/>
      <c r="H241" s="146">
        <f t="shared" si="18"/>
        <v>0</v>
      </c>
      <c r="I241" s="146">
        <f t="shared" si="17"/>
        <v>0</v>
      </c>
      <c r="K241" s="51"/>
      <c r="L241" s="51"/>
    </row>
    <row r="242" spans="1:12" s="43" customFormat="1" ht="42.75">
      <c r="A242" s="67" t="s">
        <v>1924</v>
      </c>
      <c r="B242" s="216" t="s">
        <v>25</v>
      </c>
      <c r="C242" s="186" t="s">
        <v>965</v>
      </c>
      <c r="D242" s="11" t="s">
        <v>978</v>
      </c>
      <c r="E242" s="216" t="s">
        <v>6</v>
      </c>
      <c r="F242" s="343">
        <v>184</v>
      </c>
      <c r="G242" s="184"/>
      <c r="H242" s="146">
        <f t="shared" si="18"/>
        <v>0</v>
      </c>
      <c r="I242" s="146">
        <f t="shared" si="17"/>
        <v>0</v>
      </c>
      <c r="K242" s="51"/>
      <c r="L242" s="51"/>
    </row>
    <row r="243" spans="1:12" s="43" customFormat="1" ht="15">
      <c r="A243" s="307" t="s">
        <v>1483</v>
      </c>
      <c r="B243" s="308"/>
      <c r="C243" s="309"/>
      <c r="D243" s="310" t="s">
        <v>926</v>
      </c>
      <c r="E243" s="308"/>
      <c r="F243" s="308"/>
      <c r="G243" s="308"/>
      <c r="H243" s="308"/>
      <c r="I243" s="311">
        <f>SUM(I244:I299)</f>
        <v>0</v>
      </c>
      <c r="K243" s="51"/>
      <c r="L243" s="51"/>
    </row>
    <row r="244" spans="1:12" s="43" customFormat="1" ht="42.75">
      <c r="A244" s="67" t="s">
        <v>1925</v>
      </c>
      <c r="B244" s="216" t="s">
        <v>24</v>
      </c>
      <c r="C244" s="539">
        <v>92867</v>
      </c>
      <c r="D244" s="11" t="s">
        <v>890</v>
      </c>
      <c r="E244" s="216" t="s">
        <v>6</v>
      </c>
      <c r="F244" s="343">
        <v>6</v>
      </c>
      <c r="G244" s="184"/>
      <c r="H244" s="146">
        <f aca="true" t="shared" si="19" ref="H244:H275">G244*(1+$I$4)</f>
        <v>0</v>
      </c>
      <c r="I244" s="146">
        <f t="shared" si="17"/>
        <v>0</v>
      </c>
      <c r="K244" s="51"/>
      <c r="L244" s="51"/>
    </row>
    <row r="245" spans="1:12" s="43" customFormat="1" ht="28.5">
      <c r="A245" s="67" t="s">
        <v>1926</v>
      </c>
      <c r="B245" s="216" t="s">
        <v>24</v>
      </c>
      <c r="C245" s="539">
        <v>92866</v>
      </c>
      <c r="D245" s="11" t="s">
        <v>891</v>
      </c>
      <c r="E245" s="216" t="s">
        <v>6</v>
      </c>
      <c r="F245" s="343">
        <v>54</v>
      </c>
      <c r="G245" s="184"/>
      <c r="H245" s="146">
        <f t="shared" si="19"/>
        <v>0</v>
      </c>
      <c r="I245" s="146">
        <f t="shared" si="17"/>
        <v>0</v>
      </c>
      <c r="K245" s="51"/>
      <c r="L245" s="51"/>
    </row>
    <row r="246" spans="1:12" s="43" customFormat="1" ht="42.75">
      <c r="A246" s="67" t="s">
        <v>1927</v>
      </c>
      <c r="B246" s="216" t="s">
        <v>24</v>
      </c>
      <c r="C246" s="539">
        <v>95787</v>
      </c>
      <c r="D246" s="11" t="s">
        <v>892</v>
      </c>
      <c r="E246" s="216" t="s">
        <v>6</v>
      </c>
      <c r="F246" s="343">
        <v>14</v>
      </c>
      <c r="G246" s="184"/>
      <c r="H246" s="146">
        <f t="shared" si="19"/>
        <v>0</v>
      </c>
      <c r="I246" s="146">
        <f aca="true" t="shared" si="20" ref="I246:I309">TRUNC((H246*F246),2)</f>
        <v>0</v>
      </c>
      <c r="K246" s="51"/>
      <c r="L246" s="51"/>
    </row>
    <row r="247" spans="1:12" s="43" customFormat="1" ht="42.75">
      <c r="A247" s="67" t="s">
        <v>1928</v>
      </c>
      <c r="B247" s="216" t="s">
        <v>24</v>
      </c>
      <c r="C247" s="539">
        <v>95795</v>
      </c>
      <c r="D247" s="11" t="s">
        <v>894</v>
      </c>
      <c r="E247" s="216" t="s">
        <v>6</v>
      </c>
      <c r="F247" s="343">
        <v>13</v>
      </c>
      <c r="G247" s="184"/>
      <c r="H247" s="146">
        <f t="shared" si="19"/>
        <v>0</v>
      </c>
      <c r="I247" s="146">
        <f t="shared" si="20"/>
        <v>0</v>
      </c>
      <c r="K247" s="51"/>
      <c r="L247" s="51"/>
    </row>
    <row r="248" spans="1:12" s="43" customFormat="1" ht="42.75">
      <c r="A248" s="67" t="s">
        <v>1929</v>
      </c>
      <c r="B248" s="216" t="s">
        <v>24</v>
      </c>
      <c r="C248" s="539">
        <v>95778</v>
      </c>
      <c r="D248" s="11" t="s">
        <v>895</v>
      </c>
      <c r="E248" s="216" t="s">
        <v>6</v>
      </c>
      <c r="F248" s="343">
        <v>12</v>
      </c>
      <c r="G248" s="184"/>
      <c r="H248" s="146">
        <f t="shared" si="19"/>
        <v>0</v>
      </c>
      <c r="I248" s="146">
        <f t="shared" si="20"/>
        <v>0</v>
      </c>
      <c r="K248" s="51"/>
      <c r="L248" s="51"/>
    </row>
    <row r="249" spans="1:12" s="43" customFormat="1" ht="42.75">
      <c r="A249" s="67" t="s">
        <v>1930</v>
      </c>
      <c r="B249" s="280" t="s">
        <v>24</v>
      </c>
      <c r="C249" s="539">
        <v>95758</v>
      </c>
      <c r="D249" s="329" t="s">
        <v>896</v>
      </c>
      <c r="E249" s="280" t="s">
        <v>6</v>
      </c>
      <c r="F249" s="343">
        <v>74</v>
      </c>
      <c r="G249" s="224"/>
      <c r="H249" s="146">
        <f t="shared" si="19"/>
        <v>0</v>
      </c>
      <c r="I249" s="146">
        <f t="shared" si="20"/>
        <v>0</v>
      </c>
      <c r="K249" s="51"/>
      <c r="L249" s="51"/>
    </row>
    <row r="250" spans="1:12" s="43" customFormat="1" ht="15">
      <c r="A250" s="67" t="s">
        <v>1931</v>
      </c>
      <c r="B250" s="216" t="s">
        <v>25</v>
      </c>
      <c r="C250" s="186" t="str">
        <f>'COMPOSIÇÕES ELÉTRICAS'!$B$107</f>
        <v>COT.ELE01</v>
      </c>
      <c r="D250" s="11" t="s">
        <v>928</v>
      </c>
      <c r="E250" s="216" t="s">
        <v>6</v>
      </c>
      <c r="F250" s="343">
        <v>1813</v>
      </c>
      <c r="G250" s="184"/>
      <c r="H250" s="146">
        <f t="shared" si="19"/>
        <v>0</v>
      </c>
      <c r="I250" s="146">
        <f t="shared" si="20"/>
        <v>0</v>
      </c>
      <c r="K250" s="51"/>
      <c r="L250" s="51"/>
    </row>
    <row r="251" spans="1:12" s="43" customFormat="1" ht="15">
      <c r="A251" s="67" t="s">
        <v>1932</v>
      </c>
      <c r="B251" s="216" t="s">
        <v>25</v>
      </c>
      <c r="C251" s="186" t="str">
        <f>'COMPOSIÇÕES ELÉTRICAS'!$B$121</f>
        <v>COT.ELE02</v>
      </c>
      <c r="D251" s="11" t="s">
        <v>930</v>
      </c>
      <c r="E251" s="216" t="s">
        <v>6</v>
      </c>
      <c r="F251" s="343">
        <v>92</v>
      </c>
      <c r="G251" s="184"/>
      <c r="H251" s="146">
        <f t="shared" si="19"/>
        <v>0</v>
      </c>
      <c r="I251" s="146">
        <f t="shared" si="20"/>
        <v>0</v>
      </c>
      <c r="K251" s="51"/>
      <c r="L251" s="51"/>
    </row>
    <row r="252" spans="1:12" s="43" customFormat="1" ht="15">
      <c r="A252" s="67" t="s">
        <v>1933</v>
      </c>
      <c r="B252" s="216" t="s">
        <v>25</v>
      </c>
      <c r="C252" s="186" t="str">
        <f>'COMPOSIÇÕES ELÉTRICAS'!$B$135</f>
        <v>COT.ELE03</v>
      </c>
      <c r="D252" s="11" t="s">
        <v>932</v>
      </c>
      <c r="E252" s="216" t="s">
        <v>6</v>
      </c>
      <c r="F252" s="343">
        <v>757</v>
      </c>
      <c r="G252" s="184"/>
      <c r="H252" s="146">
        <f t="shared" si="19"/>
        <v>0</v>
      </c>
      <c r="I252" s="146">
        <f t="shared" si="20"/>
        <v>0</v>
      </c>
      <c r="K252" s="51"/>
      <c r="L252" s="51"/>
    </row>
    <row r="253" spans="1:12" s="43" customFormat="1" ht="28.5">
      <c r="A253" s="67" t="s">
        <v>1934</v>
      </c>
      <c r="B253" s="216" t="s">
        <v>25</v>
      </c>
      <c r="C253" s="186" t="str">
        <f>'COMPOSIÇÕES ELÉTRICAS'!$B$149</f>
        <v>COT.ELE04</v>
      </c>
      <c r="D253" s="11" t="s">
        <v>934</v>
      </c>
      <c r="E253" s="216" t="s">
        <v>6</v>
      </c>
      <c r="F253" s="343">
        <v>10</v>
      </c>
      <c r="G253" s="184"/>
      <c r="H253" s="146">
        <f t="shared" si="19"/>
        <v>0</v>
      </c>
      <c r="I253" s="146">
        <f t="shared" si="20"/>
        <v>0</v>
      </c>
      <c r="K253" s="51"/>
      <c r="L253" s="51"/>
    </row>
    <row r="254" spans="1:12" s="43" customFormat="1" ht="15">
      <c r="A254" s="67" t="s">
        <v>1935</v>
      </c>
      <c r="B254" s="216" t="s">
        <v>25</v>
      </c>
      <c r="C254" s="186" t="str">
        <f>'COMPOSIÇÕES ELÉTRICAS'!$B$163</f>
        <v>COT.ELE05</v>
      </c>
      <c r="D254" s="11" t="s">
        <v>936</v>
      </c>
      <c r="E254" s="216" t="s">
        <v>6</v>
      </c>
      <c r="F254" s="343">
        <v>10</v>
      </c>
      <c r="G254" s="184"/>
      <c r="H254" s="146">
        <f t="shared" si="19"/>
        <v>0</v>
      </c>
      <c r="I254" s="146">
        <f t="shared" si="20"/>
        <v>0</v>
      </c>
      <c r="K254" s="51"/>
      <c r="L254" s="51"/>
    </row>
    <row r="255" spans="1:12" s="43" customFormat="1" ht="28.5">
      <c r="A255" s="67" t="s">
        <v>1936</v>
      </c>
      <c r="B255" s="216" t="s">
        <v>25</v>
      </c>
      <c r="C255" s="186" t="str">
        <f>'COMPOSIÇÕES ELÉTRICAS'!$B$177</f>
        <v>COT.ELE06</v>
      </c>
      <c r="D255" s="11" t="s">
        <v>938</v>
      </c>
      <c r="E255" s="216" t="s">
        <v>6</v>
      </c>
      <c r="F255" s="343">
        <v>928</v>
      </c>
      <c r="G255" s="184"/>
      <c r="H255" s="146">
        <f t="shared" si="19"/>
        <v>0</v>
      </c>
      <c r="I255" s="146">
        <f t="shared" si="20"/>
        <v>0</v>
      </c>
      <c r="K255" s="51"/>
      <c r="L255" s="51"/>
    </row>
    <row r="256" spans="1:12" s="43" customFormat="1" ht="15">
      <c r="A256" s="67" t="s">
        <v>1937</v>
      </c>
      <c r="B256" s="216" t="s">
        <v>25</v>
      </c>
      <c r="C256" s="186" t="str">
        <f>'COMPOSIÇÕES ELÉTRICAS'!$B$191</f>
        <v>COT.ELE07</v>
      </c>
      <c r="D256" s="11" t="s">
        <v>940</v>
      </c>
      <c r="E256" s="216" t="s">
        <v>6</v>
      </c>
      <c r="F256" s="343">
        <v>1085</v>
      </c>
      <c r="G256" s="184"/>
      <c r="H256" s="146">
        <f t="shared" si="19"/>
        <v>0</v>
      </c>
      <c r="I256" s="146">
        <f t="shared" si="20"/>
        <v>0</v>
      </c>
      <c r="K256" s="51"/>
      <c r="L256" s="51"/>
    </row>
    <row r="257" spans="1:12" s="43" customFormat="1" ht="15">
      <c r="A257" s="67" t="s">
        <v>1938</v>
      </c>
      <c r="B257" s="216" t="s">
        <v>25</v>
      </c>
      <c r="C257" s="186" t="str">
        <f>'COMPOSIÇÕES ELÉTRICAS'!$B$205</f>
        <v>COT.ELE08</v>
      </c>
      <c r="D257" s="11" t="s">
        <v>942</v>
      </c>
      <c r="E257" s="216" t="s">
        <v>6</v>
      </c>
      <c r="F257" s="343">
        <v>92</v>
      </c>
      <c r="G257" s="184"/>
      <c r="H257" s="146">
        <f t="shared" si="19"/>
        <v>0</v>
      </c>
      <c r="I257" s="146">
        <f t="shared" si="20"/>
        <v>0</v>
      </c>
      <c r="K257" s="51"/>
      <c r="L257" s="51"/>
    </row>
    <row r="258" spans="1:12" s="43" customFormat="1" ht="28.5">
      <c r="A258" s="67" t="s">
        <v>1939</v>
      </c>
      <c r="B258" s="216" t="s">
        <v>25</v>
      </c>
      <c r="C258" s="186" t="str">
        <f>'COMPOSIÇÕES ELÉTRICAS'!$B$233</f>
        <v>COT.ELE10</v>
      </c>
      <c r="D258" s="188" t="s">
        <v>944</v>
      </c>
      <c r="E258" s="187" t="s">
        <v>4</v>
      </c>
      <c r="F258" s="343">
        <v>102</v>
      </c>
      <c r="G258" s="184"/>
      <c r="H258" s="146">
        <f t="shared" si="19"/>
        <v>0</v>
      </c>
      <c r="I258" s="146">
        <f t="shared" si="20"/>
        <v>0</v>
      </c>
      <c r="K258" s="51"/>
      <c r="L258" s="51"/>
    </row>
    <row r="259" spans="1:12" s="43" customFormat="1" ht="28.5">
      <c r="A259" s="67" t="s">
        <v>1940</v>
      </c>
      <c r="B259" s="216" t="s">
        <v>25</v>
      </c>
      <c r="C259" s="186" t="str">
        <f>'COMPOSIÇÕES ELÉTRICAS'!$B$247</f>
        <v>COT.ELE11</v>
      </c>
      <c r="D259" s="188" t="s">
        <v>946</v>
      </c>
      <c r="E259" s="187" t="s">
        <v>6</v>
      </c>
      <c r="F259" s="343">
        <v>5</v>
      </c>
      <c r="G259" s="184"/>
      <c r="H259" s="146">
        <f t="shared" si="19"/>
        <v>0</v>
      </c>
      <c r="I259" s="146">
        <f aca="true" t="shared" si="21" ref="I259:I264">TRUNC((H259*F259),2)</f>
        <v>0</v>
      </c>
      <c r="K259" s="51"/>
      <c r="L259" s="51"/>
    </row>
    <row r="260" spans="1:12" s="43" customFormat="1" ht="15">
      <c r="A260" s="67" t="s">
        <v>1941</v>
      </c>
      <c r="B260" s="216" t="s">
        <v>25</v>
      </c>
      <c r="C260" s="186" t="str">
        <f>'COMPOSIÇÕES ELÉTRICAS'!$B$261</f>
        <v>COT.ELE12</v>
      </c>
      <c r="D260" s="11" t="s">
        <v>948</v>
      </c>
      <c r="E260" s="216" t="s">
        <v>6</v>
      </c>
      <c r="F260" s="343">
        <v>22</v>
      </c>
      <c r="G260" s="184"/>
      <c r="H260" s="146">
        <f t="shared" si="19"/>
        <v>0</v>
      </c>
      <c r="I260" s="146">
        <f t="shared" si="21"/>
        <v>0</v>
      </c>
      <c r="K260" s="51"/>
      <c r="L260" s="51"/>
    </row>
    <row r="261" spans="1:12" s="43" customFormat="1" ht="42.75">
      <c r="A261" s="67" t="s">
        <v>1942</v>
      </c>
      <c r="B261" s="216" t="s">
        <v>25</v>
      </c>
      <c r="C261" s="186" t="str">
        <f>'COMPOSIÇÕES ELÉTRICAS'!$B$345</f>
        <v>COT.ELE18</v>
      </c>
      <c r="D261" s="188" t="s">
        <v>950</v>
      </c>
      <c r="E261" s="187" t="s">
        <v>6</v>
      </c>
      <c r="F261" s="343">
        <v>125</v>
      </c>
      <c r="G261" s="184"/>
      <c r="H261" s="178">
        <f t="shared" si="19"/>
        <v>0</v>
      </c>
      <c r="I261" s="146">
        <f t="shared" si="21"/>
        <v>0</v>
      </c>
      <c r="K261" s="51"/>
      <c r="L261" s="51"/>
    </row>
    <row r="262" spans="1:12" s="43" customFormat="1" ht="42.75">
      <c r="A262" s="67" t="s">
        <v>1943</v>
      </c>
      <c r="B262" s="187" t="s">
        <v>25</v>
      </c>
      <c r="C262" s="186" t="str">
        <f>'COMPOSIÇÕES ELÉTRICAS'!$B$359</f>
        <v>COT.ELE19</v>
      </c>
      <c r="D262" s="188" t="s">
        <v>952</v>
      </c>
      <c r="E262" s="187" t="s">
        <v>6</v>
      </c>
      <c r="F262" s="343">
        <v>26</v>
      </c>
      <c r="G262" s="184"/>
      <c r="H262" s="146">
        <f t="shared" si="19"/>
        <v>0</v>
      </c>
      <c r="I262" s="146">
        <f t="shared" si="21"/>
        <v>0</v>
      </c>
      <c r="K262" s="51"/>
      <c r="L262" s="51"/>
    </row>
    <row r="263" spans="1:12" s="43" customFormat="1" ht="42.75">
      <c r="A263" s="67" t="s">
        <v>1944</v>
      </c>
      <c r="B263" s="187" t="s">
        <v>25</v>
      </c>
      <c r="C263" s="186" t="str">
        <f>'COMPOSIÇÕES ELÉTRICAS'!$B$373</f>
        <v>COT.ELE20</v>
      </c>
      <c r="D263" s="188" t="s">
        <v>954</v>
      </c>
      <c r="E263" s="187" t="s">
        <v>6</v>
      </c>
      <c r="F263" s="343">
        <v>506</v>
      </c>
      <c r="G263" s="184"/>
      <c r="H263" s="146">
        <f t="shared" si="19"/>
        <v>0</v>
      </c>
      <c r="I263" s="146">
        <f t="shared" si="21"/>
        <v>0</v>
      </c>
      <c r="K263" s="51"/>
      <c r="L263" s="51"/>
    </row>
    <row r="264" spans="1:12" s="43" customFormat="1" ht="28.5">
      <c r="A264" s="67" t="s">
        <v>1945</v>
      </c>
      <c r="B264" s="216" t="s">
        <v>25</v>
      </c>
      <c r="C264" s="186" t="str">
        <f>'COMPOSIÇÕES ELÉTRICAS'!$B$387</f>
        <v>COT.ELE21</v>
      </c>
      <c r="D264" s="11" t="s">
        <v>956</v>
      </c>
      <c r="E264" s="216" t="s">
        <v>4</v>
      </c>
      <c r="F264" s="343">
        <v>23</v>
      </c>
      <c r="G264" s="184"/>
      <c r="H264" s="146">
        <f t="shared" si="19"/>
        <v>0</v>
      </c>
      <c r="I264" s="146">
        <f t="shared" si="21"/>
        <v>0</v>
      </c>
      <c r="K264" s="51"/>
      <c r="L264" s="51"/>
    </row>
    <row r="265" spans="1:12" s="43" customFormat="1" ht="28.5">
      <c r="A265" s="67" t="s">
        <v>1946</v>
      </c>
      <c r="B265" s="216" t="s">
        <v>25</v>
      </c>
      <c r="C265" s="186" t="str">
        <f>'COMPOSIÇÕES ELÉTRICAS'!$B$522</f>
        <v>COT.ELE23</v>
      </c>
      <c r="D265" s="188" t="s">
        <v>990</v>
      </c>
      <c r="E265" s="216" t="s">
        <v>6</v>
      </c>
      <c r="F265" s="343">
        <v>155</v>
      </c>
      <c r="G265" s="184"/>
      <c r="H265" s="146">
        <f t="shared" si="19"/>
        <v>0</v>
      </c>
      <c r="I265" s="146">
        <f t="shared" si="20"/>
        <v>0</v>
      </c>
      <c r="K265" s="51"/>
      <c r="L265" s="51"/>
    </row>
    <row r="266" spans="1:12" s="43" customFormat="1" ht="15">
      <c r="A266" s="67" t="s">
        <v>1947</v>
      </c>
      <c r="B266" s="216" t="s">
        <v>25</v>
      </c>
      <c r="C266" s="186" t="str">
        <f>'COMPOSIÇÕES ELÉTRICAS'!$B$536</f>
        <v>COT.ELE24</v>
      </c>
      <c r="D266" s="188" t="s">
        <v>992</v>
      </c>
      <c r="E266" s="216" t="s">
        <v>6</v>
      </c>
      <c r="F266" s="343">
        <v>4</v>
      </c>
      <c r="G266" s="184"/>
      <c r="H266" s="146">
        <f t="shared" si="19"/>
        <v>0</v>
      </c>
      <c r="I266" s="146">
        <f t="shared" si="20"/>
        <v>0</v>
      </c>
      <c r="K266" s="51"/>
      <c r="L266" s="51"/>
    </row>
    <row r="267" spans="1:12" s="43" customFormat="1" ht="28.5">
      <c r="A267" s="67" t="s">
        <v>1948</v>
      </c>
      <c r="B267" s="216" t="s">
        <v>25</v>
      </c>
      <c r="C267" s="186" t="str">
        <f>'COMPOSIÇÕES ELÉTRICAS'!$B$550</f>
        <v>COT.ELE25</v>
      </c>
      <c r="D267" s="188" t="s">
        <v>994</v>
      </c>
      <c r="E267" s="216" t="s">
        <v>6</v>
      </c>
      <c r="F267" s="343">
        <v>95</v>
      </c>
      <c r="G267" s="184"/>
      <c r="H267" s="146">
        <f t="shared" si="19"/>
        <v>0</v>
      </c>
      <c r="I267" s="146">
        <f t="shared" si="20"/>
        <v>0</v>
      </c>
      <c r="K267" s="51"/>
      <c r="L267" s="51"/>
    </row>
    <row r="268" spans="1:12" s="43" customFormat="1" ht="15">
      <c r="A268" s="67" t="s">
        <v>1949</v>
      </c>
      <c r="B268" s="216" t="s">
        <v>25</v>
      </c>
      <c r="C268" s="186" t="str">
        <f>'COMPOSIÇÕES ELÉTRICAS'!$B$564</f>
        <v>COT.ELE26</v>
      </c>
      <c r="D268" s="188" t="s">
        <v>996</v>
      </c>
      <c r="E268" s="216" t="s">
        <v>6</v>
      </c>
      <c r="F268" s="343">
        <v>5</v>
      </c>
      <c r="G268" s="184"/>
      <c r="H268" s="146">
        <f t="shared" si="19"/>
        <v>0</v>
      </c>
      <c r="I268" s="146">
        <f t="shared" si="20"/>
        <v>0</v>
      </c>
      <c r="K268" s="51"/>
      <c r="L268" s="51"/>
    </row>
    <row r="269" spans="1:12" s="43" customFormat="1" ht="28.5">
      <c r="A269" s="67" t="s">
        <v>1950</v>
      </c>
      <c r="B269" s="216" t="s">
        <v>25</v>
      </c>
      <c r="C269" s="186" t="str">
        <f>'COMPOSIÇÕES ELÉTRICAS'!$B$578</f>
        <v>COT.ELE27</v>
      </c>
      <c r="D269" s="188" t="s">
        <v>998</v>
      </c>
      <c r="E269" s="216" t="s">
        <v>6</v>
      </c>
      <c r="F269" s="343">
        <v>200</v>
      </c>
      <c r="G269" s="184"/>
      <c r="H269" s="146">
        <f t="shared" si="19"/>
        <v>0</v>
      </c>
      <c r="I269" s="146">
        <f t="shared" si="20"/>
        <v>0</v>
      </c>
      <c r="K269" s="51"/>
      <c r="L269" s="51"/>
    </row>
    <row r="270" spans="1:12" s="43" customFormat="1" ht="28.5">
      <c r="A270" s="67" t="s">
        <v>1951</v>
      </c>
      <c r="B270" s="216" t="s">
        <v>25</v>
      </c>
      <c r="C270" s="186" t="str">
        <f>'COMPOSIÇÕES ELÉTRICAS'!$B$592</f>
        <v>COT.ELE28</v>
      </c>
      <c r="D270" s="188" t="s">
        <v>988</v>
      </c>
      <c r="E270" s="216" t="s">
        <v>6</v>
      </c>
      <c r="F270" s="343">
        <v>10</v>
      </c>
      <c r="G270" s="184"/>
      <c r="H270" s="146">
        <f t="shared" si="19"/>
        <v>0</v>
      </c>
      <c r="I270" s="146">
        <f>TRUNC((H270*F270),2)</f>
        <v>0</v>
      </c>
      <c r="K270" s="51"/>
      <c r="L270" s="51"/>
    </row>
    <row r="271" spans="1:12" s="43" customFormat="1" ht="42.75">
      <c r="A271" s="67" t="s">
        <v>1952</v>
      </c>
      <c r="B271" s="216" t="s">
        <v>25</v>
      </c>
      <c r="C271" s="186" t="str">
        <f>'COMPOSIÇÕES ELÉTRICAS'!$B$331</f>
        <v>COT.ELE17</v>
      </c>
      <c r="D271" s="188" t="s">
        <v>897</v>
      </c>
      <c r="E271" s="187" t="s">
        <v>4</v>
      </c>
      <c r="F271" s="343">
        <v>36</v>
      </c>
      <c r="G271" s="184"/>
      <c r="H271" s="146">
        <f t="shared" si="19"/>
        <v>0</v>
      </c>
      <c r="I271" s="146">
        <f t="shared" si="20"/>
        <v>0</v>
      </c>
      <c r="K271" s="51"/>
      <c r="L271" s="51"/>
    </row>
    <row r="272" spans="1:12" s="43" customFormat="1" ht="27" customHeight="1">
      <c r="A272" s="67" t="s">
        <v>1953</v>
      </c>
      <c r="B272" s="216" t="s">
        <v>24</v>
      </c>
      <c r="C272" s="539">
        <v>95746</v>
      </c>
      <c r="D272" s="188" t="s">
        <v>898</v>
      </c>
      <c r="E272" s="216" t="s">
        <v>4</v>
      </c>
      <c r="F272" s="343">
        <v>115</v>
      </c>
      <c r="G272" s="184"/>
      <c r="H272" s="146">
        <f t="shared" si="19"/>
        <v>0</v>
      </c>
      <c r="I272" s="146">
        <f t="shared" si="20"/>
        <v>0</v>
      </c>
      <c r="K272" s="51"/>
      <c r="L272" s="51"/>
    </row>
    <row r="273" spans="1:12" s="43" customFormat="1" ht="42.75">
      <c r="A273" s="67" t="s">
        <v>1954</v>
      </c>
      <c r="B273" s="216" t="s">
        <v>24</v>
      </c>
      <c r="C273" s="539">
        <v>95749</v>
      </c>
      <c r="D273" s="188" t="s">
        <v>899</v>
      </c>
      <c r="E273" s="216" t="s">
        <v>4</v>
      </c>
      <c r="F273" s="343">
        <v>455</v>
      </c>
      <c r="G273" s="184"/>
      <c r="H273" s="146">
        <f t="shared" si="19"/>
        <v>0</v>
      </c>
      <c r="I273" s="146">
        <f t="shared" si="20"/>
        <v>0</v>
      </c>
      <c r="K273" s="51"/>
      <c r="L273" s="51"/>
    </row>
    <row r="274" spans="1:12" s="43" customFormat="1" ht="42.75">
      <c r="A274" s="67" t="s">
        <v>1955</v>
      </c>
      <c r="B274" s="216" t="s">
        <v>24</v>
      </c>
      <c r="C274" s="539">
        <v>91933</v>
      </c>
      <c r="D274" s="11" t="s">
        <v>902</v>
      </c>
      <c r="E274" s="216" t="s">
        <v>4</v>
      </c>
      <c r="F274" s="343">
        <v>2132</v>
      </c>
      <c r="G274" s="184"/>
      <c r="H274" s="146">
        <f t="shared" si="19"/>
        <v>0</v>
      </c>
      <c r="I274" s="146">
        <f t="shared" si="20"/>
        <v>0</v>
      </c>
      <c r="K274" s="51"/>
      <c r="L274" s="51"/>
    </row>
    <row r="275" spans="1:12" s="43" customFormat="1" ht="42.75">
      <c r="A275" s="67" t="s">
        <v>1956</v>
      </c>
      <c r="B275" s="216" t="s">
        <v>24</v>
      </c>
      <c r="C275" s="539">
        <v>92996</v>
      </c>
      <c r="D275" s="11" t="s">
        <v>903</v>
      </c>
      <c r="E275" s="216" t="s">
        <v>4</v>
      </c>
      <c r="F275" s="343">
        <v>6</v>
      </c>
      <c r="G275" s="184"/>
      <c r="H275" s="146">
        <f t="shared" si="19"/>
        <v>0</v>
      </c>
      <c r="I275" s="146">
        <f t="shared" si="20"/>
        <v>0</v>
      </c>
      <c r="K275" s="51"/>
      <c r="L275" s="51"/>
    </row>
    <row r="276" spans="1:12" s="43" customFormat="1" ht="42.75">
      <c r="A276" s="67" t="s">
        <v>1957</v>
      </c>
      <c r="B276" s="216" t="s">
        <v>24</v>
      </c>
      <c r="C276" s="539">
        <v>92982</v>
      </c>
      <c r="D276" s="11" t="s">
        <v>904</v>
      </c>
      <c r="E276" s="216" t="s">
        <v>4</v>
      </c>
      <c r="F276" s="343">
        <v>583</v>
      </c>
      <c r="G276" s="184"/>
      <c r="H276" s="146">
        <f aca="true" t="shared" si="22" ref="H276:H299">G276*(1+$I$4)</f>
        <v>0</v>
      </c>
      <c r="I276" s="146">
        <f t="shared" si="20"/>
        <v>0</v>
      </c>
      <c r="K276" s="51"/>
      <c r="L276" s="51"/>
    </row>
    <row r="277" spans="1:12" s="43" customFormat="1" ht="42.75">
      <c r="A277" s="67" t="s">
        <v>1958</v>
      </c>
      <c r="B277" s="216" t="s">
        <v>24</v>
      </c>
      <c r="C277" s="539">
        <v>92984</v>
      </c>
      <c r="D277" s="11" t="s">
        <v>905</v>
      </c>
      <c r="E277" s="216" t="s">
        <v>4</v>
      </c>
      <c r="F277" s="343">
        <v>713</v>
      </c>
      <c r="G277" s="184"/>
      <c r="H277" s="146">
        <f t="shared" si="22"/>
        <v>0</v>
      </c>
      <c r="I277" s="146">
        <f t="shared" si="20"/>
        <v>0</v>
      </c>
      <c r="K277" s="51"/>
      <c r="L277" s="51"/>
    </row>
    <row r="278" spans="1:12" s="43" customFormat="1" ht="42.75">
      <c r="A278" s="67" t="s">
        <v>1959</v>
      </c>
      <c r="B278" s="216" t="s">
        <v>24</v>
      </c>
      <c r="C278" s="539">
        <v>93002</v>
      </c>
      <c r="D278" s="11" t="s">
        <v>906</v>
      </c>
      <c r="E278" s="216" t="s">
        <v>4</v>
      </c>
      <c r="F278" s="343">
        <v>24</v>
      </c>
      <c r="G278" s="184"/>
      <c r="H278" s="146">
        <f t="shared" si="22"/>
        <v>0</v>
      </c>
      <c r="I278" s="146">
        <f t="shared" si="20"/>
        <v>0</v>
      </c>
      <c r="K278" s="51"/>
      <c r="L278" s="51"/>
    </row>
    <row r="279" spans="1:12" s="43" customFormat="1" ht="42.75">
      <c r="A279" s="67" t="s">
        <v>1960</v>
      </c>
      <c r="B279" s="216" t="s">
        <v>24</v>
      </c>
      <c r="C279" s="539">
        <v>92988</v>
      </c>
      <c r="D279" s="11" t="s">
        <v>907</v>
      </c>
      <c r="E279" s="216" t="s">
        <v>4</v>
      </c>
      <c r="F279" s="343">
        <v>442</v>
      </c>
      <c r="G279" s="184"/>
      <c r="H279" s="146">
        <f t="shared" si="22"/>
        <v>0</v>
      </c>
      <c r="I279" s="146">
        <f t="shared" si="20"/>
        <v>0</v>
      </c>
      <c r="K279" s="51"/>
      <c r="L279" s="51"/>
    </row>
    <row r="280" spans="1:12" s="43" customFormat="1" ht="42.75">
      <c r="A280" s="67" t="s">
        <v>1961</v>
      </c>
      <c r="B280" s="216" t="s">
        <v>24</v>
      </c>
      <c r="C280" s="539">
        <v>91926</v>
      </c>
      <c r="D280" s="11" t="s">
        <v>909</v>
      </c>
      <c r="E280" s="216" t="s">
        <v>4</v>
      </c>
      <c r="F280" s="343">
        <v>3086</v>
      </c>
      <c r="G280" s="184"/>
      <c r="H280" s="146">
        <f t="shared" si="22"/>
        <v>0</v>
      </c>
      <c r="I280" s="146">
        <f t="shared" si="20"/>
        <v>0</v>
      </c>
      <c r="K280" s="51"/>
      <c r="L280" s="51"/>
    </row>
    <row r="281" spans="1:12" s="43" customFormat="1" ht="42.75">
      <c r="A281" s="67" t="s">
        <v>1962</v>
      </c>
      <c r="B281" s="216" t="s">
        <v>24</v>
      </c>
      <c r="C281" s="539">
        <v>91928</v>
      </c>
      <c r="D281" s="11" t="s">
        <v>910</v>
      </c>
      <c r="E281" s="216" t="s">
        <v>4</v>
      </c>
      <c r="F281" s="343">
        <v>1814</v>
      </c>
      <c r="G281" s="184"/>
      <c r="H281" s="146">
        <f t="shared" si="22"/>
        <v>0</v>
      </c>
      <c r="I281" s="146">
        <f t="shared" si="20"/>
        <v>0</v>
      </c>
      <c r="K281" s="51"/>
      <c r="L281" s="51"/>
    </row>
    <row r="282" spans="1:12" s="43" customFormat="1" ht="42.75">
      <c r="A282" s="67" t="s">
        <v>1963</v>
      </c>
      <c r="B282" s="216" t="s">
        <v>24</v>
      </c>
      <c r="C282" s="539">
        <v>91930</v>
      </c>
      <c r="D282" s="11" t="s">
        <v>911</v>
      </c>
      <c r="E282" s="216" t="s">
        <v>4</v>
      </c>
      <c r="F282" s="343">
        <v>27</v>
      </c>
      <c r="G282" s="184"/>
      <c r="H282" s="146">
        <f t="shared" si="22"/>
        <v>0</v>
      </c>
      <c r="I282" s="146">
        <f t="shared" si="20"/>
        <v>0</v>
      </c>
      <c r="K282" s="51"/>
      <c r="L282" s="51"/>
    </row>
    <row r="283" spans="1:12" s="43" customFormat="1" ht="42.75">
      <c r="A283" s="67" t="s">
        <v>1964</v>
      </c>
      <c r="B283" s="216" t="s">
        <v>24</v>
      </c>
      <c r="C283" s="539">
        <v>91990</v>
      </c>
      <c r="D283" s="11" t="s">
        <v>913</v>
      </c>
      <c r="E283" s="216" t="s">
        <v>6</v>
      </c>
      <c r="F283" s="343">
        <v>5</v>
      </c>
      <c r="G283" s="184"/>
      <c r="H283" s="146">
        <f t="shared" si="22"/>
        <v>0</v>
      </c>
      <c r="I283" s="146">
        <f t="shared" si="20"/>
        <v>0</v>
      </c>
      <c r="K283" s="51"/>
      <c r="L283" s="51"/>
    </row>
    <row r="284" spans="1:12" s="43" customFormat="1" ht="42.75">
      <c r="A284" s="67" t="s">
        <v>1965</v>
      </c>
      <c r="B284" s="216" t="s">
        <v>24</v>
      </c>
      <c r="C284" s="539">
        <v>91995</v>
      </c>
      <c r="D284" s="11" t="s">
        <v>914</v>
      </c>
      <c r="E284" s="216" t="s">
        <v>6</v>
      </c>
      <c r="F284" s="343">
        <v>12</v>
      </c>
      <c r="G284" s="184"/>
      <c r="H284" s="146">
        <f t="shared" si="22"/>
        <v>0</v>
      </c>
      <c r="I284" s="146">
        <f t="shared" si="20"/>
        <v>0</v>
      </c>
      <c r="K284" s="51"/>
      <c r="L284" s="51"/>
    </row>
    <row r="285" spans="1:12" s="43" customFormat="1" ht="42.75">
      <c r="A285" s="67" t="s">
        <v>1966</v>
      </c>
      <c r="B285" s="216" t="s">
        <v>24</v>
      </c>
      <c r="C285" s="539">
        <v>91998</v>
      </c>
      <c r="D285" s="11" t="s">
        <v>915</v>
      </c>
      <c r="E285" s="216" t="s">
        <v>6</v>
      </c>
      <c r="F285" s="343">
        <v>25</v>
      </c>
      <c r="G285" s="184"/>
      <c r="H285" s="146">
        <f t="shared" si="22"/>
        <v>0</v>
      </c>
      <c r="I285" s="146">
        <f t="shared" si="20"/>
        <v>0</v>
      </c>
      <c r="K285" s="51"/>
      <c r="L285" s="51"/>
    </row>
    <row r="286" spans="1:12" s="43" customFormat="1" ht="28.5">
      <c r="A286" s="67" t="s">
        <v>1967</v>
      </c>
      <c r="B286" s="216" t="s">
        <v>24</v>
      </c>
      <c r="C286" s="539">
        <v>91953</v>
      </c>
      <c r="D286" s="188" t="s">
        <v>916</v>
      </c>
      <c r="E286" s="187" t="s">
        <v>6</v>
      </c>
      <c r="F286" s="343">
        <v>11</v>
      </c>
      <c r="G286" s="184"/>
      <c r="H286" s="146">
        <f t="shared" si="22"/>
        <v>0</v>
      </c>
      <c r="I286" s="146">
        <f t="shared" si="20"/>
        <v>0</v>
      </c>
      <c r="K286" s="51"/>
      <c r="L286" s="51"/>
    </row>
    <row r="287" spans="1:12" s="43" customFormat="1" ht="28.5">
      <c r="A287" s="67" t="s">
        <v>1968</v>
      </c>
      <c r="B287" s="280" t="s">
        <v>24</v>
      </c>
      <c r="C287" s="539">
        <v>91967</v>
      </c>
      <c r="D287" s="329" t="s">
        <v>918</v>
      </c>
      <c r="E287" s="280" t="s">
        <v>6</v>
      </c>
      <c r="F287" s="343">
        <v>1</v>
      </c>
      <c r="G287" s="184"/>
      <c r="H287" s="146">
        <f t="shared" si="22"/>
        <v>0</v>
      </c>
      <c r="I287" s="146">
        <f t="shared" si="20"/>
        <v>0</v>
      </c>
      <c r="K287" s="51"/>
      <c r="L287" s="51"/>
    </row>
    <row r="288" spans="1:12" s="43" customFormat="1" ht="28.5">
      <c r="A288" s="67" t="s">
        <v>1969</v>
      </c>
      <c r="B288" s="216" t="s">
        <v>25</v>
      </c>
      <c r="C288" s="186" t="str">
        <f>'COMPOSIÇÕES ELÉTRICAS'!$B$634</f>
        <v>COT.ELE31</v>
      </c>
      <c r="D288" s="188" t="s">
        <v>957</v>
      </c>
      <c r="E288" s="187" t="s">
        <v>6</v>
      </c>
      <c r="F288" s="343">
        <v>12</v>
      </c>
      <c r="G288" s="184"/>
      <c r="H288" s="146">
        <f t="shared" si="22"/>
        <v>0</v>
      </c>
      <c r="I288" s="146">
        <f t="shared" si="20"/>
        <v>0</v>
      </c>
      <c r="K288" s="51"/>
      <c r="L288" s="51"/>
    </row>
    <row r="289" spans="1:12" s="43" customFormat="1" ht="28.5">
      <c r="A289" s="67" t="s">
        <v>1970</v>
      </c>
      <c r="B289" s="216" t="s">
        <v>25</v>
      </c>
      <c r="C289" s="186" t="str">
        <f>'COMPOSIÇÕES ELÉTRICAS'!$B$648</f>
        <v>COT.ELE32</v>
      </c>
      <c r="D289" s="188" t="s">
        <v>919</v>
      </c>
      <c r="E289" s="187" t="s">
        <v>6</v>
      </c>
      <c r="F289" s="343">
        <v>2</v>
      </c>
      <c r="G289" s="184"/>
      <c r="H289" s="146">
        <f t="shared" si="22"/>
        <v>0</v>
      </c>
      <c r="I289" s="146">
        <f t="shared" si="20"/>
        <v>0</v>
      </c>
      <c r="K289" s="51"/>
      <c r="L289" s="51"/>
    </row>
    <row r="290" spans="1:12" s="43" customFormat="1" ht="28.5">
      <c r="A290" s="67" t="s">
        <v>1971</v>
      </c>
      <c r="B290" s="216" t="s">
        <v>25</v>
      </c>
      <c r="C290" s="186" t="str">
        <f>'COMPOSIÇÕES ELÉTRICAS'!$B$662</f>
        <v>COT.ELE33</v>
      </c>
      <c r="D290" s="188" t="s">
        <v>958</v>
      </c>
      <c r="E290" s="187" t="s">
        <v>6</v>
      </c>
      <c r="F290" s="343">
        <v>2</v>
      </c>
      <c r="G290" s="184"/>
      <c r="H290" s="146">
        <f t="shared" si="22"/>
        <v>0</v>
      </c>
      <c r="I290" s="146">
        <f t="shared" si="20"/>
        <v>0</v>
      </c>
      <c r="K290" s="51"/>
      <c r="L290" s="51"/>
    </row>
    <row r="291" spans="1:12" s="43" customFormat="1" ht="28.5">
      <c r="A291" s="67" t="s">
        <v>1972</v>
      </c>
      <c r="B291" s="216" t="s">
        <v>25</v>
      </c>
      <c r="C291" s="186" t="str">
        <f>'COMPOSIÇÕES ELÉTRICAS'!$B$676</f>
        <v>COT.ELE34</v>
      </c>
      <c r="D291" s="188" t="s">
        <v>959</v>
      </c>
      <c r="E291" s="187" t="s">
        <v>6</v>
      </c>
      <c r="F291" s="343">
        <v>1</v>
      </c>
      <c r="G291" s="184"/>
      <c r="H291" s="146">
        <f t="shared" si="22"/>
        <v>0</v>
      </c>
      <c r="I291" s="146">
        <f t="shared" si="20"/>
        <v>0</v>
      </c>
      <c r="K291" s="51"/>
      <c r="L291" s="51"/>
    </row>
    <row r="292" spans="1:12" s="43" customFormat="1" ht="28.5">
      <c r="A292" s="67" t="s">
        <v>1973</v>
      </c>
      <c r="B292" s="216" t="s">
        <v>25</v>
      </c>
      <c r="C292" s="186" t="str">
        <f>'COMPOSIÇÕES ELÉTRICAS'!$B$690</f>
        <v>COT.ELE35</v>
      </c>
      <c r="D292" s="188" t="s">
        <v>921</v>
      </c>
      <c r="E292" s="187" t="s">
        <v>6</v>
      </c>
      <c r="F292" s="343">
        <v>15</v>
      </c>
      <c r="G292" s="184"/>
      <c r="H292" s="146">
        <f t="shared" si="22"/>
        <v>0</v>
      </c>
      <c r="I292" s="146">
        <f t="shared" si="20"/>
        <v>0</v>
      </c>
      <c r="K292" s="51"/>
      <c r="L292" s="51"/>
    </row>
    <row r="293" spans="1:12" s="43" customFormat="1" ht="28.5">
      <c r="A293" s="67" t="s">
        <v>1974</v>
      </c>
      <c r="B293" s="216" t="s">
        <v>25</v>
      </c>
      <c r="C293" s="186" t="str">
        <f>'COMPOSIÇÕES ELÉTRICAS'!$B$703</f>
        <v>COT.ELE36</v>
      </c>
      <c r="D293" s="188" t="s">
        <v>922</v>
      </c>
      <c r="E293" s="187" t="s">
        <v>6</v>
      </c>
      <c r="F293" s="343">
        <v>9</v>
      </c>
      <c r="G293" s="184"/>
      <c r="H293" s="146">
        <f t="shared" si="22"/>
        <v>0</v>
      </c>
      <c r="I293" s="146">
        <f t="shared" si="20"/>
        <v>0</v>
      </c>
      <c r="K293" s="51"/>
      <c r="L293" s="51"/>
    </row>
    <row r="294" spans="1:12" s="43" customFormat="1" ht="42.75">
      <c r="A294" s="67" t="s">
        <v>1975</v>
      </c>
      <c r="B294" s="216" t="s">
        <v>25</v>
      </c>
      <c r="C294" s="186" t="str">
        <f>'COMPOSIÇÕES ELÉTRICAS'!$B$842</f>
        <v>COT.ELE46</v>
      </c>
      <c r="D294" s="188" t="s">
        <v>961</v>
      </c>
      <c r="E294" s="187" t="s">
        <v>6</v>
      </c>
      <c r="F294" s="343">
        <v>24</v>
      </c>
      <c r="G294" s="184"/>
      <c r="H294" s="146">
        <f t="shared" si="22"/>
        <v>0</v>
      </c>
      <c r="I294" s="146">
        <f t="shared" si="20"/>
        <v>0</v>
      </c>
      <c r="K294" s="51"/>
      <c r="L294" s="51"/>
    </row>
    <row r="295" spans="1:12" s="43" customFormat="1" ht="57">
      <c r="A295" s="67" t="s">
        <v>1976</v>
      </c>
      <c r="B295" s="216" t="s">
        <v>25</v>
      </c>
      <c r="C295" s="186" t="str">
        <f>'COMPOSIÇÕES ELÉTRICAS'!$B$716</f>
        <v>COT.ELE37</v>
      </c>
      <c r="D295" s="188" t="s">
        <v>962</v>
      </c>
      <c r="E295" s="187" t="s">
        <v>6</v>
      </c>
      <c r="F295" s="343">
        <v>1</v>
      </c>
      <c r="G295" s="184"/>
      <c r="H295" s="146">
        <f t="shared" si="22"/>
        <v>0</v>
      </c>
      <c r="I295" s="146">
        <f t="shared" si="20"/>
        <v>0</v>
      </c>
      <c r="K295" s="51"/>
      <c r="L295" s="51"/>
    </row>
    <row r="296" spans="1:12" s="43" customFormat="1" ht="57">
      <c r="A296" s="67" t="s">
        <v>1977</v>
      </c>
      <c r="B296" s="216" t="s">
        <v>25</v>
      </c>
      <c r="C296" s="186" t="str">
        <f>'COMPOSIÇÕES ELÉTRICAS'!$B$730</f>
        <v>COT.ELE38</v>
      </c>
      <c r="D296" s="188" t="s">
        <v>924</v>
      </c>
      <c r="E296" s="187" t="s">
        <v>6</v>
      </c>
      <c r="F296" s="343">
        <v>5</v>
      </c>
      <c r="G296" s="184"/>
      <c r="H296" s="146">
        <f t="shared" si="22"/>
        <v>0</v>
      </c>
      <c r="I296" s="146">
        <f t="shared" si="20"/>
        <v>0</v>
      </c>
      <c r="K296" s="51"/>
      <c r="L296" s="51"/>
    </row>
    <row r="297" spans="1:12" s="43" customFormat="1" ht="28.5">
      <c r="A297" s="67" t="s">
        <v>1978</v>
      </c>
      <c r="B297" s="216" t="s">
        <v>25</v>
      </c>
      <c r="C297" s="186" t="str">
        <f>'COMPOSIÇÕES ELÉTRICAS'!$B$744</f>
        <v>COT.ELE39</v>
      </c>
      <c r="D297" s="188" t="s">
        <v>925</v>
      </c>
      <c r="E297" s="187" t="s">
        <v>6</v>
      </c>
      <c r="F297" s="343">
        <v>8</v>
      </c>
      <c r="G297" s="184"/>
      <c r="H297" s="146">
        <f t="shared" si="22"/>
        <v>0</v>
      </c>
      <c r="I297" s="146">
        <f t="shared" si="20"/>
        <v>0</v>
      </c>
      <c r="K297" s="51"/>
      <c r="L297" s="51"/>
    </row>
    <row r="298" spans="1:12" s="43" customFormat="1" ht="42.75">
      <c r="A298" s="67" t="s">
        <v>1979</v>
      </c>
      <c r="B298" s="280" t="s">
        <v>25</v>
      </c>
      <c r="C298" s="517" t="str">
        <f>'COMPOSIÇÕES ELÉTRICAS'!$B$493</f>
        <v>COT.ELE22</v>
      </c>
      <c r="D298" s="329" t="s">
        <v>964</v>
      </c>
      <c r="E298" s="280" t="s">
        <v>6</v>
      </c>
      <c r="F298" s="343">
        <v>4</v>
      </c>
      <c r="G298" s="184"/>
      <c r="H298" s="146">
        <f t="shared" si="22"/>
        <v>0</v>
      </c>
      <c r="I298" s="146">
        <f t="shared" si="20"/>
        <v>0</v>
      </c>
      <c r="K298" s="51"/>
      <c r="L298" s="51"/>
    </row>
    <row r="299" spans="1:12" s="43" customFormat="1" ht="28.5">
      <c r="A299" s="67" t="s">
        <v>1980</v>
      </c>
      <c r="B299" s="216" t="s">
        <v>25</v>
      </c>
      <c r="C299" s="186" t="str">
        <f>'COMPOSIÇÕES ELÉTRICAS'!$B$507</f>
        <v>AD. SINAPI 73953/4</v>
      </c>
      <c r="D299" s="11" t="s">
        <v>966</v>
      </c>
      <c r="E299" s="216" t="s">
        <v>6</v>
      </c>
      <c r="F299" s="343">
        <v>50</v>
      </c>
      <c r="G299" s="184"/>
      <c r="H299" s="146">
        <f t="shared" si="22"/>
        <v>0</v>
      </c>
      <c r="I299" s="146">
        <f t="shared" si="20"/>
        <v>0</v>
      </c>
      <c r="K299" s="51"/>
      <c r="L299" s="51"/>
    </row>
    <row r="300" spans="1:12" s="43" customFormat="1" ht="15">
      <c r="A300" s="307" t="s">
        <v>1782</v>
      </c>
      <c r="B300" s="308"/>
      <c r="C300" s="309"/>
      <c r="D300" s="310" t="s">
        <v>967</v>
      </c>
      <c r="E300" s="308"/>
      <c r="F300" s="308"/>
      <c r="G300" s="308"/>
      <c r="H300" s="308"/>
      <c r="I300" s="311">
        <f>SUM(I301:I346)</f>
        <v>0</v>
      </c>
      <c r="K300" s="51"/>
      <c r="L300" s="51"/>
    </row>
    <row r="301" spans="1:12" s="43" customFormat="1" ht="42.75">
      <c r="A301" s="67" t="s">
        <v>1981</v>
      </c>
      <c r="B301" s="216" t="s">
        <v>24</v>
      </c>
      <c r="C301" s="539">
        <v>92867</v>
      </c>
      <c r="D301" s="11" t="s">
        <v>890</v>
      </c>
      <c r="E301" s="216" t="s">
        <v>6</v>
      </c>
      <c r="F301" s="343">
        <v>4</v>
      </c>
      <c r="G301" s="184"/>
      <c r="H301" s="146">
        <f aca="true" t="shared" si="23" ref="H301:H346">G301*(1+$I$4)</f>
        <v>0</v>
      </c>
      <c r="I301" s="146">
        <f t="shared" si="20"/>
        <v>0</v>
      </c>
      <c r="K301" s="51"/>
      <c r="L301" s="51"/>
    </row>
    <row r="302" spans="1:12" s="43" customFormat="1" ht="28.5">
      <c r="A302" s="67" t="s">
        <v>1982</v>
      </c>
      <c r="B302" s="216" t="s">
        <v>24</v>
      </c>
      <c r="C302" s="539">
        <v>92866</v>
      </c>
      <c r="D302" s="11" t="s">
        <v>891</v>
      </c>
      <c r="E302" s="216" t="s">
        <v>6</v>
      </c>
      <c r="F302" s="343">
        <v>121</v>
      </c>
      <c r="G302" s="184"/>
      <c r="H302" s="146">
        <f t="shared" si="23"/>
        <v>0</v>
      </c>
      <c r="I302" s="146">
        <f t="shared" si="20"/>
        <v>0</v>
      </c>
      <c r="K302" s="51"/>
      <c r="L302" s="51"/>
    </row>
    <row r="303" spans="1:12" s="43" customFormat="1" ht="42.75">
      <c r="A303" s="67" t="s">
        <v>1983</v>
      </c>
      <c r="B303" s="216" t="s">
        <v>24</v>
      </c>
      <c r="C303" s="539">
        <v>95789</v>
      </c>
      <c r="D303" s="11" t="s">
        <v>893</v>
      </c>
      <c r="E303" s="216" t="s">
        <v>6</v>
      </c>
      <c r="F303" s="343">
        <v>6</v>
      </c>
      <c r="G303" s="184"/>
      <c r="H303" s="146">
        <f t="shared" si="23"/>
        <v>0</v>
      </c>
      <c r="I303" s="146">
        <f t="shared" si="20"/>
        <v>0</v>
      </c>
      <c r="K303" s="51"/>
      <c r="L303" s="51"/>
    </row>
    <row r="304" spans="1:12" s="43" customFormat="1" ht="42.75">
      <c r="A304" s="67" t="s">
        <v>1984</v>
      </c>
      <c r="B304" s="216" t="s">
        <v>24</v>
      </c>
      <c r="C304" s="539">
        <v>95795</v>
      </c>
      <c r="D304" s="11" t="s">
        <v>894</v>
      </c>
      <c r="E304" s="216" t="s">
        <v>6</v>
      </c>
      <c r="F304" s="343">
        <v>15</v>
      </c>
      <c r="G304" s="184"/>
      <c r="H304" s="146">
        <f t="shared" si="23"/>
        <v>0</v>
      </c>
      <c r="I304" s="146">
        <f t="shared" si="20"/>
        <v>0</v>
      </c>
      <c r="K304" s="51"/>
      <c r="L304" s="51"/>
    </row>
    <row r="305" spans="1:12" s="43" customFormat="1" ht="42.75">
      <c r="A305" s="67" t="s">
        <v>1985</v>
      </c>
      <c r="B305" s="216" t="s">
        <v>24</v>
      </c>
      <c r="C305" s="539">
        <v>95778</v>
      </c>
      <c r="D305" s="11" t="s">
        <v>895</v>
      </c>
      <c r="E305" s="216" t="s">
        <v>6</v>
      </c>
      <c r="F305" s="343">
        <v>13</v>
      </c>
      <c r="G305" s="184"/>
      <c r="H305" s="146">
        <f t="shared" si="23"/>
        <v>0</v>
      </c>
      <c r="I305" s="146">
        <f t="shared" si="20"/>
        <v>0</v>
      </c>
      <c r="K305" s="51"/>
      <c r="L305" s="51"/>
    </row>
    <row r="306" spans="1:12" s="43" customFormat="1" ht="42.75">
      <c r="A306" s="67" t="s">
        <v>1986</v>
      </c>
      <c r="B306" s="216" t="s">
        <v>24</v>
      </c>
      <c r="C306" s="539">
        <v>95758</v>
      </c>
      <c r="D306" s="11" t="s">
        <v>896</v>
      </c>
      <c r="E306" s="216" t="s">
        <v>6</v>
      </c>
      <c r="F306" s="343">
        <v>47</v>
      </c>
      <c r="G306" s="184"/>
      <c r="H306" s="146">
        <f t="shared" si="23"/>
        <v>0</v>
      </c>
      <c r="I306" s="146">
        <f t="shared" si="20"/>
        <v>0</v>
      </c>
      <c r="K306" s="51"/>
      <c r="L306" s="51"/>
    </row>
    <row r="307" spans="1:12" s="43" customFormat="1" ht="15">
      <c r="A307" s="67" t="s">
        <v>1987</v>
      </c>
      <c r="B307" s="216" t="s">
        <v>25</v>
      </c>
      <c r="C307" s="186" t="str">
        <f>'COMPOSIÇÕES ELÉTRICAS'!$B$107</f>
        <v>COT.ELE01</v>
      </c>
      <c r="D307" s="11" t="s">
        <v>928</v>
      </c>
      <c r="E307" s="216" t="s">
        <v>6</v>
      </c>
      <c r="F307" s="343">
        <v>205</v>
      </c>
      <c r="G307" s="184"/>
      <c r="H307" s="146">
        <f t="shared" si="23"/>
        <v>0</v>
      </c>
      <c r="I307" s="146">
        <f t="shared" si="20"/>
        <v>0</v>
      </c>
      <c r="K307" s="51"/>
      <c r="L307" s="51"/>
    </row>
    <row r="308" spans="1:12" s="43" customFormat="1" ht="15">
      <c r="A308" s="67" t="s">
        <v>1988</v>
      </c>
      <c r="B308" s="216" t="s">
        <v>25</v>
      </c>
      <c r="C308" s="186" t="str">
        <f>'COMPOSIÇÕES ELÉTRICAS'!$B$121</f>
        <v>COT.ELE02</v>
      </c>
      <c r="D308" s="11" t="s">
        <v>930</v>
      </c>
      <c r="E308" s="216" t="s">
        <v>6</v>
      </c>
      <c r="F308" s="343">
        <v>25</v>
      </c>
      <c r="G308" s="184"/>
      <c r="H308" s="146">
        <f t="shared" si="23"/>
        <v>0</v>
      </c>
      <c r="I308" s="146">
        <f t="shared" si="20"/>
        <v>0</v>
      </c>
      <c r="K308" s="51"/>
      <c r="L308" s="51"/>
    </row>
    <row r="309" spans="1:12" s="43" customFormat="1" ht="15">
      <c r="A309" s="67" t="s">
        <v>1989</v>
      </c>
      <c r="B309" s="216" t="s">
        <v>25</v>
      </c>
      <c r="C309" s="186" t="str">
        <f>'COMPOSIÇÕES ELÉTRICAS'!$B$135</f>
        <v>COT.ELE03</v>
      </c>
      <c r="D309" s="11" t="s">
        <v>932</v>
      </c>
      <c r="E309" s="216" t="s">
        <v>6</v>
      </c>
      <c r="F309" s="343">
        <v>750</v>
      </c>
      <c r="G309" s="184"/>
      <c r="H309" s="146">
        <f t="shared" si="23"/>
        <v>0</v>
      </c>
      <c r="I309" s="146">
        <f t="shared" si="20"/>
        <v>0</v>
      </c>
      <c r="K309" s="51"/>
      <c r="L309" s="51"/>
    </row>
    <row r="310" spans="1:12" s="43" customFormat="1" ht="28.5">
      <c r="A310" s="67" t="s">
        <v>1990</v>
      </c>
      <c r="B310" s="216" t="s">
        <v>25</v>
      </c>
      <c r="C310" s="186" t="str">
        <f>'COMPOSIÇÕES ELÉTRICAS'!$B$149</f>
        <v>COT.ELE04</v>
      </c>
      <c r="D310" s="11" t="s">
        <v>934</v>
      </c>
      <c r="E310" s="216" t="s">
        <v>6</v>
      </c>
      <c r="F310" s="343">
        <v>25</v>
      </c>
      <c r="G310" s="184"/>
      <c r="H310" s="146">
        <f t="shared" si="23"/>
        <v>0</v>
      </c>
      <c r="I310" s="146">
        <f aca="true" t="shared" si="24" ref="I310:I346">TRUNC((H310*F310),2)</f>
        <v>0</v>
      </c>
      <c r="K310" s="51"/>
      <c r="L310" s="51"/>
    </row>
    <row r="311" spans="1:12" s="43" customFormat="1" ht="15">
      <c r="A311" s="67" t="s">
        <v>1991</v>
      </c>
      <c r="B311" s="216" t="s">
        <v>25</v>
      </c>
      <c r="C311" s="186" t="str">
        <f>'COMPOSIÇÕES ELÉTRICAS'!$B$163</f>
        <v>COT.ELE05</v>
      </c>
      <c r="D311" s="11" t="s">
        <v>936</v>
      </c>
      <c r="E311" s="216" t="s">
        <v>6</v>
      </c>
      <c r="F311" s="343">
        <v>25</v>
      </c>
      <c r="G311" s="184"/>
      <c r="H311" s="146">
        <f t="shared" si="23"/>
        <v>0</v>
      </c>
      <c r="I311" s="146">
        <f t="shared" si="24"/>
        <v>0</v>
      </c>
      <c r="K311" s="51"/>
      <c r="L311" s="51"/>
    </row>
    <row r="312" spans="1:12" s="43" customFormat="1" ht="28.5">
      <c r="A312" s="67" t="s">
        <v>1992</v>
      </c>
      <c r="B312" s="216" t="s">
        <v>25</v>
      </c>
      <c r="C312" s="186" t="str">
        <f>'COMPOSIÇÕES ELÉTRICAS'!$B$177</f>
        <v>COT.ELE06</v>
      </c>
      <c r="D312" s="11" t="s">
        <v>938</v>
      </c>
      <c r="E312" s="216" t="s">
        <v>6</v>
      </c>
      <c r="F312" s="343">
        <v>96</v>
      </c>
      <c r="G312" s="184"/>
      <c r="H312" s="146">
        <f t="shared" si="23"/>
        <v>0</v>
      </c>
      <c r="I312" s="146">
        <f t="shared" si="24"/>
        <v>0</v>
      </c>
      <c r="K312" s="51"/>
      <c r="L312" s="51"/>
    </row>
    <row r="313" spans="1:12" s="43" customFormat="1" ht="15">
      <c r="A313" s="67" t="s">
        <v>1993</v>
      </c>
      <c r="B313" s="216" t="s">
        <v>25</v>
      </c>
      <c r="C313" s="186" t="str">
        <f>'COMPOSIÇÕES ELÉTRICAS'!$B$191</f>
        <v>COT.ELE07</v>
      </c>
      <c r="D313" s="11" t="s">
        <v>940</v>
      </c>
      <c r="E313" s="216" t="s">
        <v>6</v>
      </c>
      <c r="F313" s="343">
        <v>114</v>
      </c>
      <c r="G313" s="184"/>
      <c r="H313" s="146">
        <f t="shared" si="23"/>
        <v>0</v>
      </c>
      <c r="I313" s="146">
        <f t="shared" si="24"/>
        <v>0</v>
      </c>
      <c r="K313" s="51"/>
      <c r="L313" s="51"/>
    </row>
    <row r="314" spans="1:12" s="43" customFormat="1" ht="15">
      <c r="A314" s="67" t="s">
        <v>1994</v>
      </c>
      <c r="B314" s="216" t="s">
        <v>25</v>
      </c>
      <c r="C314" s="186" t="str">
        <f>'COMPOSIÇÕES ELÉTRICAS'!$B$205</f>
        <v>COT.ELE08</v>
      </c>
      <c r="D314" s="11" t="s">
        <v>942</v>
      </c>
      <c r="E314" s="216" t="s">
        <v>6</v>
      </c>
      <c r="F314" s="343">
        <v>25</v>
      </c>
      <c r="G314" s="184"/>
      <c r="H314" s="146">
        <f t="shared" si="23"/>
        <v>0</v>
      </c>
      <c r="I314" s="146">
        <f t="shared" si="24"/>
        <v>0</v>
      </c>
      <c r="K314" s="51"/>
      <c r="L314" s="51"/>
    </row>
    <row r="315" spans="1:12" s="43" customFormat="1" ht="28.5">
      <c r="A315" s="67" t="s">
        <v>1995</v>
      </c>
      <c r="B315" s="216" t="s">
        <v>25</v>
      </c>
      <c r="C315" s="186" t="str">
        <f>'COMPOSIÇÕES ELÉTRICAS'!$B$219</f>
        <v>COT.ELE09</v>
      </c>
      <c r="D315" s="11" t="s">
        <v>969</v>
      </c>
      <c r="E315" s="216" t="s">
        <v>6</v>
      </c>
      <c r="F315" s="343">
        <v>68</v>
      </c>
      <c r="G315" s="184"/>
      <c r="H315" s="146">
        <f t="shared" si="23"/>
        <v>0</v>
      </c>
      <c r="I315" s="146">
        <f t="shared" si="24"/>
        <v>0</v>
      </c>
      <c r="K315" s="51"/>
      <c r="L315" s="51"/>
    </row>
    <row r="316" spans="1:12" s="43" customFormat="1" ht="28.5">
      <c r="A316" s="67" t="s">
        <v>1996</v>
      </c>
      <c r="B316" s="216" t="s">
        <v>25</v>
      </c>
      <c r="C316" s="186" t="str">
        <f>'COMPOSIÇÕES ELÉTRICAS'!$B$233</f>
        <v>COT.ELE10</v>
      </c>
      <c r="D316" s="11" t="s">
        <v>944</v>
      </c>
      <c r="E316" s="216" t="s">
        <v>4</v>
      </c>
      <c r="F316" s="343">
        <v>40</v>
      </c>
      <c r="G316" s="184"/>
      <c r="H316" s="146">
        <f t="shared" si="23"/>
        <v>0</v>
      </c>
      <c r="I316" s="146">
        <f t="shared" si="24"/>
        <v>0</v>
      </c>
      <c r="K316" s="51"/>
      <c r="L316" s="51"/>
    </row>
    <row r="317" spans="1:12" s="43" customFormat="1" ht="28.5">
      <c r="A317" s="67" t="s">
        <v>1997</v>
      </c>
      <c r="B317" s="216" t="s">
        <v>25</v>
      </c>
      <c r="C317" s="186" t="str">
        <f>'COMPOSIÇÕES ELÉTRICAS'!$B$247</f>
        <v>COT.ELE11</v>
      </c>
      <c r="D317" s="11" t="s">
        <v>946</v>
      </c>
      <c r="E317" s="216" t="s">
        <v>6</v>
      </c>
      <c r="F317" s="343">
        <v>5</v>
      </c>
      <c r="G317" s="184"/>
      <c r="H317" s="146">
        <f t="shared" si="23"/>
        <v>0</v>
      </c>
      <c r="I317" s="146">
        <f t="shared" si="24"/>
        <v>0</v>
      </c>
      <c r="K317" s="51"/>
      <c r="L317" s="51"/>
    </row>
    <row r="318" spans="1:12" s="43" customFormat="1" ht="15">
      <c r="A318" s="67" t="s">
        <v>1998</v>
      </c>
      <c r="B318" s="216" t="s">
        <v>25</v>
      </c>
      <c r="C318" s="186" t="str">
        <f>'COMPOSIÇÕES ELÉTRICAS'!$B$275</f>
        <v>COT.ELE13</v>
      </c>
      <c r="D318" s="11" t="s">
        <v>971</v>
      </c>
      <c r="E318" s="216" t="s">
        <v>6</v>
      </c>
      <c r="F318" s="343">
        <v>1</v>
      </c>
      <c r="G318" s="184"/>
      <c r="H318" s="146">
        <f t="shared" si="23"/>
        <v>0</v>
      </c>
      <c r="I318" s="146">
        <f t="shared" si="24"/>
        <v>0</v>
      </c>
      <c r="K318" s="51"/>
      <c r="L318" s="51"/>
    </row>
    <row r="319" spans="1:12" s="43" customFormat="1" ht="28.5">
      <c r="A319" s="67" t="s">
        <v>1999</v>
      </c>
      <c r="B319" s="216" t="s">
        <v>25</v>
      </c>
      <c r="C319" s="186" t="str">
        <f>'COMPOSIÇÕES ELÉTRICAS'!$B$289</f>
        <v>COT.ELE14</v>
      </c>
      <c r="D319" s="11" t="s">
        <v>973</v>
      </c>
      <c r="E319" s="216" t="s">
        <v>6</v>
      </c>
      <c r="F319" s="343">
        <v>13</v>
      </c>
      <c r="G319" s="184"/>
      <c r="H319" s="146">
        <f t="shared" si="23"/>
        <v>0</v>
      </c>
      <c r="I319" s="146">
        <f t="shared" si="24"/>
        <v>0</v>
      </c>
      <c r="K319" s="51"/>
      <c r="L319" s="51"/>
    </row>
    <row r="320" spans="1:12" s="43" customFormat="1" ht="28.5">
      <c r="A320" s="67" t="s">
        <v>2000</v>
      </c>
      <c r="B320" s="216" t="s">
        <v>25</v>
      </c>
      <c r="C320" s="186" t="str">
        <f>'COMPOSIÇÕES ELÉTRICAS'!$B$317</f>
        <v>COT.ELE16</v>
      </c>
      <c r="D320" s="11" t="s">
        <v>975</v>
      </c>
      <c r="E320" s="216" t="s">
        <v>6</v>
      </c>
      <c r="F320" s="343">
        <v>24</v>
      </c>
      <c r="G320" s="184"/>
      <c r="H320" s="146">
        <f t="shared" si="23"/>
        <v>0</v>
      </c>
      <c r="I320" s="146">
        <f t="shared" si="24"/>
        <v>0</v>
      </c>
      <c r="K320" s="51"/>
      <c r="L320" s="51"/>
    </row>
    <row r="321" spans="1:12" s="43" customFormat="1" ht="42.75">
      <c r="A321" s="67" t="s">
        <v>2001</v>
      </c>
      <c r="B321" s="216" t="s">
        <v>25</v>
      </c>
      <c r="C321" s="186" t="str">
        <f>'COMPOSIÇÕES ELÉTRICAS'!$B$757</f>
        <v>COT.ELE40</v>
      </c>
      <c r="D321" s="188" t="s">
        <v>976</v>
      </c>
      <c r="E321" s="187" t="s">
        <v>4</v>
      </c>
      <c r="F321" s="343">
        <v>12</v>
      </c>
      <c r="G321" s="184"/>
      <c r="H321" s="146">
        <f t="shared" si="23"/>
        <v>0</v>
      </c>
      <c r="I321" s="146">
        <f t="shared" si="24"/>
        <v>0</v>
      </c>
      <c r="K321" s="51"/>
      <c r="L321" s="51"/>
    </row>
    <row r="322" spans="1:12" s="43" customFormat="1" ht="42.75">
      <c r="A322" s="67" t="s">
        <v>2002</v>
      </c>
      <c r="B322" s="216" t="s">
        <v>25</v>
      </c>
      <c r="C322" s="186" t="str">
        <f>'COMPOSIÇÕES ELÉTRICAS'!$B$345</f>
        <v>COT.ELE18</v>
      </c>
      <c r="D322" s="188" t="s">
        <v>950</v>
      </c>
      <c r="E322" s="187" t="s">
        <v>6</v>
      </c>
      <c r="F322" s="343">
        <v>179</v>
      </c>
      <c r="G322" s="184"/>
      <c r="H322" s="146">
        <f t="shared" si="23"/>
        <v>0</v>
      </c>
      <c r="I322" s="146">
        <f t="shared" si="24"/>
        <v>0</v>
      </c>
      <c r="K322" s="51"/>
      <c r="L322" s="51"/>
    </row>
    <row r="323" spans="1:12" s="43" customFormat="1" ht="42.75">
      <c r="A323" s="67" t="s">
        <v>2003</v>
      </c>
      <c r="B323" s="216" t="s">
        <v>25</v>
      </c>
      <c r="C323" s="186" t="str">
        <f>'COMPOSIÇÕES ELÉTRICAS'!$B$359</f>
        <v>COT.ELE19</v>
      </c>
      <c r="D323" s="188" t="s">
        <v>952</v>
      </c>
      <c r="E323" s="187" t="s">
        <v>6</v>
      </c>
      <c r="F323" s="343">
        <v>24</v>
      </c>
      <c r="G323" s="184"/>
      <c r="H323" s="146">
        <f t="shared" si="23"/>
        <v>0</v>
      </c>
      <c r="I323" s="146">
        <f t="shared" si="24"/>
        <v>0</v>
      </c>
      <c r="K323" s="51"/>
      <c r="L323" s="51"/>
    </row>
    <row r="324" spans="1:12" s="43" customFormat="1" ht="42.75">
      <c r="A324" s="67" t="s">
        <v>2004</v>
      </c>
      <c r="B324" s="216" t="s">
        <v>25</v>
      </c>
      <c r="C324" s="186" t="str">
        <f>'COMPOSIÇÕES ELÉTRICAS'!$B$373</f>
        <v>COT.ELE20</v>
      </c>
      <c r="D324" s="188" t="s">
        <v>954</v>
      </c>
      <c r="E324" s="187" t="s">
        <v>6</v>
      </c>
      <c r="F324" s="343">
        <v>470</v>
      </c>
      <c r="G324" s="184"/>
      <c r="H324" s="146">
        <f t="shared" si="23"/>
        <v>0</v>
      </c>
      <c r="I324" s="146">
        <f t="shared" si="24"/>
        <v>0</v>
      </c>
      <c r="K324" s="51"/>
      <c r="L324" s="51"/>
    </row>
    <row r="325" spans="1:12" s="43" customFormat="1" ht="42.75">
      <c r="A325" s="67" t="s">
        <v>2005</v>
      </c>
      <c r="B325" s="216" t="s">
        <v>24</v>
      </c>
      <c r="C325" s="153">
        <v>95746</v>
      </c>
      <c r="D325" s="11" t="s">
        <v>898</v>
      </c>
      <c r="E325" s="216" t="s">
        <v>4</v>
      </c>
      <c r="F325" s="343">
        <v>160</v>
      </c>
      <c r="G325" s="184"/>
      <c r="H325" s="146">
        <f t="shared" si="23"/>
        <v>0</v>
      </c>
      <c r="I325" s="146">
        <f t="shared" si="24"/>
        <v>0</v>
      </c>
      <c r="K325" s="51"/>
      <c r="L325" s="51"/>
    </row>
    <row r="326" spans="1:12" s="43" customFormat="1" ht="27" customHeight="1">
      <c r="A326" s="67" t="s">
        <v>2006</v>
      </c>
      <c r="B326" s="216" t="s">
        <v>25</v>
      </c>
      <c r="C326" s="186" t="str">
        <f>'COMPOSIÇÕES ELÉTRICAS'!$B$387</f>
        <v>COT.ELE21</v>
      </c>
      <c r="D326" s="188" t="s">
        <v>956</v>
      </c>
      <c r="E326" s="187" t="s">
        <v>4</v>
      </c>
      <c r="F326" s="343">
        <v>25</v>
      </c>
      <c r="G326" s="184"/>
      <c r="H326" s="146">
        <f t="shared" si="23"/>
        <v>0</v>
      </c>
      <c r="I326" s="146">
        <f t="shared" si="24"/>
        <v>0</v>
      </c>
      <c r="K326" s="51"/>
      <c r="L326" s="51"/>
    </row>
    <row r="327" spans="1:12" s="43" customFormat="1" ht="42.75">
      <c r="A327" s="67" t="s">
        <v>2007</v>
      </c>
      <c r="B327" s="216" t="s">
        <v>24</v>
      </c>
      <c r="C327" s="539">
        <v>95749</v>
      </c>
      <c r="D327" s="11" t="s">
        <v>899</v>
      </c>
      <c r="E327" s="216" t="s">
        <v>4</v>
      </c>
      <c r="F327" s="343">
        <v>380</v>
      </c>
      <c r="G327" s="184"/>
      <c r="H327" s="146">
        <f t="shared" si="23"/>
        <v>0</v>
      </c>
      <c r="I327" s="146">
        <f t="shared" si="24"/>
        <v>0</v>
      </c>
      <c r="K327" s="51"/>
      <c r="L327" s="51"/>
    </row>
    <row r="328" spans="1:12" s="43" customFormat="1" ht="42.75">
      <c r="A328" s="67" t="s">
        <v>2008</v>
      </c>
      <c r="B328" s="216" t="s">
        <v>24</v>
      </c>
      <c r="C328" s="539">
        <v>91933</v>
      </c>
      <c r="D328" s="11" t="s">
        <v>902</v>
      </c>
      <c r="E328" s="216" t="s">
        <v>4</v>
      </c>
      <c r="F328" s="343">
        <v>60</v>
      </c>
      <c r="G328" s="184"/>
      <c r="H328" s="146">
        <f t="shared" si="23"/>
        <v>0</v>
      </c>
      <c r="I328" s="146">
        <f t="shared" si="24"/>
        <v>0</v>
      </c>
      <c r="K328" s="51"/>
      <c r="L328" s="51"/>
    </row>
    <row r="329" spans="1:12" s="43" customFormat="1" ht="42.75">
      <c r="A329" s="67" t="s">
        <v>2009</v>
      </c>
      <c r="B329" s="216" t="s">
        <v>24</v>
      </c>
      <c r="C329" s="539">
        <v>92982</v>
      </c>
      <c r="D329" s="11" t="s">
        <v>904</v>
      </c>
      <c r="E329" s="216" t="s">
        <v>4</v>
      </c>
      <c r="F329" s="343">
        <v>295</v>
      </c>
      <c r="G329" s="184"/>
      <c r="H329" s="146">
        <f t="shared" si="23"/>
        <v>0</v>
      </c>
      <c r="I329" s="146">
        <f t="shared" si="24"/>
        <v>0</v>
      </c>
      <c r="K329" s="51"/>
      <c r="L329" s="51"/>
    </row>
    <row r="330" spans="1:12" s="43" customFormat="1" ht="42.75">
      <c r="A330" s="67" t="s">
        <v>2010</v>
      </c>
      <c r="B330" s="216" t="s">
        <v>24</v>
      </c>
      <c r="C330" s="539">
        <v>91926</v>
      </c>
      <c r="D330" s="11" t="s">
        <v>909</v>
      </c>
      <c r="E330" s="216" t="s">
        <v>4</v>
      </c>
      <c r="F330" s="343">
        <v>2010</v>
      </c>
      <c r="G330" s="184"/>
      <c r="H330" s="146">
        <f t="shared" si="23"/>
        <v>0</v>
      </c>
      <c r="I330" s="146">
        <f t="shared" si="24"/>
        <v>0</v>
      </c>
      <c r="K330" s="51"/>
      <c r="L330" s="51"/>
    </row>
    <row r="331" spans="1:12" s="43" customFormat="1" ht="42.75">
      <c r="A331" s="67" t="s">
        <v>2011</v>
      </c>
      <c r="B331" s="216" t="s">
        <v>24</v>
      </c>
      <c r="C331" s="539">
        <v>91928</v>
      </c>
      <c r="D331" s="11" t="s">
        <v>910</v>
      </c>
      <c r="E331" s="216" t="s">
        <v>4</v>
      </c>
      <c r="F331" s="343">
        <v>805</v>
      </c>
      <c r="G331" s="184"/>
      <c r="H331" s="146">
        <f t="shared" si="23"/>
        <v>0</v>
      </c>
      <c r="I331" s="146">
        <f t="shared" si="24"/>
        <v>0</v>
      </c>
      <c r="K331" s="51"/>
      <c r="L331" s="51"/>
    </row>
    <row r="332" spans="1:12" s="43" customFormat="1" ht="42.75">
      <c r="A332" s="67" t="s">
        <v>2012</v>
      </c>
      <c r="B332" s="216" t="s">
        <v>24</v>
      </c>
      <c r="C332" s="539">
        <v>91990</v>
      </c>
      <c r="D332" s="11" t="s">
        <v>913</v>
      </c>
      <c r="E332" s="216" t="s">
        <v>6</v>
      </c>
      <c r="F332" s="343">
        <v>7</v>
      </c>
      <c r="G332" s="184"/>
      <c r="H332" s="146">
        <f t="shared" si="23"/>
        <v>0</v>
      </c>
      <c r="I332" s="146">
        <f t="shared" si="24"/>
        <v>0</v>
      </c>
      <c r="K332" s="51"/>
      <c r="L332" s="51"/>
    </row>
    <row r="333" spans="1:12" s="43" customFormat="1" ht="42.75">
      <c r="A333" s="67" t="s">
        <v>2013</v>
      </c>
      <c r="B333" s="216" t="s">
        <v>24</v>
      </c>
      <c r="C333" s="539">
        <v>91995</v>
      </c>
      <c r="D333" s="11" t="s">
        <v>914</v>
      </c>
      <c r="E333" s="216" t="s">
        <v>6</v>
      </c>
      <c r="F333" s="343">
        <v>15</v>
      </c>
      <c r="G333" s="184"/>
      <c r="H333" s="146">
        <f t="shared" si="23"/>
        <v>0</v>
      </c>
      <c r="I333" s="146">
        <f t="shared" si="24"/>
        <v>0</v>
      </c>
      <c r="K333" s="51"/>
      <c r="L333" s="51"/>
    </row>
    <row r="334" spans="1:12" s="43" customFormat="1" ht="32.25" customHeight="1">
      <c r="A334" s="67" t="s">
        <v>2014</v>
      </c>
      <c r="B334" s="216" t="s">
        <v>24</v>
      </c>
      <c r="C334" s="539">
        <v>91998</v>
      </c>
      <c r="D334" s="11" t="s">
        <v>915</v>
      </c>
      <c r="E334" s="216" t="s">
        <v>6</v>
      </c>
      <c r="F334" s="343">
        <v>14</v>
      </c>
      <c r="G334" s="184"/>
      <c r="H334" s="146">
        <f t="shared" si="23"/>
        <v>0</v>
      </c>
      <c r="I334" s="146">
        <f t="shared" si="24"/>
        <v>0</v>
      </c>
      <c r="K334" s="51"/>
      <c r="L334" s="51"/>
    </row>
    <row r="335" spans="1:12" s="43" customFormat="1" ht="28.5">
      <c r="A335" s="67" t="s">
        <v>2015</v>
      </c>
      <c r="B335" s="187" t="s">
        <v>24</v>
      </c>
      <c r="C335" s="539">
        <v>91953</v>
      </c>
      <c r="D335" s="188" t="s">
        <v>916</v>
      </c>
      <c r="E335" s="187" t="s">
        <v>6</v>
      </c>
      <c r="F335" s="343">
        <v>8</v>
      </c>
      <c r="G335" s="184"/>
      <c r="H335" s="146">
        <f t="shared" si="23"/>
        <v>0</v>
      </c>
      <c r="I335" s="146">
        <f t="shared" si="24"/>
        <v>0</v>
      </c>
      <c r="K335" s="51"/>
      <c r="L335" s="51"/>
    </row>
    <row r="336" spans="1:12" s="43" customFormat="1" ht="28.5">
      <c r="A336" s="67" t="s">
        <v>2016</v>
      </c>
      <c r="B336" s="187" t="s">
        <v>24</v>
      </c>
      <c r="C336" s="539">
        <v>91955</v>
      </c>
      <c r="D336" s="188" t="s">
        <v>917</v>
      </c>
      <c r="E336" s="187" t="s">
        <v>6</v>
      </c>
      <c r="F336" s="343">
        <v>4</v>
      </c>
      <c r="G336" s="184"/>
      <c r="H336" s="146">
        <f t="shared" si="23"/>
        <v>0</v>
      </c>
      <c r="I336" s="146">
        <f t="shared" si="24"/>
        <v>0</v>
      </c>
      <c r="K336" s="51"/>
      <c r="L336" s="51"/>
    </row>
    <row r="337" spans="1:12" s="43" customFormat="1" ht="42.75">
      <c r="A337" s="67" t="s">
        <v>2017</v>
      </c>
      <c r="B337" s="187" t="s">
        <v>24</v>
      </c>
      <c r="C337" s="539">
        <v>91957</v>
      </c>
      <c r="D337" s="188" t="s">
        <v>977</v>
      </c>
      <c r="E337" s="187" t="s">
        <v>6</v>
      </c>
      <c r="F337" s="343">
        <v>1</v>
      </c>
      <c r="G337" s="184"/>
      <c r="H337" s="146">
        <f t="shared" si="23"/>
        <v>0</v>
      </c>
      <c r="I337" s="146">
        <f t="shared" si="24"/>
        <v>0</v>
      </c>
      <c r="K337" s="51"/>
      <c r="L337" s="51"/>
    </row>
    <row r="338" spans="1:12" s="43" customFormat="1" ht="28.5">
      <c r="A338" s="67" t="s">
        <v>2018</v>
      </c>
      <c r="B338" s="216" t="s">
        <v>25</v>
      </c>
      <c r="C338" s="186" t="str">
        <f>'COMPOSIÇÕES ELÉTRICAS'!$B$634</f>
        <v>COT.ELE31</v>
      </c>
      <c r="D338" s="188" t="s">
        <v>957</v>
      </c>
      <c r="E338" s="187" t="s">
        <v>6</v>
      </c>
      <c r="F338" s="343">
        <v>3</v>
      </c>
      <c r="G338" s="184"/>
      <c r="H338" s="146">
        <f t="shared" si="23"/>
        <v>0</v>
      </c>
      <c r="I338" s="146">
        <f t="shared" si="24"/>
        <v>0</v>
      </c>
      <c r="K338" s="51"/>
      <c r="L338" s="51"/>
    </row>
    <row r="339" spans="1:12" s="43" customFormat="1" ht="28.5">
      <c r="A339" s="67" t="s">
        <v>2019</v>
      </c>
      <c r="B339" s="216" t="s">
        <v>25</v>
      </c>
      <c r="C339" s="186" t="str">
        <f>'COMPOSIÇÕES ELÉTRICAS'!$B$690</f>
        <v>COT.ELE35</v>
      </c>
      <c r="D339" s="188" t="s">
        <v>921</v>
      </c>
      <c r="E339" s="187" t="s">
        <v>6</v>
      </c>
      <c r="F339" s="343">
        <v>11</v>
      </c>
      <c r="G339" s="184"/>
      <c r="H339" s="146">
        <f t="shared" si="23"/>
        <v>0</v>
      </c>
      <c r="I339" s="146">
        <f t="shared" si="24"/>
        <v>0</v>
      </c>
      <c r="K339" s="51"/>
      <c r="L339" s="51"/>
    </row>
    <row r="340" spans="1:12" s="43" customFormat="1" ht="28.5">
      <c r="A340" s="67" t="s">
        <v>2020</v>
      </c>
      <c r="B340" s="216" t="s">
        <v>25</v>
      </c>
      <c r="C340" s="186" t="str">
        <f>'COMPOSIÇÕES ELÉTRICAS'!$B$771</f>
        <v>COT.ELE41</v>
      </c>
      <c r="D340" s="188" t="s">
        <v>922</v>
      </c>
      <c r="E340" s="187" t="s">
        <v>6</v>
      </c>
      <c r="F340" s="343">
        <v>3</v>
      </c>
      <c r="G340" s="184"/>
      <c r="H340" s="146">
        <f t="shared" si="23"/>
        <v>0</v>
      </c>
      <c r="I340" s="146">
        <f t="shared" si="24"/>
        <v>0</v>
      </c>
      <c r="K340" s="51"/>
      <c r="L340" s="51"/>
    </row>
    <row r="341" spans="1:12" s="43" customFormat="1" ht="42.75">
      <c r="A341" s="67" t="s">
        <v>2021</v>
      </c>
      <c r="B341" s="216" t="s">
        <v>25</v>
      </c>
      <c r="C341" s="186" t="str">
        <f>'COMPOSIÇÕES ELÉTRICAS'!$B$842</f>
        <v>COT.ELE46</v>
      </c>
      <c r="D341" s="188" t="s">
        <v>961</v>
      </c>
      <c r="E341" s="187" t="s">
        <v>6</v>
      </c>
      <c r="F341" s="343">
        <v>12</v>
      </c>
      <c r="G341" s="184"/>
      <c r="H341" s="146">
        <f t="shared" si="23"/>
        <v>0</v>
      </c>
      <c r="I341" s="146">
        <f t="shared" si="24"/>
        <v>0</v>
      </c>
      <c r="K341" s="51"/>
      <c r="L341" s="51"/>
    </row>
    <row r="342" spans="1:12" s="43" customFormat="1" ht="57">
      <c r="A342" s="67" t="s">
        <v>2022</v>
      </c>
      <c r="B342" s="216" t="s">
        <v>25</v>
      </c>
      <c r="C342" s="186" t="str">
        <f>'COMPOSIÇÕES ELÉTRICAS'!$B$730</f>
        <v>COT.ELE38</v>
      </c>
      <c r="D342" s="188" t="s">
        <v>924</v>
      </c>
      <c r="E342" s="187" t="s">
        <v>6</v>
      </c>
      <c r="F342" s="343">
        <v>3</v>
      </c>
      <c r="G342" s="184"/>
      <c r="H342" s="146">
        <f t="shared" si="23"/>
        <v>0</v>
      </c>
      <c r="I342" s="146">
        <f t="shared" si="24"/>
        <v>0</v>
      </c>
      <c r="K342" s="51"/>
      <c r="L342" s="51"/>
    </row>
    <row r="343" spans="1:12" s="43" customFormat="1" ht="28.5">
      <c r="A343" s="67" t="s">
        <v>2023</v>
      </c>
      <c r="B343" s="216" t="s">
        <v>25</v>
      </c>
      <c r="C343" s="186" t="str">
        <f>'COMPOSIÇÕES ELÉTRICAS'!$B$744</f>
        <v>COT.ELE39</v>
      </c>
      <c r="D343" s="188" t="s">
        <v>925</v>
      </c>
      <c r="E343" s="187" t="s">
        <v>6</v>
      </c>
      <c r="F343" s="343">
        <v>14</v>
      </c>
      <c r="G343" s="184"/>
      <c r="H343" s="146">
        <f t="shared" si="23"/>
        <v>0</v>
      </c>
      <c r="I343" s="146">
        <f t="shared" si="24"/>
        <v>0</v>
      </c>
      <c r="K343" s="51"/>
      <c r="L343" s="51"/>
    </row>
    <row r="344" spans="1:12" s="43" customFormat="1" ht="42.75">
      <c r="A344" s="67" t="s">
        <v>2024</v>
      </c>
      <c r="B344" s="216" t="s">
        <v>25</v>
      </c>
      <c r="C344" s="186" t="str">
        <f>'COMPOSIÇÕES ELÉTRICAS'!$B$493</f>
        <v>COT.ELE22</v>
      </c>
      <c r="D344" s="188" t="s">
        <v>964</v>
      </c>
      <c r="E344" s="187" t="s">
        <v>6</v>
      </c>
      <c r="F344" s="343">
        <v>7</v>
      </c>
      <c r="G344" s="184"/>
      <c r="H344" s="146">
        <f t="shared" si="23"/>
        <v>0</v>
      </c>
      <c r="I344" s="146">
        <f t="shared" si="24"/>
        <v>0</v>
      </c>
      <c r="K344" s="51"/>
      <c r="L344" s="51"/>
    </row>
    <row r="345" spans="1:12" s="43" customFormat="1" ht="42.75">
      <c r="A345" s="67" t="s">
        <v>2025</v>
      </c>
      <c r="B345" s="216" t="s">
        <v>25</v>
      </c>
      <c r="C345" s="186" t="str">
        <f>'COMPOSIÇÕES ELÉTRICAS'!$B$507</f>
        <v>AD. SINAPI 73953/4</v>
      </c>
      <c r="D345" s="11" t="s">
        <v>978</v>
      </c>
      <c r="E345" s="216" t="s">
        <v>6</v>
      </c>
      <c r="F345" s="343">
        <v>42</v>
      </c>
      <c r="G345" s="184"/>
      <c r="H345" s="146">
        <f t="shared" si="23"/>
        <v>0</v>
      </c>
      <c r="I345" s="146">
        <f t="shared" si="24"/>
        <v>0</v>
      </c>
      <c r="K345" s="51"/>
      <c r="L345" s="51"/>
    </row>
    <row r="346" spans="1:12" s="43" customFormat="1" ht="28.5">
      <c r="A346" s="67" t="s">
        <v>2026</v>
      </c>
      <c r="B346" s="216" t="s">
        <v>25</v>
      </c>
      <c r="C346" s="186" t="str">
        <f>'COMPOSIÇÕES ELÉTRICAS'!$B$606</f>
        <v>COT.ELE29</v>
      </c>
      <c r="D346" s="11" t="s">
        <v>1013</v>
      </c>
      <c r="E346" s="216" t="s">
        <v>6</v>
      </c>
      <c r="F346" s="343">
        <v>72</v>
      </c>
      <c r="G346" s="184"/>
      <c r="H346" s="146">
        <f t="shared" si="23"/>
        <v>0</v>
      </c>
      <c r="I346" s="146">
        <f t="shared" si="24"/>
        <v>0</v>
      </c>
      <c r="K346" s="51"/>
      <c r="L346" s="51"/>
    </row>
    <row r="347" spans="1:12" s="43" customFormat="1" ht="15">
      <c r="A347" s="70"/>
      <c r="B347" s="71"/>
      <c r="C347" s="154"/>
      <c r="D347" s="72"/>
      <c r="E347" s="73"/>
      <c r="F347" s="74"/>
      <c r="G347" s="74"/>
      <c r="H347" s="75" t="s">
        <v>22</v>
      </c>
      <c r="I347" s="76">
        <f>SUM(I179:I346)/2</f>
        <v>0</v>
      </c>
      <c r="K347" s="51"/>
      <c r="L347" s="51"/>
    </row>
    <row r="348" spans="1:12" s="43" customFormat="1" ht="15">
      <c r="A348" s="65" t="s">
        <v>777</v>
      </c>
      <c r="B348" s="63"/>
      <c r="C348" s="152" t="s">
        <v>1</v>
      </c>
      <c r="D348" s="8" t="s">
        <v>979</v>
      </c>
      <c r="E348" s="63"/>
      <c r="F348" s="9"/>
      <c r="G348" s="9"/>
      <c r="H348" s="10"/>
      <c r="I348" s="48"/>
      <c r="K348" s="51"/>
      <c r="L348" s="51"/>
    </row>
    <row r="349" spans="1:12" s="43" customFormat="1" ht="15">
      <c r="A349" s="307" t="s">
        <v>1139</v>
      </c>
      <c r="B349" s="308"/>
      <c r="C349" s="309"/>
      <c r="D349" s="310" t="s">
        <v>889</v>
      </c>
      <c r="E349" s="308"/>
      <c r="F349" s="308"/>
      <c r="G349" s="308"/>
      <c r="H349" s="308"/>
      <c r="I349" s="311">
        <f>SUM(I350:I377)</f>
        <v>0</v>
      </c>
      <c r="K349" s="51"/>
      <c r="L349" s="51"/>
    </row>
    <row r="350" spans="1:12" s="43" customFormat="1" ht="42.75">
      <c r="A350" s="67" t="s">
        <v>1484</v>
      </c>
      <c r="B350" s="216" t="s">
        <v>24</v>
      </c>
      <c r="C350" s="539">
        <v>92867</v>
      </c>
      <c r="D350" s="11" t="s">
        <v>890</v>
      </c>
      <c r="E350" s="216" t="s">
        <v>6</v>
      </c>
      <c r="F350" s="343">
        <v>23</v>
      </c>
      <c r="G350" s="184"/>
      <c r="H350" s="146">
        <f aca="true" t="shared" si="25" ref="H350:H377">G350*(1+$I$4)</f>
        <v>0</v>
      </c>
      <c r="I350" s="146">
        <f aca="true" t="shared" si="26" ref="I350:I413">TRUNC((H350*F350),2)</f>
        <v>0</v>
      </c>
      <c r="K350" s="51"/>
      <c r="L350" s="51"/>
    </row>
    <row r="351" spans="1:12" s="43" customFormat="1" ht="42.75">
      <c r="A351" s="67" t="s">
        <v>1485</v>
      </c>
      <c r="B351" s="216" t="s">
        <v>24</v>
      </c>
      <c r="C351" s="539">
        <v>95787</v>
      </c>
      <c r="D351" s="11" t="s">
        <v>892</v>
      </c>
      <c r="E351" s="216" t="s">
        <v>6</v>
      </c>
      <c r="F351" s="343">
        <v>12</v>
      </c>
      <c r="G351" s="184"/>
      <c r="H351" s="146">
        <f t="shared" si="25"/>
        <v>0</v>
      </c>
      <c r="I351" s="146">
        <f t="shared" si="26"/>
        <v>0</v>
      </c>
      <c r="K351" s="51"/>
      <c r="L351" s="51"/>
    </row>
    <row r="352" spans="1:12" s="43" customFormat="1" ht="42.75">
      <c r="A352" s="67" t="s">
        <v>1486</v>
      </c>
      <c r="B352" s="216" t="s">
        <v>24</v>
      </c>
      <c r="C352" s="539">
        <v>95795</v>
      </c>
      <c r="D352" s="11" t="s">
        <v>894</v>
      </c>
      <c r="E352" s="216" t="s">
        <v>6</v>
      </c>
      <c r="F352" s="343">
        <v>1</v>
      </c>
      <c r="G352" s="184"/>
      <c r="H352" s="146">
        <f t="shared" si="25"/>
        <v>0</v>
      </c>
      <c r="I352" s="146">
        <f t="shared" si="26"/>
        <v>0</v>
      </c>
      <c r="K352" s="51"/>
      <c r="L352" s="51"/>
    </row>
    <row r="353" spans="1:12" s="43" customFormat="1" ht="42.75">
      <c r="A353" s="67" t="s">
        <v>1487</v>
      </c>
      <c r="B353" s="216" t="s">
        <v>24</v>
      </c>
      <c r="C353" s="539">
        <v>95778</v>
      </c>
      <c r="D353" s="11" t="s">
        <v>895</v>
      </c>
      <c r="E353" s="216" t="s">
        <v>6</v>
      </c>
      <c r="F353" s="343">
        <v>7</v>
      </c>
      <c r="G353" s="184"/>
      <c r="H353" s="146">
        <f t="shared" si="25"/>
        <v>0</v>
      </c>
      <c r="I353" s="146">
        <f t="shared" si="26"/>
        <v>0</v>
      </c>
      <c r="K353" s="51"/>
      <c r="L353" s="51"/>
    </row>
    <row r="354" spans="1:12" s="43" customFormat="1" ht="42.75">
      <c r="A354" s="67" t="s">
        <v>1488</v>
      </c>
      <c r="B354" s="280" t="s">
        <v>24</v>
      </c>
      <c r="C354" s="539">
        <v>95757</v>
      </c>
      <c r="D354" s="329" t="s">
        <v>980</v>
      </c>
      <c r="E354" s="280" t="s">
        <v>6</v>
      </c>
      <c r="F354" s="343">
        <v>6</v>
      </c>
      <c r="G354" s="184"/>
      <c r="H354" s="146">
        <f t="shared" si="25"/>
        <v>0</v>
      </c>
      <c r="I354" s="146">
        <f t="shared" si="26"/>
        <v>0</v>
      </c>
      <c r="K354" s="51"/>
      <c r="L354" s="51"/>
    </row>
    <row r="355" spans="1:12" s="43" customFormat="1" ht="15">
      <c r="A355" s="67" t="s">
        <v>1489</v>
      </c>
      <c r="B355" s="216" t="s">
        <v>25</v>
      </c>
      <c r="C355" s="186" t="str">
        <f>'COMPOSIÇÕES ELÉTRICAS'!$B$107</f>
        <v>COT.ELE01</v>
      </c>
      <c r="D355" s="11" t="s">
        <v>928</v>
      </c>
      <c r="E355" s="216" t="s">
        <v>6</v>
      </c>
      <c r="F355" s="343">
        <v>451</v>
      </c>
      <c r="G355" s="184"/>
      <c r="H355" s="146">
        <f t="shared" si="25"/>
        <v>0</v>
      </c>
      <c r="I355" s="146">
        <f t="shared" si="26"/>
        <v>0</v>
      </c>
      <c r="K355" s="51"/>
      <c r="L355" s="51"/>
    </row>
    <row r="356" spans="1:12" s="43" customFormat="1" ht="15">
      <c r="A356" s="67" t="s">
        <v>1490</v>
      </c>
      <c r="B356" s="216" t="s">
        <v>25</v>
      </c>
      <c r="C356" s="186" t="str">
        <f>'COMPOSIÇÕES ELÉTRICAS'!$B$121</f>
        <v>COT.ELE02</v>
      </c>
      <c r="D356" s="11" t="s">
        <v>930</v>
      </c>
      <c r="E356" s="216" t="s">
        <v>6</v>
      </c>
      <c r="F356" s="343">
        <v>68</v>
      </c>
      <c r="G356" s="184"/>
      <c r="H356" s="146">
        <f t="shared" si="25"/>
        <v>0</v>
      </c>
      <c r="I356" s="146">
        <f t="shared" si="26"/>
        <v>0</v>
      </c>
      <c r="K356" s="51"/>
      <c r="L356" s="51"/>
    </row>
    <row r="357" spans="1:12" s="43" customFormat="1" ht="15">
      <c r="A357" s="67" t="s">
        <v>1491</v>
      </c>
      <c r="B357" s="216" t="s">
        <v>25</v>
      </c>
      <c r="C357" s="186" t="str">
        <f>'COMPOSIÇÕES ELÉTRICAS'!$B$135</f>
        <v>COT.ELE03</v>
      </c>
      <c r="D357" s="11" t="s">
        <v>932</v>
      </c>
      <c r="E357" s="216" t="s">
        <v>6</v>
      </c>
      <c r="F357" s="343">
        <v>1146</v>
      </c>
      <c r="G357" s="184"/>
      <c r="H357" s="146">
        <f t="shared" si="25"/>
        <v>0</v>
      </c>
      <c r="I357" s="146">
        <f t="shared" si="26"/>
        <v>0</v>
      </c>
      <c r="K357" s="51"/>
      <c r="L357" s="51"/>
    </row>
    <row r="358" spans="1:12" s="43" customFormat="1" ht="28.5">
      <c r="A358" s="67" t="s">
        <v>1492</v>
      </c>
      <c r="B358" s="216" t="s">
        <v>25</v>
      </c>
      <c r="C358" s="186" t="str">
        <f>'COMPOSIÇÕES ELÉTRICAS'!$B$149</f>
        <v>COT.ELE04</v>
      </c>
      <c r="D358" s="11" t="s">
        <v>934</v>
      </c>
      <c r="E358" s="216" t="s">
        <v>6</v>
      </c>
      <c r="F358" s="343">
        <v>68</v>
      </c>
      <c r="G358" s="184"/>
      <c r="H358" s="146">
        <f t="shared" si="25"/>
        <v>0</v>
      </c>
      <c r="I358" s="146">
        <f t="shared" si="26"/>
        <v>0</v>
      </c>
      <c r="K358" s="51"/>
      <c r="L358" s="51"/>
    </row>
    <row r="359" spans="1:12" s="43" customFormat="1" ht="15">
      <c r="A359" s="67" t="s">
        <v>1493</v>
      </c>
      <c r="B359" s="216" t="s">
        <v>25</v>
      </c>
      <c r="C359" s="186" t="str">
        <f>'COMPOSIÇÕES ELÉTRICAS'!$B$163</f>
        <v>COT.ELE05</v>
      </c>
      <c r="D359" s="11" t="s">
        <v>936</v>
      </c>
      <c r="E359" s="216" t="s">
        <v>6</v>
      </c>
      <c r="F359" s="343">
        <v>68</v>
      </c>
      <c r="G359" s="184"/>
      <c r="H359" s="146">
        <f t="shared" si="25"/>
        <v>0</v>
      </c>
      <c r="I359" s="146">
        <f t="shared" si="26"/>
        <v>0</v>
      </c>
      <c r="K359" s="51"/>
      <c r="L359" s="51"/>
    </row>
    <row r="360" spans="1:12" s="43" customFormat="1" ht="28.5">
      <c r="A360" s="67" t="s">
        <v>1494</v>
      </c>
      <c r="B360" s="216" t="s">
        <v>25</v>
      </c>
      <c r="C360" s="186" t="str">
        <f>'COMPOSIÇÕES ELÉTRICAS'!$B$177</f>
        <v>COT.ELE06</v>
      </c>
      <c r="D360" s="11" t="s">
        <v>938</v>
      </c>
      <c r="E360" s="216" t="s">
        <v>6</v>
      </c>
      <c r="F360" s="343">
        <v>208</v>
      </c>
      <c r="G360" s="184"/>
      <c r="H360" s="146">
        <f t="shared" si="25"/>
        <v>0</v>
      </c>
      <c r="I360" s="146">
        <f t="shared" si="26"/>
        <v>0</v>
      </c>
      <c r="K360" s="51"/>
      <c r="L360" s="51"/>
    </row>
    <row r="361" spans="1:12" s="43" customFormat="1" ht="15">
      <c r="A361" s="67" t="s">
        <v>1495</v>
      </c>
      <c r="B361" s="216" t="s">
        <v>25</v>
      </c>
      <c r="C361" s="186" t="str">
        <f>'COMPOSIÇÕES ELÉTRICAS'!$B$191</f>
        <v>COT.ELE07</v>
      </c>
      <c r="D361" s="11" t="s">
        <v>940</v>
      </c>
      <c r="E361" s="216" t="s">
        <v>6</v>
      </c>
      <c r="F361" s="343">
        <v>355</v>
      </c>
      <c r="G361" s="184"/>
      <c r="H361" s="146">
        <f t="shared" si="25"/>
        <v>0</v>
      </c>
      <c r="I361" s="146">
        <f t="shared" si="26"/>
        <v>0</v>
      </c>
      <c r="K361" s="51"/>
      <c r="L361" s="51"/>
    </row>
    <row r="362" spans="1:12" s="43" customFormat="1" ht="15">
      <c r="A362" s="67" t="s">
        <v>1496</v>
      </c>
      <c r="B362" s="216" t="s">
        <v>25</v>
      </c>
      <c r="C362" s="186" t="str">
        <f>'COMPOSIÇÕES ELÉTRICAS'!$B$205</f>
        <v>COT.ELE08</v>
      </c>
      <c r="D362" s="11" t="s">
        <v>942</v>
      </c>
      <c r="E362" s="216" t="s">
        <v>6</v>
      </c>
      <c r="F362" s="343">
        <v>68</v>
      </c>
      <c r="G362" s="184"/>
      <c r="H362" s="146">
        <f t="shared" si="25"/>
        <v>0</v>
      </c>
      <c r="I362" s="146">
        <f t="shared" si="26"/>
        <v>0</v>
      </c>
      <c r="K362" s="51"/>
      <c r="L362" s="51"/>
    </row>
    <row r="363" spans="1:12" s="43" customFormat="1" ht="28.5">
      <c r="A363" s="67" t="s">
        <v>1497</v>
      </c>
      <c r="B363" s="216" t="s">
        <v>25</v>
      </c>
      <c r="C363" s="186" t="str">
        <f>'COMPOSIÇÕES ELÉTRICAS'!$B$219</f>
        <v>COT.ELE09</v>
      </c>
      <c r="D363" s="11" t="s">
        <v>969</v>
      </c>
      <c r="E363" s="216" t="s">
        <v>6</v>
      </c>
      <c r="F363" s="343">
        <v>68</v>
      </c>
      <c r="G363" s="184"/>
      <c r="H363" s="146">
        <f t="shared" si="25"/>
        <v>0</v>
      </c>
      <c r="I363" s="146">
        <f t="shared" si="26"/>
        <v>0</v>
      </c>
      <c r="K363" s="51"/>
      <c r="L363" s="51"/>
    </row>
    <row r="364" spans="1:12" s="43" customFormat="1" ht="28.5">
      <c r="A364" s="67" t="s">
        <v>1498</v>
      </c>
      <c r="B364" s="216" t="s">
        <v>25</v>
      </c>
      <c r="C364" s="186" t="str">
        <f>'COMPOSIÇÕES ELÉTRICAS'!$B$233</f>
        <v>COT.ELE10</v>
      </c>
      <c r="D364" s="11" t="s">
        <v>944</v>
      </c>
      <c r="E364" s="216" t="s">
        <v>4</v>
      </c>
      <c r="F364" s="343">
        <v>110</v>
      </c>
      <c r="G364" s="184"/>
      <c r="H364" s="146">
        <f t="shared" si="25"/>
        <v>0</v>
      </c>
      <c r="I364" s="146">
        <f t="shared" si="26"/>
        <v>0</v>
      </c>
      <c r="K364" s="51"/>
      <c r="L364" s="51"/>
    </row>
    <row r="365" spans="1:12" s="43" customFormat="1" ht="15">
      <c r="A365" s="67" t="s">
        <v>1499</v>
      </c>
      <c r="B365" s="216" t="s">
        <v>25</v>
      </c>
      <c r="C365" s="186" t="str">
        <f>'COMPOSIÇÕES ELÉTRICAS'!$B$261</f>
        <v>COT.ELE12</v>
      </c>
      <c r="D365" s="11" t="s">
        <v>948</v>
      </c>
      <c r="E365" s="216" t="s">
        <v>6</v>
      </c>
      <c r="F365" s="343">
        <v>23</v>
      </c>
      <c r="G365" s="184"/>
      <c r="H365" s="146">
        <f t="shared" si="25"/>
        <v>0</v>
      </c>
      <c r="I365" s="146">
        <f t="shared" si="26"/>
        <v>0</v>
      </c>
      <c r="K365" s="51"/>
      <c r="L365" s="51"/>
    </row>
    <row r="366" spans="1:12" s="43" customFormat="1" ht="15">
      <c r="A366" s="67" t="s">
        <v>1500</v>
      </c>
      <c r="B366" s="216" t="s">
        <v>25</v>
      </c>
      <c r="C366" s="186" t="str">
        <f>'COMPOSIÇÕES ELÉTRICAS'!$B$275</f>
        <v>COT.ELE13</v>
      </c>
      <c r="D366" s="11" t="s">
        <v>971</v>
      </c>
      <c r="E366" s="216" t="s">
        <v>6</v>
      </c>
      <c r="F366" s="343">
        <v>1</v>
      </c>
      <c r="G366" s="184"/>
      <c r="H366" s="146">
        <f t="shared" si="25"/>
        <v>0</v>
      </c>
      <c r="I366" s="146">
        <f t="shared" si="26"/>
        <v>0</v>
      </c>
      <c r="K366" s="51"/>
      <c r="L366" s="51"/>
    </row>
    <row r="367" spans="1:12" s="43" customFormat="1" ht="28.5">
      <c r="A367" s="67" t="s">
        <v>1501</v>
      </c>
      <c r="B367" s="216" t="s">
        <v>25</v>
      </c>
      <c r="C367" s="186" t="str">
        <f>'COMPOSIÇÕES ELÉTRICAS'!$B$289</f>
        <v>COT.ELE14</v>
      </c>
      <c r="D367" s="11" t="s">
        <v>973</v>
      </c>
      <c r="E367" s="216" t="s">
        <v>6</v>
      </c>
      <c r="F367" s="343">
        <v>38</v>
      </c>
      <c r="G367" s="184"/>
      <c r="H367" s="146">
        <f t="shared" si="25"/>
        <v>0</v>
      </c>
      <c r="I367" s="146">
        <f t="shared" si="26"/>
        <v>0</v>
      </c>
      <c r="K367" s="51"/>
      <c r="L367" s="51"/>
    </row>
    <row r="368" spans="1:12" s="43" customFormat="1" ht="15">
      <c r="A368" s="67" t="s">
        <v>1502</v>
      </c>
      <c r="B368" s="216" t="s">
        <v>25</v>
      </c>
      <c r="C368" s="186" t="str">
        <f>'COMPOSIÇÕES ELÉTRICAS'!B$303</f>
        <v>COT.ELE15</v>
      </c>
      <c r="D368" s="11" t="s">
        <v>982</v>
      </c>
      <c r="E368" s="216" t="s">
        <v>6</v>
      </c>
      <c r="F368" s="343">
        <v>1</v>
      </c>
      <c r="G368" s="184"/>
      <c r="H368" s="146">
        <f t="shared" si="25"/>
        <v>0</v>
      </c>
      <c r="I368" s="146">
        <f t="shared" si="26"/>
        <v>0</v>
      </c>
      <c r="K368" s="51"/>
      <c r="L368" s="51"/>
    </row>
    <row r="369" spans="1:12" s="43" customFormat="1" ht="28.5">
      <c r="A369" s="67" t="s">
        <v>1503</v>
      </c>
      <c r="B369" s="216" t="s">
        <v>25</v>
      </c>
      <c r="C369" s="186" t="str">
        <f>'COMPOSIÇÕES ELÉTRICAS'!$B$317</f>
        <v>COT.ELE16</v>
      </c>
      <c r="D369" s="11" t="s">
        <v>975</v>
      </c>
      <c r="E369" s="216" t="s">
        <v>6</v>
      </c>
      <c r="F369" s="343">
        <v>34</v>
      </c>
      <c r="G369" s="184"/>
      <c r="H369" s="146">
        <f t="shared" si="25"/>
        <v>0</v>
      </c>
      <c r="I369" s="146">
        <f t="shared" si="26"/>
        <v>0</v>
      </c>
      <c r="K369" s="51"/>
      <c r="L369" s="51"/>
    </row>
    <row r="370" spans="1:12" s="43" customFormat="1" ht="42.75">
      <c r="A370" s="67" t="s">
        <v>1504</v>
      </c>
      <c r="B370" s="216" t="s">
        <v>25</v>
      </c>
      <c r="C370" s="186" t="str">
        <f>'COMPOSIÇÕES ELÉTRICAS'!$B$331</f>
        <v>COT.ELE17</v>
      </c>
      <c r="D370" s="188" t="s">
        <v>950</v>
      </c>
      <c r="E370" s="187" t="s">
        <v>6</v>
      </c>
      <c r="F370" s="343">
        <v>10</v>
      </c>
      <c r="G370" s="184"/>
      <c r="H370" s="146">
        <f t="shared" si="25"/>
        <v>0</v>
      </c>
      <c r="I370" s="146">
        <f t="shared" si="26"/>
        <v>0</v>
      </c>
      <c r="K370" s="51"/>
      <c r="L370" s="51"/>
    </row>
    <row r="371" spans="1:12" s="43" customFormat="1" ht="42.75">
      <c r="A371" s="67" t="s">
        <v>1505</v>
      </c>
      <c r="B371" s="216" t="s">
        <v>25</v>
      </c>
      <c r="C371" s="186" t="str">
        <f>'COMPOSIÇÕES ELÉTRICAS'!$B$359</f>
        <v>COT.ELE19</v>
      </c>
      <c r="D371" s="188" t="s">
        <v>954</v>
      </c>
      <c r="E371" s="187" t="s">
        <v>6</v>
      </c>
      <c r="F371" s="343">
        <v>20</v>
      </c>
      <c r="G371" s="184"/>
      <c r="H371" s="146">
        <f t="shared" si="25"/>
        <v>0</v>
      </c>
      <c r="I371" s="146">
        <f t="shared" si="26"/>
        <v>0</v>
      </c>
      <c r="K371" s="51"/>
      <c r="L371" s="51"/>
    </row>
    <row r="372" spans="1:12" s="43" customFormat="1" ht="27" customHeight="1">
      <c r="A372" s="67" t="s">
        <v>1506</v>
      </c>
      <c r="B372" s="216" t="s">
        <v>24</v>
      </c>
      <c r="C372" s="539">
        <v>95746</v>
      </c>
      <c r="D372" s="11" t="s">
        <v>898</v>
      </c>
      <c r="E372" s="216" t="s">
        <v>4</v>
      </c>
      <c r="F372" s="343">
        <v>20</v>
      </c>
      <c r="G372" s="184"/>
      <c r="H372" s="146">
        <f t="shared" si="25"/>
        <v>0</v>
      </c>
      <c r="I372" s="146">
        <f t="shared" si="26"/>
        <v>0</v>
      </c>
      <c r="K372" s="51"/>
      <c r="L372" s="51"/>
    </row>
    <row r="373" spans="1:24" s="535" customFormat="1" ht="15">
      <c r="A373" s="67" t="s">
        <v>1507</v>
      </c>
      <c r="B373" s="216" t="s">
        <v>25</v>
      </c>
      <c r="C373" s="186" t="str">
        <f>'COMPOSIÇÕES ELÉTRICAS'!$B$620</f>
        <v>COT.ELE30</v>
      </c>
      <c r="D373" s="11" t="s">
        <v>1015</v>
      </c>
      <c r="E373" s="216" t="s">
        <v>4</v>
      </c>
      <c r="F373" s="343">
        <v>100</v>
      </c>
      <c r="G373" s="184"/>
      <c r="H373" s="146">
        <f t="shared" si="25"/>
        <v>0</v>
      </c>
      <c r="I373" s="146">
        <f t="shared" si="26"/>
        <v>0</v>
      </c>
      <c r="J373" s="640"/>
      <c r="K373" s="652"/>
      <c r="L373" s="652"/>
      <c r="M373" s="640"/>
      <c r="N373" s="640"/>
      <c r="O373" s="640"/>
      <c r="P373" s="640"/>
      <c r="Q373" s="640"/>
      <c r="R373" s="640"/>
      <c r="S373" s="640"/>
      <c r="T373" s="640"/>
      <c r="U373" s="640"/>
      <c r="V373" s="640"/>
      <c r="W373" s="640"/>
      <c r="X373" s="640"/>
    </row>
    <row r="374" spans="1:12" s="43" customFormat="1" ht="42.75">
      <c r="A374" s="67" t="s">
        <v>1508</v>
      </c>
      <c r="B374" s="637" t="s">
        <v>24</v>
      </c>
      <c r="C374" s="539">
        <v>97890</v>
      </c>
      <c r="D374" s="329" t="s">
        <v>2255</v>
      </c>
      <c r="E374" s="637" t="s">
        <v>6</v>
      </c>
      <c r="F374" s="343">
        <v>1</v>
      </c>
      <c r="G374" s="224"/>
      <c r="H374" s="146">
        <f t="shared" si="25"/>
        <v>0</v>
      </c>
      <c r="I374" s="146">
        <f t="shared" si="26"/>
        <v>0</v>
      </c>
      <c r="K374" s="51"/>
      <c r="L374" s="51"/>
    </row>
    <row r="375" spans="1:12" s="43" customFormat="1" ht="42.75">
      <c r="A375" s="67" t="s">
        <v>1509</v>
      </c>
      <c r="B375" s="216" t="s">
        <v>25</v>
      </c>
      <c r="C375" s="186" t="str">
        <f>'COMPOSIÇÕES ELÉTRICAS'!$B$784</f>
        <v>COT.ELE42</v>
      </c>
      <c r="D375" s="188" t="s">
        <v>984</v>
      </c>
      <c r="E375" s="187" t="s">
        <v>6</v>
      </c>
      <c r="F375" s="343">
        <v>1</v>
      </c>
      <c r="G375" s="184"/>
      <c r="H375" s="146">
        <f t="shared" si="25"/>
        <v>0</v>
      </c>
      <c r="I375" s="146">
        <f t="shared" si="26"/>
        <v>0</v>
      </c>
      <c r="K375" s="51"/>
      <c r="L375" s="51"/>
    </row>
    <row r="376" spans="1:12" s="43" customFormat="1" ht="28.5">
      <c r="A376" s="67" t="s">
        <v>1510</v>
      </c>
      <c r="B376" s="187" t="s">
        <v>24</v>
      </c>
      <c r="C376" s="539">
        <v>98307</v>
      </c>
      <c r="D376" s="188" t="s">
        <v>985</v>
      </c>
      <c r="E376" s="187" t="s">
        <v>6</v>
      </c>
      <c r="F376" s="343">
        <v>14</v>
      </c>
      <c r="G376" s="184"/>
      <c r="H376" s="146">
        <f t="shared" si="25"/>
        <v>0</v>
      </c>
      <c r="I376" s="146">
        <f t="shared" si="26"/>
        <v>0</v>
      </c>
      <c r="K376" s="51"/>
      <c r="L376" s="51"/>
    </row>
    <row r="377" spans="1:12" s="43" customFormat="1" ht="28.5">
      <c r="A377" s="67" t="s">
        <v>1511</v>
      </c>
      <c r="B377" s="216" t="s">
        <v>24</v>
      </c>
      <c r="C377" s="539">
        <v>98302</v>
      </c>
      <c r="D377" s="11" t="s">
        <v>986</v>
      </c>
      <c r="E377" s="216" t="s">
        <v>6</v>
      </c>
      <c r="F377" s="343">
        <v>2</v>
      </c>
      <c r="G377" s="184"/>
      <c r="H377" s="146">
        <f t="shared" si="25"/>
        <v>0</v>
      </c>
      <c r="I377" s="146">
        <f t="shared" si="26"/>
        <v>0</v>
      </c>
      <c r="K377" s="51"/>
      <c r="L377" s="51"/>
    </row>
    <row r="378" spans="1:12" s="43" customFormat="1" ht="15">
      <c r="A378" s="307" t="s">
        <v>1140</v>
      </c>
      <c r="B378" s="308"/>
      <c r="C378" s="309"/>
      <c r="D378" s="310" t="s">
        <v>926</v>
      </c>
      <c r="E378" s="308"/>
      <c r="F378" s="308"/>
      <c r="G378" s="308"/>
      <c r="H378" s="308"/>
      <c r="I378" s="313">
        <f>SUM(I379:I405)</f>
        <v>0</v>
      </c>
      <c r="K378" s="51"/>
      <c r="L378" s="51"/>
    </row>
    <row r="379" spans="1:12" s="43" customFormat="1" ht="42.75">
      <c r="A379" s="67" t="s">
        <v>1512</v>
      </c>
      <c r="B379" s="216" t="s">
        <v>24</v>
      </c>
      <c r="C379" s="539">
        <v>92867</v>
      </c>
      <c r="D379" s="11" t="s">
        <v>890</v>
      </c>
      <c r="E379" s="216" t="s">
        <v>6</v>
      </c>
      <c r="F379" s="343">
        <v>23</v>
      </c>
      <c r="G379" s="184"/>
      <c r="H379" s="146">
        <f aca="true" t="shared" si="27" ref="H379:H405">G379*(1+$I$4)</f>
        <v>0</v>
      </c>
      <c r="I379" s="146">
        <f t="shared" si="26"/>
        <v>0</v>
      </c>
      <c r="K379" s="51"/>
      <c r="L379" s="51"/>
    </row>
    <row r="380" spans="1:12" s="43" customFormat="1" ht="42.75">
      <c r="A380" s="67" t="s">
        <v>1513</v>
      </c>
      <c r="B380" s="216" t="s">
        <v>24</v>
      </c>
      <c r="C380" s="539">
        <v>95787</v>
      </c>
      <c r="D380" s="11" t="s">
        <v>892</v>
      </c>
      <c r="E380" s="216" t="s">
        <v>6</v>
      </c>
      <c r="F380" s="343">
        <v>14</v>
      </c>
      <c r="G380" s="184"/>
      <c r="H380" s="146">
        <f t="shared" si="27"/>
        <v>0</v>
      </c>
      <c r="I380" s="146">
        <f t="shared" si="26"/>
        <v>0</v>
      </c>
      <c r="K380" s="51"/>
      <c r="L380" s="51"/>
    </row>
    <row r="381" spans="1:12" s="43" customFormat="1" ht="42.75">
      <c r="A381" s="67" t="s">
        <v>1514</v>
      </c>
      <c r="B381" s="216" t="s">
        <v>24</v>
      </c>
      <c r="C381" s="539">
        <v>95795</v>
      </c>
      <c r="D381" s="11" t="s">
        <v>894</v>
      </c>
      <c r="E381" s="216" t="s">
        <v>6</v>
      </c>
      <c r="F381" s="343">
        <v>13</v>
      </c>
      <c r="G381" s="184"/>
      <c r="H381" s="146">
        <f t="shared" si="27"/>
        <v>0</v>
      </c>
      <c r="I381" s="146">
        <f t="shared" si="26"/>
        <v>0</v>
      </c>
      <c r="K381" s="51"/>
      <c r="L381" s="51"/>
    </row>
    <row r="382" spans="1:12" s="43" customFormat="1" ht="42.75">
      <c r="A382" s="67" t="s">
        <v>1515</v>
      </c>
      <c r="B382" s="216" t="s">
        <v>24</v>
      </c>
      <c r="C382" s="539">
        <v>95778</v>
      </c>
      <c r="D382" s="11" t="s">
        <v>895</v>
      </c>
      <c r="E382" s="216" t="s">
        <v>6</v>
      </c>
      <c r="F382" s="343">
        <v>12</v>
      </c>
      <c r="G382" s="184"/>
      <c r="H382" s="146">
        <f t="shared" si="27"/>
        <v>0</v>
      </c>
      <c r="I382" s="146">
        <f t="shared" si="26"/>
        <v>0</v>
      </c>
      <c r="K382" s="51"/>
      <c r="L382" s="51"/>
    </row>
    <row r="383" spans="1:12" s="43" customFormat="1" ht="42.75">
      <c r="A383" s="67" t="s">
        <v>1516</v>
      </c>
      <c r="B383" s="216" t="s">
        <v>24</v>
      </c>
      <c r="C383" s="539">
        <v>95758</v>
      </c>
      <c r="D383" s="11" t="s">
        <v>896</v>
      </c>
      <c r="E383" s="216" t="s">
        <v>6</v>
      </c>
      <c r="F383" s="343">
        <v>74</v>
      </c>
      <c r="G383" s="184"/>
      <c r="H383" s="146">
        <f t="shared" si="27"/>
        <v>0</v>
      </c>
      <c r="I383" s="146">
        <f t="shared" si="26"/>
        <v>0</v>
      </c>
      <c r="K383" s="51"/>
      <c r="L383" s="51"/>
    </row>
    <row r="384" spans="1:12" s="43" customFormat="1" ht="15">
      <c r="A384" s="67" t="s">
        <v>1517</v>
      </c>
      <c r="B384" s="216" t="s">
        <v>25</v>
      </c>
      <c r="C384" s="186" t="str">
        <f>'COMPOSIÇÕES ELÉTRICAS'!$B$107</f>
        <v>COT.ELE01</v>
      </c>
      <c r="D384" s="11" t="s">
        <v>928</v>
      </c>
      <c r="E384" s="216" t="s">
        <v>6</v>
      </c>
      <c r="F384" s="343">
        <v>1813</v>
      </c>
      <c r="G384" s="184"/>
      <c r="H384" s="146">
        <f t="shared" si="27"/>
        <v>0</v>
      </c>
      <c r="I384" s="146">
        <f t="shared" si="26"/>
        <v>0</v>
      </c>
      <c r="K384" s="51"/>
      <c r="L384" s="51"/>
    </row>
    <row r="385" spans="1:12" s="43" customFormat="1" ht="15">
      <c r="A385" s="67" t="s">
        <v>1518</v>
      </c>
      <c r="B385" s="216" t="s">
        <v>25</v>
      </c>
      <c r="C385" s="186" t="str">
        <f>'COMPOSIÇÕES ELÉTRICAS'!$B$121</f>
        <v>COT.ELE02</v>
      </c>
      <c r="D385" s="11" t="s">
        <v>930</v>
      </c>
      <c r="E385" s="216" t="s">
        <v>6</v>
      </c>
      <c r="F385" s="343">
        <v>92</v>
      </c>
      <c r="G385" s="184"/>
      <c r="H385" s="146">
        <f t="shared" si="27"/>
        <v>0</v>
      </c>
      <c r="I385" s="146">
        <f t="shared" si="26"/>
        <v>0</v>
      </c>
      <c r="K385" s="51"/>
      <c r="L385" s="51"/>
    </row>
    <row r="386" spans="1:12" s="43" customFormat="1" ht="15">
      <c r="A386" s="67" t="s">
        <v>1519</v>
      </c>
      <c r="B386" s="216" t="s">
        <v>25</v>
      </c>
      <c r="C386" s="186" t="str">
        <f>'COMPOSIÇÕES ELÉTRICAS'!$B$135</f>
        <v>COT.ELE03</v>
      </c>
      <c r="D386" s="11" t="s">
        <v>932</v>
      </c>
      <c r="E386" s="216" t="s">
        <v>6</v>
      </c>
      <c r="F386" s="343">
        <v>757</v>
      </c>
      <c r="G386" s="184"/>
      <c r="H386" s="146">
        <f t="shared" si="27"/>
        <v>0</v>
      </c>
      <c r="I386" s="146">
        <f t="shared" si="26"/>
        <v>0</v>
      </c>
      <c r="K386" s="51"/>
      <c r="L386" s="51"/>
    </row>
    <row r="387" spans="1:12" s="43" customFormat="1" ht="28.5">
      <c r="A387" s="67" t="s">
        <v>1520</v>
      </c>
      <c r="B387" s="216" t="s">
        <v>25</v>
      </c>
      <c r="C387" s="186" t="str">
        <f>'COMPOSIÇÕES ELÉTRICAS'!$B$149</f>
        <v>COT.ELE04</v>
      </c>
      <c r="D387" s="11" t="s">
        <v>934</v>
      </c>
      <c r="E387" s="216" t="s">
        <v>6</v>
      </c>
      <c r="F387" s="343">
        <v>10</v>
      </c>
      <c r="G387" s="184"/>
      <c r="H387" s="146">
        <f t="shared" si="27"/>
        <v>0</v>
      </c>
      <c r="I387" s="146">
        <f t="shared" si="26"/>
        <v>0</v>
      </c>
      <c r="K387" s="51"/>
      <c r="L387" s="51"/>
    </row>
    <row r="388" spans="1:12" s="43" customFormat="1" ht="15">
      <c r="A388" s="67" t="s">
        <v>1521</v>
      </c>
      <c r="B388" s="216" t="s">
        <v>25</v>
      </c>
      <c r="C388" s="186" t="str">
        <f>'COMPOSIÇÕES ELÉTRICAS'!$B$163</f>
        <v>COT.ELE05</v>
      </c>
      <c r="D388" s="11" t="s">
        <v>936</v>
      </c>
      <c r="E388" s="216" t="s">
        <v>6</v>
      </c>
      <c r="F388" s="343">
        <v>10</v>
      </c>
      <c r="G388" s="184"/>
      <c r="H388" s="146">
        <f t="shared" si="27"/>
        <v>0</v>
      </c>
      <c r="I388" s="146">
        <f t="shared" si="26"/>
        <v>0</v>
      </c>
      <c r="K388" s="51"/>
      <c r="L388" s="51"/>
    </row>
    <row r="389" spans="1:12" s="43" customFormat="1" ht="28.5">
      <c r="A389" s="67" t="s">
        <v>1522</v>
      </c>
      <c r="B389" s="216" t="s">
        <v>25</v>
      </c>
      <c r="C389" s="186" t="str">
        <f>'COMPOSIÇÕES ELÉTRICAS'!$B$177</f>
        <v>COT.ELE06</v>
      </c>
      <c r="D389" s="11" t="s">
        <v>938</v>
      </c>
      <c r="E389" s="216" t="s">
        <v>6</v>
      </c>
      <c r="F389" s="343">
        <v>928</v>
      </c>
      <c r="G389" s="184"/>
      <c r="H389" s="146">
        <f t="shared" si="27"/>
        <v>0</v>
      </c>
      <c r="I389" s="146">
        <f t="shared" si="26"/>
        <v>0</v>
      </c>
      <c r="K389" s="51"/>
      <c r="L389" s="51"/>
    </row>
    <row r="390" spans="1:12" s="43" customFormat="1" ht="15">
      <c r="A390" s="67" t="s">
        <v>1523</v>
      </c>
      <c r="B390" s="216" t="s">
        <v>25</v>
      </c>
      <c r="C390" s="186" t="str">
        <f>'COMPOSIÇÕES ELÉTRICAS'!$B$191</f>
        <v>COT.ELE07</v>
      </c>
      <c r="D390" s="11" t="s">
        <v>940</v>
      </c>
      <c r="E390" s="216" t="s">
        <v>6</v>
      </c>
      <c r="F390" s="343">
        <v>1085</v>
      </c>
      <c r="G390" s="184"/>
      <c r="H390" s="146">
        <f t="shared" si="27"/>
        <v>0</v>
      </c>
      <c r="I390" s="146">
        <f t="shared" si="26"/>
        <v>0</v>
      </c>
      <c r="K390" s="51"/>
      <c r="L390" s="51"/>
    </row>
    <row r="391" spans="1:12" s="43" customFormat="1" ht="15">
      <c r="A391" s="67" t="s">
        <v>1524</v>
      </c>
      <c r="B391" s="216" t="s">
        <v>25</v>
      </c>
      <c r="C391" s="186" t="str">
        <f>'COMPOSIÇÕES ELÉTRICAS'!$B$205</f>
        <v>COT.ELE08</v>
      </c>
      <c r="D391" s="11" t="s">
        <v>942</v>
      </c>
      <c r="E391" s="216" t="s">
        <v>6</v>
      </c>
      <c r="F391" s="343">
        <v>92</v>
      </c>
      <c r="G391" s="184"/>
      <c r="H391" s="146">
        <f t="shared" si="27"/>
        <v>0</v>
      </c>
      <c r="I391" s="146">
        <f t="shared" si="26"/>
        <v>0</v>
      </c>
      <c r="K391" s="51"/>
      <c r="L391" s="51"/>
    </row>
    <row r="392" spans="1:12" s="43" customFormat="1" ht="28.5">
      <c r="A392" s="67" t="s">
        <v>1525</v>
      </c>
      <c r="B392" s="216" t="s">
        <v>25</v>
      </c>
      <c r="C392" s="186" t="str">
        <f>'COMPOSIÇÕES ELÉTRICAS'!$B$592</f>
        <v>COT.ELE28</v>
      </c>
      <c r="D392" s="11" t="s">
        <v>988</v>
      </c>
      <c r="E392" s="216" t="s">
        <v>6</v>
      </c>
      <c r="F392" s="343">
        <v>10</v>
      </c>
      <c r="G392" s="184"/>
      <c r="H392" s="146">
        <f t="shared" si="27"/>
        <v>0</v>
      </c>
      <c r="I392" s="146">
        <f t="shared" si="26"/>
        <v>0</v>
      </c>
      <c r="K392" s="51"/>
      <c r="L392" s="51"/>
    </row>
    <row r="393" spans="1:12" s="43" customFormat="1" ht="27" customHeight="1">
      <c r="A393" s="67" t="s">
        <v>1526</v>
      </c>
      <c r="B393" s="216" t="s">
        <v>25</v>
      </c>
      <c r="C393" s="186" t="str">
        <f>'COMPOSIÇÕES ELÉTRICAS'!$B$233</f>
        <v>COT.ELE10</v>
      </c>
      <c r="D393" s="188" t="s">
        <v>944</v>
      </c>
      <c r="E393" s="187" t="s">
        <v>4</v>
      </c>
      <c r="F393" s="343">
        <v>102</v>
      </c>
      <c r="G393" s="184"/>
      <c r="H393" s="146">
        <f t="shared" si="27"/>
        <v>0</v>
      </c>
      <c r="I393" s="146">
        <f t="shared" si="26"/>
        <v>0</v>
      </c>
      <c r="K393" s="51"/>
      <c r="L393" s="51"/>
    </row>
    <row r="394" spans="1:12" s="43" customFormat="1" ht="28.5">
      <c r="A394" s="67" t="s">
        <v>1527</v>
      </c>
      <c r="B394" s="216" t="s">
        <v>25</v>
      </c>
      <c r="C394" s="186" t="str">
        <f>'COMPOSIÇÕES ELÉTRICAS'!$B$522</f>
        <v>COT.ELE23</v>
      </c>
      <c r="D394" s="11" t="s">
        <v>990</v>
      </c>
      <c r="E394" s="216" t="s">
        <v>6</v>
      </c>
      <c r="F394" s="343">
        <v>155</v>
      </c>
      <c r="G394" s="184"/>
      <c r="H394" s="146">
        <f t="shared" si="27"/>
        <v>0</v>
      </c>
      <c r="I394" s="146">
        <f t="shared" si="26"/>
        <v>0</v>
      </c>
      <c r="K394" s="51"/>
      <c r="L394" s="51"/>
    </row>
    <row r="395" spans="1:12" s="43" customFormat="1" ht="28.5">
      <c r="A395" s="67" t="s">
        <v>1528</v>
      </c>
      <c r="B395" s="216" t="s">
        <v>25</v>
      </c>
      <c r="C395" s="186" t="str">
        <f>'COMPOSIÇÕES ELÉTRICAS'!$B$247</f>
        <v>COT.ELE11</v>
      </c>
      <c r="D395" s="188" t="s">
        <v>946</v>
      </c>
      <c r="E395" s="187" t="s">
        <v>6</v>
      </c>
      <c r="F395" s="343">
        <v>5</v>
      </c>
      <c r="G395" s="184"/>
      <c r="H395" s="146">
        <f t="shared" si="27"/>
        <v>0</v>
      </c>
      <c r="I395" s="146">
        <f t="shared" si="26"/>
        <v>0</v>
      </c>
      <c r="K395" s="51"/>
      <c r="L395" s="51"/>
    </row>
    <row r="396" spans="1:12" s="43" customFormat="1" ht="15">
      <c r="A396" s="67" t="s">
        <v>1529</v>
      </c>
      <c r="B396" s="216" t="s">
        <v>25</v>
      </c>
      <c r="C396" s="186" t="str">
        <f>'COMPOSIÇÕES ELÉTRICAS'!$B$261</f>
        <v>COT.ELE12</v>
      </c>
      <c r="D396" s="11" t="s">
        <v>948</v>
      </c>
      <c r="E396" s="216" t="s">
        <v>6</v>
      </c>
      <c r="F396" s="343">
        <v>22</v>
      </c>
      <c r="G396" s="184"/>
      <c r="H396" s="146">
        <f t="shared" si="27"/>
        <v>0</v>
      </c>
      <c r="I396" s="146">
        <f t="shared" si="26"/>
        <v>0</v>
      </c>
      <c r="K396" s="51"/>
      <c r="L396" s="51"/>
    </row>
    <row r="397" spans="1:12" s="43" customFormat="1" ht="15">
      <c r="A397" s="67" t="s">
        <v>1530</v>
      </c>
      <c r="B397" s="216" t="s">
        <v>25</v>
      </c>
      <c r="C397" s="186" t="str">
        <f>'COMPOSIÇÕES ELÉTRICAS'!$B$536</f>
        <v>COT.ELE24</v>
      </c>
      <c r="D397" s="11" t="s">
        <v>992</v>
      </c>
      <c r="E397" s="216" t="s">
        <v>6</v>
      </c>
      <c r="F397" s="343">
        <v>4</v>
      </c>
      <c r="G397" s="184"/>
      <c r="H397" s="146">
        <f t="shared" si="27"/>
        <v>0</v>
      </c>
      <c r="I397" s="146">
        <f t="shared" si="26"/>
        <v>0</v>
      </c>
      <c r="K397" s="51"/>
      <c r="L397" s="51"/>
    </row>
    <row r="398" spans="1:12" s="43" customFormat="1" ht="28.5">
      <c r="A398" s="67" t="s">
        <v>1531</v>
      </c>
      <c r="B398" s="216" t="s">
        <v>25</v>
      </c>
      <c r="C398" s="186" t="str">
        <f>'COMPOSIÇÕES ELÉTRICAS'!$B$550</f>
        <v>COT.ELE25</v>
      </c>
      <c r="D398" s="11" t="s">
        <v>994</v>
      </c>
      <c r="E398" s="216" t="s">
        <v>6</v>
      </c>
      <c r="F398" s="343">
        <v>95</v>
      </c>
      <c r="G398" s="184"/>
      <c r="H398" s="146">
        <f t="shared" si="27"/>
        <v>0</v>
      </c>
      <c r="I398" s="146">
        <f t="shared" si="26"/>
        <v>0</v>
      </c>
      <c r="K398" s="51"/>
      <c r="L398" s="51"/>
    </row>
    <row r="399" spans="1:12" s="43" customFormat="1" ht="15">
      <c r="A399" s="67" t="s">
        <v>1532</v>
      </c>
      <c r="B399" s="216" t="s">
        <v>25</v>
      </c>
      <c r="C399" s="186" t="str">
        <f>'COMPOSIÇÕES ELÉTRICAS'!$B$564</f>
        <v>COT.ELE26</v>
      </c>
      <c r="D399" s="11" t="s">
        <v>996</v>
      </c>
      <c r="E399" s="216" t="s">
        <v>6</v>
      </c>
      <c r="F399" s="343">
        <v>5</v>
      </c>
      <c r="G399" s="184"/>
      <c r="H399" s="146">
        <f t="shared" si="27"/>
        <v>0</v>
      </c>
      <c r="I399" s="146">
        <f t="shared" si="26"/>
        <v>0</v>
      </c>
      <c r="K399" s="51"/>
      <c r="L399" s="51"/>
    </row>
    <row r="400" spans="1:12" s="43" customFormat="1" ht="28.5">
      <c r="A400" s="67" t="s">
        <v>1533</v>
      </c>
      <c r="B400" s="216" t="s">
        <v>25</v>
      </c>
      <c r="C400" s="186" t="str">
        <f>'COMPOSIÇÕES ELÉTRICAS'!$B$578</f>
        <v>COT.ELE27</v>
      </c>
      <c r="D400" s="11" t="s">
        <v>998</v>
      </c>
      <c r="E400" s="216" t="s">
        <v>6</v>
      </c>
      <c r="F400" s="343">
        <v>200</v>
      </c>
      <c r="G400" s="184"/>
      <c r="H400" s="146">
        <f t="shared" si="27"/>
        <v>0</v>
      </c>
      <c r="I400" s="146">
        <f t="shared" si="26"/>
        <v>0</v>
      </c>
      <c r="K400" s="51"/>
      <c r="L400" s="51"/>
    </row>
    <row r="401" spans="1:13" s="535" customFormat="1" ht="42.75">
      <c r="A401" s="67" t="s">
        <v>1534</v>
      </c>
      <c r="B401" s="280" t="s">
        <v>24</v>
      </c>
      <c r="C401" s="539">
        <v>95746</v>
      </c>
      <c r="D401" s="329" t="s">
        <v>898</v>
      </c>
      <c r="E401" s="280" t="s">
        <v>4</v>
      </c>
      <c r="F401" s="343">
        <v>20</v>
      </c>
      <c r="G401" s="184"/>
      <c r="H401" s="146">
        <f t="shared" si="27"/>
        <v>0</v>
      </c>
      <c r="I401" s="146">
        <f t="shared" si="26"/>
        <v>0</v>
      </c>
      <c r="J401" s="640"/>
      <c r="K401" s="652"/>
      <c r="L401" s="652"/>
      <c r="M401" s="640"/>
    </row>
    <row r="402" spans="1:12" s="43" customFormat="1" ht="28.5">
      <c r="A402" s="67" t="s">
        <v>1535</v>
      </c>
      <c r="B402" s="637" t="s">
        <v>24</v>
      </c>
      <c r="C402" s="517" t="s">
        <v>1127</v>
      </c>
      <c r="D402" s="329" t="s">
        <v>983</v>
      </c>
      <c r="E402" s="637" t="s">
        <v>6</v>
      </c>
      <c r="F402" s="343">
        <v>1</v>
      </c>
      <c r="G402" s="224"/>
      <c r="H402" s="146">
        <f t="shared" si="27"/>
        <v>0</v>
      </c>
      <c r="I402" s="146">
        <f t="shared" si="26"/>
        <v>0</v>
      </c>
      <c r="K402" s="51"/>
      <c r="L402" s="51"/>
    </row>
    <row r="403" spans="1:12" s="43" customFormat="1" ht="42.75">
      <c r="A403" s="67" t="s">
        <v>1536</v>
      </c>
      <c r="B403" s="216" t="s">
        <v>25</v>
      </c>
      <c r="C403" s="186" t="str">
        <f>'COMPOSIÇÕES ELÉTRICAS'!$B$784</f>
        <v>COT.ELE42</v>
      </c>
      <c r="D403" s="188" t="s">
        <v>984</v>
      </c>
      <c r="E403" s="187" t="s">
        <v>6</v>
      </c>
      <c r="F403" s="343">
        <v>1</v>
      </c>
      <c r="G403" s="184"/>
      <c r="H403" s="146">
        <f t="shared" si="27"/>
        <v>0</v>
      </c>
      <c r="I403" s="146">
        <f t="shared" si="26"/>
        <v>0</v>
      </c>
      <c r="K403" s="51"/>
      <c r="L403" s="51"/>
    </row>
    <row r="404" spans="1:12" s="43" customFormat="1" ht="28.5">
      <c r="A404" s="67" t="s">
        <v>1537</v>
      </c>
      <c r="B404" s="216" t="s">
        <v>24</v>
      </c>
      <c r="C404" s="539">
        <v>98307</v>
      </c>
      <c r="D404" s="11" t="s">
        <v>985</v>
      </c>
      <c r="E404" s="216" t="s">
        <v>6</v>
      </c>
      <c r="F404" s="343">
        <v>14</v>
      </c>
      <c r="G404" s="184"/>
      <c r="H404" s="146">
        <f t="shared" si="27"/>
        <v>0</v>
      </c>
      <c r="I404" s="146">
        <f t="shared" si="26"/>
        <v>0</v>
      </c>
      <c r="K404" s="51"/>
      <c r="L404" s="51"/>
    </row>
    <row r="405" spans="1:12" s="43" customFormat="1" ht="28.5">
      <c r="A405" s="67" t="s">
        <v>1538</v>
      </c>
      <c r="B405" s="216" t="s">
        <v>24</v>
      </c>
      <c r="C405" s="539">
        <v>98302</v>
      </c>
      <c r="D405" s="11" t="s">
        <v>986</v>
      </c>
      <c r="E405" s="216" t="s">
        <v>6</v>
      </c>
      <c r="F405" s="343">
        <v>2</v>
      </c>
      <c r="G405" s="184"/>
      <c r="H405" s="146">
        <f t="shared" si="27"/>
        <v>0</v>
      </c>
      <c r="I405" s="146">
        <f t="shared" si="26"/>
        <v>0</v>
      </c>
      <c r="K405" s="51"/>
      <c r="L405" s="51"/>
    </row>
    <row r="406" spans="1:12" s="43" customFormat="1" ht="15">
      <c r="A406" s="307" t="s">
        <v>1539</v>
      </c>
      <c r="B406" s="308"/>
      <c r="C406" s="309"/>
      <c r="D406" s="310" t="s">
        <v>967</v>
      </c>
      <c r="E406" s="308"/>
      <c r="F406" s="308"/>
      <c r="G406" s="308"/>
      <c r="H406" s="308"/>
      <c r="I406" s="313">
        <f>SUM(I407:I433)</f>
        <v>0</v>
      </c>
      <c r="K406" s="51"/>
      <c r="L406" s="51"/>
    </row>
    <row r="407" spans="1:12" s="43" customFormat="1" ht="42.75">
      <c r="A407" s="67" t="s">
        <v>1540</v>
      </c>
      <c r="B407" s="216" t="s">
        <v>24</v>
      </c>
      <c r="C407" s="539">
        <v>92867</v>
      </c>
      <c r="D407" s="11" t="s">
        <v>890</v>
      </c>
      <c r="E407" s="216" t="s">
        <v>6</v>
      </c>
      <c r="F407" s="343">
        <v>23</v>
      </c>
      <c r="G407" s="184"/>
      <c r="H407" s="146">
        <f aca="true" t="shared" si="28" ref="H407:H433">G407*(1+$I$4)</f>
        <v>0</v>
      </c>
      <c r="I407" s="146">
        <f t="shared" si="26"/>
        <v>0</v>
      </c>
      <c r="K407" s="51"/>
      <c r="L407" s="51"/>
    </row>
    <row r="408" spans="1:12" s="43" customFormat="1" ht="42.75">
      <c r="A408" s="67" t="s">
        <v>1541</v>
      </c>
      <c r="B408" s="216" t="s">
        <v>24</v>
      </c>
      <c r="C408" s="539">
        <v>95789</v>
      </c>
      <c r="D408" s="11" t="s">
        <v>893</v>
      </c>
      <c r="E408" s="216" t="s">
        <v>6</v>
      </c>
      <c r="F408" s="343">
        <v>6</v>
      </c>
      <c r="G408" s="184"/>
      <c r="H408" s="146">
        <f t="shared" si="28"/>
        <v>0</v>
      </c>
      <c r="I408" s="146">
        <f t="shared" si="26"/>
        <v>0</v>
      </c>
      <c r="K408" s="51"/>
      <c r="L408" s="51"/>
    </row>
    <row r="409" spans="1:12" s="43" customFormat="1" ht="42.75">
      <c r="A409" s="67" t="s">
        <v>1542</v>
      </c>
      <c r="B409" s="216" t="s">
        <v>24</v>
      </c>
      <c r="C409" s="539">
        <v>95795</v>
      </c>
      <c r="D409" s="11" t="s">
        <v>894</v>
      </c>
      <c r="E409" s="216" t="s">
        <v>6</v>
      </c>
      <c r="F409" s="343">
        <v>15</v>
      </c>
      <c r="G409" s="184"/>
      <c r="H409" s="146">
        <f t="shared" si="28"/>
        <v>0</v>
      </c>
      <c r="I409" s="146">
        <f t="shared" si="26"/>
        <v>0</v>
      </c>
      <c r="K409" s="51"/>
      <c r="L409" s="51"/>
    </row>
    <row r="410" spans="1:12" s="43" customFormat="1" ht="42.75">
      <c r="A410" s="67" t="s">
        <v>1543</v>
      </c>
      <c r="B410" s="216" t="s">
        <v>24</v>
      </c>
      <c r="C410" s="539">
        <v>95778</v>
      </c>
      <c r="D410" s="11" t="s">
        <v>895</v>
      </c>
      <c r="E410" s="216" t="s">
        <v>6</v>
      </c>
      <c r="F410" s="343">
        <v>13</v>
      </c>
      <c r="G410" s="184"/>
      <c r="H410" s="146">
        <f t="shared" si="28"/>
        <v>0</v>
      </c>
      <c r="I410" s="146">
        <f t="shared" si="26"/>
        <v>0</v>
      </c>
      <c r="K410" s="51"/>
      <c r="L410" s="51"/>
    </row>
    <row r="411" spans="1:12" s="43" customFormat="1" ht="42.75">
      <c r="A411" s="67" t="s">
        <v>1544</v>
      </c>
      <c r="B411" s="216" t="s">
        <v>24</v>
      </c>
      <c r="C411" s="539">
        <v>95758</v>
      </c>
      <c r="D411" s="11" t="s">
        <v>896</v>
      </c>
      <c r="E411" s="216" t="s">
        <v>6</v>
      </c>
      <c r="F411" s="343">
        <v>47</v>
      </c>
      <c r="G411" s="184"/>
      <c r="H411" s="146">
        <f t="shared" si="28"/>
        <v>0</v>
      </c>
      <c r="I411" s="146">
        <f t="shared" si="26"/>
        <v>0</v>
      </c>
      <c r="K411" s="51"/>
      <c r="L411" s="51"/>
    </row>
    <row r="412" spans="1:12" s="43" customFormat="1" ht="15">
      <c r="A412" s="67" t="s">
        <v>1545</v>
      </c>
      <c r="B412" s="216" t="s">
        <v>25</v>
      </c>
      <c r="C412" s="186" t="str">
        <f>'COMPOSIÇÕES ELÉTRICAS'!$B$107</f>
        <v>COT.ELE01</v>
      </c>
      <c r="D412" s="11" t="s">
        <v>928</v>
      </c>
      <c r="E412" s="216" t="s">
        <v>6</v>
      </c>
      <c r="F412" s="343">
        <v>205</v>
      </c>
      <c r="G412" s="184"/>
      <c r="H412" s="146">
        <f t="shared" si="28"/>
        <v>0</v>
      </c>
      <c r="I412" s="146">
        <f t="shared" si="26"/>
        <v>0</v>
      </c>
      <c r="K412" s="51"/>
      <c r="L412" s="51"/>
    </row>
    <row r="413" spans="1:12" s="43" customFormat="1" ht="15">
      <c r="A413" s="67" t="s">
        <v>1546</v>
      </c>
      <c r="B413" s="216" t="s">
        <v>25</v>
      </c>
      <c r="C413" s="186" t="str">
        <f>'COMPOSIÇÕES ELÉTRICAS'!$B$121</f>
        <v>COT.ELE02</v>
      </c>
      <c r="D413" s="11" t="s">
        <v>930</v>
      </c>
      <c r="E413" s="216" t="s">
        <v>6</v>
      </c>
      <c r="F413" s="343">
        <v>25</v>
      </c>
      <c r="G413" s="184"/>
      <c r="H413" s="146">
        <f t="shared" si="28"/>
        <v>0</v>
      </c>
      <c r="I413" s="146">
        <f t="shared" si="26"/>
        <v>0</v>
      </c>
      <c r="K413" s="51"/>
      <c r="L413" s="51"/>
    </row>
    <row r="414" spans="1:12" s="43" customFormat="1" ht="15">
      <c r="A414" s="67" t="s">
        <v>1547</v>
      </c>
      <c r="B414" s="216" t="s">
        <v>25</v>
      </c>
      <c r="C414" s="186" t="str">
        <f>'COMPOSIÇÕES ELÉTRICAS'!$B$135</f>
        <v>COT.ELE03</v>
      </c>
      <c r="D414" s="11" t="s">
        <v>932</v>
      </c>
      <c r="E414" s="216" t="s">
        <v>6</v>
      </c>
      <c r="F414" s="343">
        <v>750</v>
      </c>
      <c r="G414" s="184"/>
      <c r="H414" s="146">
        <f t="shared" si="28"/>
        <v>0</v>
      </c>
      <c r="I414" s="146">
        <f aca="true" t="shared" si="29" ref="I414:I433">TRUNC((H414*F414),2)</f>
        <v>0</v>
      </c>
      <c r="K414" s="51"/>
      <c r="L414" s="51"/>
    </row>
    <row r="415" spans="1:12" s="43" customFormat="1" ht="28.5">
      <c r="A415" s="67" t="s">
        <v>1548</v>
      </c>
      <c r="B415" s="216" t="s">
        <v>25</v>
      </c>
      <c r="C415" s="186" t="str">
        <f>'COMPOSIÇÕES ELÉTRICAS'!$B$149</f>
        <v>COT.ELE04</v>
      </c>
      <c r="D415" s="11" t="s">
        <v>934</v>
      </c>
      <c r="E415" s="216" t="s">
        <v>6</v>
      </c>
      <c r="F415" s="343">
        <v>25</v>
      </c>
      <c r="G415" s="184"/>
      <c r="H415" s="146">
        <f t="shared" si="28"/>
        <v>0</v>
      </c>
      <c r="I415" s="146">
        <f t="shared" si="29"/>
        <v>0</v>
      </c>
      <c r="K415" s="51"/>
      <c r="L415" s="51"/>
    </row>
    <row r="416" spans="1:12" s="43" customFormat="1" ht="15">
      <c r="A416" s="67" t="s">
        <v>1549</v>
      </c>
      <c r="B416" s="216" t="s">
        <v>25</v>
      </c>
      <c r="C416" s="186" t="str">
        <f>'COMPOSIÇÕES ELÉTRICAS'!$B$163</f>
        <v>COT.ELE05</v>
      </c>
      <c r="D416" s="11" t="s">
        <v>936</v>
      </c>
      <c r="E416" s="216" t="s">
        <v>6</v>
      </c>
      <c r="F416" s="343">
        <v>25</v>
      </c>
      <c r="G416" s="184"/>
      <c r="H416" s="146">
        <f t="shared" si="28"/>
        <v>0</v>
      </c>
      <c r="I416" s="146">
        <f t="shared" si="29"/>
        <v>0</v>
      </c>
      <c r="K416" s="51"/>
      <c r="L416" s="51"/>
    </row>
    <row r="417" spans="1:12" s="43" customFormat="1" ht="28.5">
      <c r="A417" s="67" t="s">
        <v>1550</v>
      </c>
      <c r="B417" s="216" t="s">
        <v>25</v>
      </c>
      <c r="C417" s="186" t="str">
        <f>'COMPOSIÇÕES ELÉTRICAS'!$B$177</f>
        <v>COT.ELE06</v>
      </c>
      <c r="D417" s="11" t="s">
        <v>938</v>
      </c>
      <c r="E417" s="216" t="s">
        <v>6</v>
      </c>
      <c r="F417" s="343">
        <v>96</v>
      </c>
      <c r="G417" s="184"/>
      <c r="H417" s="146">
        <f t="shared" si="28"/>
        <v>0</v>
      </c>
      <c r="I417" s="146">
        <f t="shared" si="29"/>
        <v>0</v>
      </c>
      <c r="K417" s="51"/>
      <c r="L417" s="51"/>
    </row>
    <row r="418" spans="1:12" s="43" customFormat="1" ht="15">
      <c r="A418" s="67" t="s">
        <v>1551</v>
      </c>
      <c r="B418" s="216" t="s">
        <v>25</v>
      </c>
      <c r="C418" s="186" t="str">
        <f>'COMPOSIÇÕES ELÉTRICAS'!$B$191</f>
        <v>COT.ELE07</v>
      </c>
      <c r="D418" s="11" t="s">
        <v>940</v>
      </c>
      <c r="E418" s="216" t="s">
        <v>6</v>
      </c>
      <c r="F418" s="343">
        <v>114</v>
      </c>
      <c r="G418" s="184"/>
      <c r="H418" s="146">
        <f t="shared" si="28"/>
        <v>0</v>
      </c>
      <c r="I418" s="146">
        <f t="shared" si="29"/>
        <v>0</v>
      </c>
      <c r="K418" s="51"/>
      <c r="L418" s="51"/>
    </row>
    <row r="419" spans="1:12" s="43" customFormat="1" ht="15">
      <c r="A419" s="67" t="s">
        <v>1552</v>
      </c>
      <c r="B419" s="216" t="s">
        <v>25</v>
      </c>
      <c r="C419" s="186" t="str">
        <f>'COMPOSIÇÕES ELÉTRICAS'!$B$205</f>
        <v>COT.ELE08</v>
      </c>
      <c r="D419" s="11" t="s">
        <v>942</v>
      </c>
      <c r="E419" s="216" t="s">
        <v>6</v>
      </c>
      <c r="F419" s="343">
        <v>25</v>
      </c>
      <c r="G419" s="184"/>
      <c r="H419" s="146">
        <f t="shared" si="28"/>
        <v>0</v>
      </c>
      <c r="I419" s="146">
        <f t="shared" si="29"/>
        <v>0</v>
      </c>
      <c r="K419" s="51"/>
      <c r="L419" s="51"/>
    </row>
    <row r="420" spans="1:12" s="43" customFormat="1" ht="28.5">
      <c r="A420" s="67" t="s">
        <v>1553</v>
      </c>
      <c r="B420" s="216" t="s">
        <v>25</v>
      </c>
      <c r="C420" s="186" t="str">
        <f>'COMPOSIÇÕES ELÉTRICAS'!$B$219</f>
        <v>COT.ELE09</v>
      </c>
      <c r="D420" s="11" t="s">
        <v>969</v>
      </c>
      <c r="E420" s="216" t="s">
        <v>6</v>
      </c>
      <c r="F420" s="343">
        <v>68</v>
      </c>
      <c r="G420" s="184"/>
      <c r="H420" s="146">
        <f t="shared" si="28"/>
        <v>0</v>
      </c>
      <c r="I420" s="146">
        <f t="shared" si="29"/>
        <v>0</v>
      </c>
      <c r="K420" s="51"/>
      <c r="L420" s="51"/>
    </row>
    <row r="421" spans="1:12" s="43" customFormat="1" ht="28.5">
      <c r="A421" s="67" t="s">
        <v>1554</v>
      </c>
      <c r="B421" s="216" t="s">
        <v>25</v>
      </c>
      <c r="C421" s="186" t="str">
        <f>'COMPOSIÇÕES ELÉTRICAS'!$B$233</f>
        <v>COT.ELE10</v>
      </c>
      <c r="D421" s="11" t="s">
        <v>944</v>
      </c>
      <c r="E421" s="216" t="s">
        <v>4</v>
      </c>
      <c r="F421" s="343">
        <v>40</v>
      </c>
      <c r="G421" s="184"/>
      <c r="H421" s="146">
        <f t="shared" si="28"/>
        <v>0</v>
      </c>
      <c r="I421" s="146">
        <f t="shared" si="29"/>
        <v>0</v>
      </c>
      <c r="K421" s="51"/>
      <c r="L421" s="51"/>
    </row>
    <row r="422" spans="1:12" s="43" customFormat="1" ht="28.5">
      <c r="A422" s="67" t="s">
        <v>1555</v>
      </c>
      <c r="B422" s="216" t="s">
        <v>25</v>
      </c>
      <c r="C422" s="186" t="str">
        <f>'COMPOSIÇÕES ELÉTRICAS'!$B$247</f>
        <v>COT.ELE11</v>
      </c>
      <c r="D422" s="11" t="s">
        <v>946</v>
      </c>
      <c r="E422" s="216" t="s">
        <v>6</v>
      </c>
      <c r="F422" s="343">
        <v>5</v>
      </c>
      <c r="G422" s="184"/>
      <c r="H422" s="146">
        <f t="shared" si="28"/>
        <v>0</v>
      </c>
      <c r="I422" s="146">
        <f t="shared" si="29"/>
        <v>0</v>
      </c>
      <c r="K422" s="51"/>
      <c r="L422" s="51"/>
    </row>
    <row r="423" spans="1:12" s="43" customFormat="1" ht="15">
      <c r="A423" s="67" t="s">
        <v>1556</v>
      </c>
      <c r="B423" s="216" t="s">
        <v>25</v>
      </c>
      <c r="C423" s="186" t="str">
        <f>'COMPOSIÇÕES ELÉTRICAS'!$B$275</f>
        <v>COT.ELE13</v>
      </c>
      <c r="D423" s="11" t="s">
        <v>971</v>
      </c>
      <c r="E423" s="216" t="s">
        <v>6</v>
      </c>
      <c r="F423" s="343">
        <v>1</v>
      </c>
      <c r="G423" s="184"/>
      <c r="H423" s="146">
        <f t="shared" si="28"/>
        <v>0</v>
      </c>
      <c r="I423" s="146">
        <f t="shared" si="29"/>
        <v>0</v>
      </c>
      <c r="K423" s="51"/>
      <c r="L423" s="51"/>
    </row>
    <row r="424" spans="1:12" s="43" customFormat="1" ht="28.5">
      <c r="A424" s="67" t="s">
        <v>1557</v>
      </c>
      <c r="B424" s="216" t="s">
        <v>25</v>
      </c>
      <c r="C424" s="186" t="str">
        <f>'COMPOSIÇÕES ELÉTRICAS'!$B$289</f>
        <v>COT.ELE14</v>
      </c>
      <c r="D424" s="188" t="s">
        <v>973</v>
      </c>
      <c r="E424" s="187" t="s">
        <v>6</v>
      </c>
      <c r="F424" s="343">
        <v>13</v>
      </c>
      <c r="G424" s="184"/>
      <c r="H424" s="146">
        <f t="shared" si="28"/>
        <v>0</v>
      </c>
      <c r="I424" s="146">
        <f t="shared" si="29"/>
        <v>0</v>
      </c>
      <c r="K424" s="51"/>
      <c r="L424" s="51"/>
    </row>
    <row r="425" spans="1:12" s="43" customFormat="1" ht="28.5">
      <c r="A425" s="67" t="s">
        <v>1558</v>
      </c>
      <c r="B425" s="216" t="s">
        <v>25</v>
      </c>
      <c r="C425" s="186" t="str">
        <f>'COMPOSIÇÕES ELÉTRICAS'!$B$317</f>
        <v>COT.ELE16</v>
      </c>
      <c r="D425" s="188" t="s">
        <v>975</v>
      </c>
      <c r="E425" s="216" t="s">
        <v>6</v>
      </c>
      <c r="F425" s="343">
        <v>24</v>
      </c>
      <c r="G425" s="184"/>
      <c r="H425" s="146">
        <f t="shared" si="28"/>
        <v>0</v>
      </c>
      <c r="I425" s="146">
        <f t="shared" si="29"/>
        <v>0</v>
      </c>
      <c r="K425" s="51"/>
      <c r="L425" s="51"/>
    </row>
    <row r="426" spans="1:12" s="43" customFormat="1" ht="28.5">
      <c r="A426" s="67" t="s">
        <v>1559</v>
      </c>
      <c r="B426" s="216" t="s">
        <v>25</v>
      </c>
      <c r="C426" s="186" t="str">
        <f>'COMPOSIÇÕES ELÉTRICAS'!$B$317</f>
        <v>COT.ELE16</v>
      </c>
      <c r="D426" s="188" t="s">
        <v>975</v>
      </c>
      <c r="E426" s="187" t="s">
        <v>6</v>
      </c>
      <c r="F426" s="343">
        <v>34</v>
      </c>
      <c r="G426" s="184"/>
      <c r="H426" s="146">
        <f t="shared" si="28"/>
        <v>0</v>
      </c>
      <c r="I426" s="146">
        <f t="shared" si="29"/>
        <v>0</v>
      </c>
      <c r="K426" s="51"/>
      <c r="L426" s="51"/>
    </row>
    <row r="427" spans="1:12" s="43" customFormat="1" ht="42.75">
      <c r="A427" s="67" t="s">
        <v>1560</v>
      </c>
      <c r="B427" s="216" t="s">
        <v>25</v>
      </c>
      <c r="C427" s="186" t="str">
        <f>'COMPOSIÇÕES ELÉTRICAS'!$B$345</f>
        <v>COT.ELE18</v>
      </c>
      <c r="D427" s="188" t="s">
        <v>950</v>
      </c>
      <c r="E427" s="187" t="s">
        <v>6</v>
      </c>
      <c r="F427" s="343">
        <v>10</v>
      </c>
      <c r="G427" s="184"/>
      <c r="H427" s="146">
        <f t="shared" si="28"/>
        <v>0</v>
      </c>
      <c r="I427" s="146">
        <f t="shared" si="29"/>
        <v>0</v>
      </c>
      <c r="K427" s="51"/>
      <c r="L427" s="51"/>
    </row>
    <row r="428" spans="1:12" s="43" customFormat="1" ht="42.75">
      <c r="A428" s="67" t="s">
        <v>1561</v>
      </c>
      <c r="B428" s="280" t="s">
        <v>25</v>
      </c>
      <c r="C428" s="517" t="str">
        <f>'COMPOSIÇÕES ELÉTRICAS'!$B$373</f>
        <v>COT.ELE20</v>
      </c>
      <c r="D428" s="329" t="s">
        <v>954</v>
      </c>
      <c r="E428" s="280" t="s">
        <v>6</v>
      </c>
      <c r="F428" s="343">
        <v>20</v>
      </c>
      <c r="G428" s="184"/>
      <c r="H428" s="146">
        <f t="shared" si="28"/>
        <v>0</v>
      </c>
      <c r="I428" s="146">
        <f t="shared" si="29"/>
        <v>0</v>
      </c>
      <c r="K428" s="51"/>
      <c r="L428" s="51"/>
    </row>
    <row r="429" spans="1:13" s="535" customFormat="1" ht="42.75">
      <c r="A429" s="67" t="s">
        <v>1562</v>
      </c>
      <c r="B429" s="280" t="s">
        <v>24</v>
      </c>
      <c r="C429" s="539">
        <v>95746</v>
      </c>
      <c r="D429" s="329" t="s">
        <v>898</v>
      </c>
      <c r="E429" s="280" t="s">
        <v>4</v>
      </c>
      <c r="F429" s="343">
        <v>20</v>
      </c>
      <c r="G429" s="184"/>
      <c r="H429" s="146">
        <f t="shared" si="28"/>
        <v>0</v>
      </c>
      <c r="I429" s="146">
        <f t="shared" si="29"/>
        <v>0</v>
      </c>
      <c r="J429" s="640"/>
      <c r="K429" s="652"/>
      <c r="L429" s="652"/>
      <c r="M429" s="640"/>
    </row>
    <row r="430" spans="1:12" s="43" customFormat="1" ht="42.75">
      <c r="A430" s="67" t="s">
        <v>1563</v>
      </c>
      <c r="B430" s="637" t="s">
        <v>24</v>
      </c>
      <c r="C430" s="539">
        <v>97890</v>
      </c>
      <c r="D430" s="329" t="s">
        <v>2255</v>
      </c>
      <c r="E430" s="637" t="s">
        <v>6</v>
      </c>
      <c r="F430" s="647">
        <v>1</v>
      </c>
      <c r="G430" s="224"/>
      <c r="H430" s="146">
        <f t="shared" si="28"/>
        <v>0</v>
      </c>
      <c r="I430" s="146">
        <f t="shared" si="29"/>
        <v>0</v>
      </c>
      <c r="K430" s="51"/>
      <c r="L430" s="51"/>
    </row>
    <row r="431" spans="1:12" s="43" customFormat="1" ht="42.75">
      <c r="A431" s="67" t="s">
        <v>1564</v>
      </c>
      <c r="B431" s="280" t="s">
        <v>25</v>
      </c>
      <c r="C431" s="521" t="str">
        <f>'COMPOSIÇÕES ELÉTRICAS'!$B$784</f>
        <v>COT.ELE42</v>
      </c>
      <c r="D431" s="329" t="s">
        <v>984</v>
      </c>
      <c r="E431" s="280" t="s">
        <v>6</v>
      </c>
      <c r="F431" s="343">
        <v>1</v>
      </c>
      <c r="G431" s="184"/>
      <c r="H431" s="146">
        <f t="shared" si="28"/>
        <v>0</v>
      </c>
      <c r="I431" s="146">
        <f t="shared" si="29"/>
        <v>0</v>
      </c>
      <c r="K431" s="51"/>
      <c r="L431" s="51"/>
    </row>
    <row r="432" spans="1:12" s="43" customFormat="1" ht="28.5">
      <c r="A432" s="67" t="s">
        <v>1565</v>
      </c>
      <c r="B432" s="216" t="s">
        <v>24</v>
      </c>
      <c r="C432" s="539">
        <v>98307</v>
      </c>
      <c r="D432" s="11" t="s">
        <v>985</v>
      </c>
      <c r="E432" s="216" t="s">
        <v>6</v>
      </c>
      <c r="F432" s="343">
        <v>14</v>
      </c>
      <c r="G432" s="184"/>
      <c r="H432" s="146">
        <f t="shared" si="28"/>
        <v>0</v>
      </c>
      <c r="I432" s="146">
        <f t="shared" si="29"/>
        <v>0</v>
      </c>
      <c r="K432" s="51"/>
      <c r="L432" s="51"/>
    </row>
    <row r="433" spans="1:12" s="43" customFormat="1" ht="28.5">
      <c r="A433" s="67" t="s">
        <v>1566</v>
      </c>
      <c r="B433" s="216" t="s">
        <v>24</v>
      </c>
      <c r="C433" s="539">
        <v>98302</v>
      </c>
      <c r="D433" s="11" t="s">
        <v>986</v>
      </c>
      <c r="E433" s="216" t="s">
        <v>6</v>
      </c>
      <c r="F433" s="343">
        <v>2</v>
      </c>
      <c r="G433" s="184"/>
      <c r="H433" s="146">
        <f t="shared" si="28"/>
        <v>0</v>
      </c>
      <c r="I433" s="146">
        <f t="shared" si="29"/>
        <v>0</v>
      </c>
      <c r="K433" s="51"/>
      <c r="L433" s="51"/>
    </row>
    <row r="434" spans="1:12" s="43" customFormat="1" ht="27" customHeight="1">
      <c r="A434" s="70"/>
      <c r="B434" s="71"/>
      <c r="C434" s="154"/>
      <c r="D434" s="72"/>
      <c r="E434" s="73"/>
      <c r="F434" s="73"/>
      <c r="G434" s="73"/>
      <c r="H434" s="75" t="s">
        <v>22</v>
      </c>
      <c r="I434" s="76">
        <f>SUM(I349:I433)/2</f>
        <v>0</v>
      </c>
      <c r="K434" s="51"/>
      <c r="L434" s="51"/>
    </row>
    <row r="435" spans="1:12" s="43" customFormat="1" ht="30">
      <c r="A435" s="65" t="s">
        <v>2027</v>
      </c>
      <c r="B435" s="63"/>
      <c r="C435" s="152" t="s">
        <v>1</v>
      </c>
      <c r="D435" s="8" t="s">
        <v>999</v>
      </c>
      <c r="E435" s="63"/>
      <c r="F435" s="63"/>
      <c r="G435" s="63"/>
      <c r="H435" s="63"/>
      <c r="I435" s="63"/>
      <c r="K435" s="51"/>
      <c r="L435" s="51"/>
    </row>
    <row r="436" spans="1:12" s="43" customFormat="1" ht="15">
      <c r="A436" s="307" t="s">
        <v>833</v>
      </c>
      <c r="B436" s="308"/>
      <c r="C436" s="309"/>
      <c r="D436" s="310" t="s">
        <v>1000</v>
      </c>
      <c r="E436" s="308"/>
      <c r="F436" s="308"/>
      <c r="G436" s="308"/>
      <c r="H436" s="308"/>
      <c r="I436" s="313"/>
      <c r="K436" s="51"/>
      <c r="L436" s="51"/>
    </row>
    <row r="437" spans="1:12" s="43" customFormat="1" ht="28.5">
      <c r="A437" s="67" t="s">
        <v>834</v>
      </c>
      <c r="B437" s="216" t="s">
        <v>25</v>
      </c>
      <c r="C437" s="186" t="str">
        <f>'COMPOSIÇÕES ELÉTRICAS'!$B$10</f>
        <v>COT.SPDA01</v>
      </c>
      <c r="D437" s="11" t="s">
        <v>1017</v>
      </c>
      <c r="E437" s="216" t="s">
        <v>6</v>
      </c>
      <c r="F437" s="343">
        <v>1</v>
      </c>
      <c r="G437" s="184"/>
      <c r="H437" s="146">
        <f aca="true" t="shared" si="30" ref="H437:H448">G437*(1+$I$4)</f>
        <v>0</v>
      </c>
      <c r="I437" s="146">
        <f aca="true" t="shared" si="31" ref="I437:I448">TRUNC((H437*F437),2)</f>
        <v>0</v>
      </c>
      <c r="K437" s="51"/>
      <c r="L437" s="51"/>
    </row>
    <row r="438" spans="1:12" s="43" customFormat="1" ht="28.5">
      <c r="A438" s="67" t="s">
        <v>835</v>
      </c>
      <c r="B438" s="216" t="s">
        <v>24</v>
      </c>
      <c r="C438" s="539">
        <v>98111</v>
      </c>
      <c r="D438" s="11" t="s">
        <v>1001</v>
      </c>
      <c r="E438" s="216" t="s">
        <v>6</v>
      </c>
      <c r="F438" s="343">
        <v>15</v>
      </c>
      <c r="G438" s="184"/>
      <c r="H438" s="146">
        <f t="shared" si="30"/>
        <v>0</v>
      </c>
      <c r="I438" s="146">
        <f t="shared" si="31"/>
        <v>0</v>
      </c>
      <c r="K438" s="51"/>
      <c r="L438" s="51"/>
    </row>
    <row r="439" spans="1:12" s="43" customFormat="1" ht="28.5">
      <c r="A439" s="67" t="s">
        <v>1141</v>
      </c>
      <c r="B439" s="216" t="s">
        <v>25</v>
      </c>
      <c r="C439" s="186" t="str">
        <f>'COMPOSIÇÕES ELÉTRICAS'!$B$24</f>
        <v>COT.SPDA02</v>
      </c>
      <c r="D439" s="11" t="s">
        <v>1019</v>
      </c>
      <c r="E439" s="216" t="s">
        <v>6</v>
      </c>
      <c r="F439" s="343">
        <v>15</v>
      </c>
      <c r="G439" s="184"/>
      <c r="H439" s="146">
        <f t="shared" si="30"/>
        <v>0</v>
      </c>
      <c r="I439" s="146">
        <f t="shared" si="31"/>
        <v>0</v>
      </c>
      <c r="K439" s="51"/>
      <c r="L439" s="51"/>
    </row>
    <row r="440" spans="1:12" s="43" customFormat="1" ht="15">
      <c r="A440" s="67" t="s">
        <v>1142</v>
      </c>
      <c r="B440" s="216" t="s">
        <v>25</v>
      </c>
      <c r="C440" s="186" t="str">
        <f>'COMPOSIÇÕES ELÉTRICAS'!$B$38</f>
        <v>COT.SPDA03</v>
      </c>
      <c r="D440" s="11" t="s">
        <v>1021</v>
      </c>
      <c r="E440" s="216" t="s">
        <v>6</v>
      </c>
      <c r="F440" s="343">
        <v>71</v>
      </c>
      <c r="G440" s="184"/>
      <c r="H440" s="146">
        <f t="shared" si="30"/>
        <v>0</v>
      </c>
      <c r="I440" s="146">
        <f t="shared" si="31"/>
        <v>0</v>
      </c>
      <c r="K440" s="51"/>
      <c r="L440" s="51"/>
    </row>
    <row r="441" spans="1:12" s="43" customFormat="1" ht="28.5">
      <c r="A441" s="67" t="s">
        <v>1143</v>
      </c>
      <c r="B441" s="216" t="s">
        <v>24</v>
      </c>
      <c r="C441" s="539">
        <v>96974</v>
      </c>
      <c r="D441" s="11" t="s">
        <v>1002</v>
      </c>
      <c r="E441" s="216" t="s">
        <v>4</v>
      </c>
      <c r="F441" s="343">
        <v>322</v>
      </c>
      <c r="G441" s="184"/>
      <c r="H441" s="146">
        <f t="shared" si="30"/>
        <v>0</v>
      </c>
      <c r="I441" s="146">
        <f t="shared" si="31"/>
        <v>0</v>
      </c>
      <c r="K441" s="51"/>
      <c r="L441" s="51"/>
    </row>
    <row r="442" spans="1:12" s="43" customFormat="1" ht="28.5">
      <c r="A442" s="67" t="s">
        <v>1144</v>
      </c>
      <c r="B442" s="216" t="s">
        <v>24</v>
      </c>
      <c r="C442" s="539">
        <v>96986</v>
      </c>
      <c r="D442" s="11" t="s">
        <v>1003</v>
      </c>
      <c r="E442" s="216" t="s">
        <v>4</v>
      </c>
      <c r="F442" s="343">
        <v>56</v>
      </c>
      <c r="G442" s="185"/>
      <c r="H442" s="146">
        <f>G442*(1+$I$4)</f>
        <v>0</v>
      </c>
      <c r="I442" s="146">
        <f t="shared" si="31"/>
        <v>0</v>
      </c>
      <c r="K442" s="51"/>
      <c r="L442" s="51"/>
    </row>
    <row r="443" spans="1:12" s="43" customFormat="1" ht="57.75">
      <c r="A443" s="67" t="s">
        <v>1145</v>
      </c>
      <c r="B443" s="216" t="s">
        <v>24</v>
      </c>
      <c r="C443" s="539">
        <v>92761</v>
      </c>
      <c r="D443" s="11" t="s">
        <v>1293</v>
      </c>
      <c r="E443" s="216" t="s">
        <v>5</v>
      </c>
      <c r="F443" s="343">
        <v>136</v>
      </c>
      <c r="G443" s="184"/>
      <c r="H443" s="146">
        <f t="shared" si="30"/>
        <v>0</v>
      </c>
      <c r="I443" s="146">
        <f t="shared" si="31"/>
        <v>0</v>
      </c>
      <c r="K443" s="51"/>
      <c r="L443" s="51"/>
    </row>
    <row r="444" spans="1:12" s="43" customFormat="1" ht="29.25">
      <c r="A444" s="67" t="s">
        <v>1146</v>
      </c>
      <c r="B444" s="216" t="s">
        <v>25</v>
      </c>
      <c r="C444" s="186" t="str">
        <f>'COMPOSIÇÕES ELÉTRICAS'!$B$52</f>
        <v>COT.SPDA04</v>
      </c>
      <c r="D444" s="11" t="s">
        <v>1294</v>
      </c>
      <c r="E444" s="216" t="s">
        <v>6</v>
      </c>
      <c r="F444" s="343">
        <v>13</v>
      </c>
      <c r="G444" s="184"/>
      <c r="H444" s="146">
        <f t="shared" si="30"/>
        <v>0</v>
      </c>
      <c r="I444" s="146">
        <f t="shared" si="31"/>
        <v>0</v>
      </c>
      <c r="K444" s="51"/>
      <c r="L444" s="51"/>
    </row>
    <row r="445" spans="1:12" s="43" customFormat="1" ht="29.25">
      <c r="A445" s="67" t="s">
        <v>1147</v>
      </c>
      <c r="B445" s="216" t="s">
        <v>25</v>
      </c>
      <c r="C445" s="186" t="str">
        <f>'COMPOSIÇÕES ELÉTRICAS'!$B$66</f>
        <v>COT.SPDA05</v>
      </c>
      <c r="D445" s="11" t="s">
        <v>1295</v>
      </c>
      <c r="E445" s="216" t="s">
        <v>6</v>
      </c>
      <c r="F445" s="343">
        <v>13</v>
      </c>
      <c r="G445" s="184"/>
      <c r="H445" s="146">
        <f t="shared" si="30"/>
        <v>0</v>
      </c>
      <c r="I445" s="146">
        <f t="shared" si="31"/>
        <v>0</v>
      </c>
      <c r="K445" s="51"/>
      <c r="L445" s="51"/>
    </row>
    <row r="446" spans="1:12" s="43" customFormat="1" ht="28.5">
      <c r="A446" s="67" t="s">
        <v>1148</v>
      </c>
      <c r="B446" s="216" t="s">
        <v>25</v>
      </c>
      <c r="C446" s="186" t="str">
        <f>'COMPOSIÇÕES ELÉTRICAS'!$B$80</f>
        <v>COT.SPDA06</v>
      </c>
      <c r="D446" s="188" t="s">
        <v>1023</v>
      </c>
      <c r="E446" s="187" t="s">
        <v>6</v>
      </c>
      <c r="F446" s="343">
        <v>13</v>
      </c>
      <c r="G446" s="184"/>
      <c r="H446" s="146">
        <f t="shared" si="30"/>
        <v>0</v>
      </c>
      <c r="I446" s="146">
        <f t="shared" si="31"/>
        <v>0</v>
      </c>
      <c r="K446" s="51"/>
      <c r="L446" s="51"/>
    </row>
    <row r="447" spans="1:12" s="121" customFormat="1" ht="28.5">
      <c r="A447" s="67" t="s">
        <v>1149</v>
      </c>
      <c r="B447" s="216" t="s">
        <v>25</v>
      </c>
      <c r="C447" s="186" t="str">
        <f>'COMPOSIÇÕES ELÉTRICAS'!$B$95</f>
        <v>COT.SPDA07</v>
      </c>
      <c r="D447" s="11" t="s">
        <v>900</v>
      </c>
      <c r="E447" s="216" t="s">
        <v>3</v>
      </c>
      <c r="F447" s="343">
        <v>112.69999999999999</v>
      </c>
      <c r="G447" s="184"/>
      <c r="H447" s="146">
        <f t="shared" si="30"/>
        <v>0</v>
      </c>
      <c r="I447" s="146">
        <f t="shared" si="31"/>
        <v>0</v>
      </c>
      <c r="K447" s="189"/>
      <c r="L447" s="189"/>
    </row>
    <row r="448" spans="1:12" s="43" customFormat="1" ht="28.5">
      <c r="A448" s="67" t="s">
        <v>1150</v>
      </c>
      <c r="B448" s="187" t="s">
        <v>24</v>
      </c>
      <c r="C448" s="539">
        <v>93382</v>
      </c>
      <c r="D448" s="188" t="s">
        <v>901</v>
      </c>
      <c r="E448" s="187" t="s">
        <v>3</v>
      </c>
      <c r="F448" s="343">
        <v>112.69999999999999</v>
      </c>
      <c r="G448" s="184"/>
      <c r="H448" s="146">
        <f t="shared" si="30"/>
        <v>0</v>
      </c>
      <c r="I448" s="146">
        <f t="shared" si="31"/>
        <v>0</v>
      </c>
      <c r="K448" s="51"/>
      <c r="L448" s="51"/>
    </row>
    <row r="449" spans="1:12" s="43" customFormat="1" ht="15">
      <c r="A449" s="70"/>
      <c r="B449" s="71"/>
      <c r="C449" s="154"/>
      <c r="D449" s="72"/>
      <c r="E449" s="73"/>
      <c r="F449" s="74"/>
      <c r="G449" s="74"/>
      <c r="H449" s="75" t="s">
        <v>22</v>
      </c>
      <c r="I449" s="76">
        <f>SUM(I436:I448)</f>
        <v>0</v>
      </c>
      <c r="K449" s="51"/>
      <c r="L449" s="51"/>
    </row>
    <row r="450" spans="1:12" s="121" customFormat="1" ht="15">
      <c r="A450" s="65" t="s">
        <v>778</v>
      </c>
      <c r="B450" s="7"/>
      <c r="C450" s="86" t="s">
        <v>1</v>
      </c>
      <c r="D450" s="8" t="s">
        <v>149</v>
      </c>
      <c r="E450" s="63"/>
      <c r="F450" s="84"/>
      <c r="G450" s="84"/>
      <c r="H450" s="81"/>
      <c r="I450" s="48"/>
      <c r="K450" s="189"/>
      <c r="L450" s="189"/>
    </row>
    <row r="451" spans="1:12" s="43" customFormat="1" ht="15">
      <c r="A451" s="66" t="s">
        <v>836</v>
      </c>
      <c r="B451" s="57"/>
      <c r="C451" s="87"/>
      <c r="D451" s="58" t="s">
        <v>262</v>
      </c>
      <c r="E451" s="64"/>
      <c r="F451" s="59"/>
      <c r="G451" s="59"/>
      <c r="H451" s="60"/>
      <c r="I451" s="61"/>
      <c r="K451" s="51"/>
      <c r="L451" s="51"/>
    </row>
    <row r="452" spans="1:12" s="43" customFormat="1" ht="28.5" customHeight="1">
      <c r="A452" s="314" t="s">
        <v>837</v>
      </c>
      <c r="B452" s="315"/>
      <c r="C452" s="316"/>
      <c r="D452" s="317" t="s">
        <v>150</v>
      </c>
      <c r="E452" s="318"/>
      <c r="F452" s="319"/>
      <c r="G452" s="319"/>
      <c r="H452" s="319"/>
      <c r="I452" s="320">
        <f>SUM(I453:I469)</f>
        <v>0</v>
      </c>
      <c r="K452" s="51"/>
      <c r="L452" s="51"/>
    </row>
    <row r="453" spans="1:12" s="43" customFormat="1" ht="32.25" customHeight="1">
      <c r="A453" s="67" t="s">
        <v>2028</v>
      </c>
      <c r="B453" s="216" t="s">
        <v>24</v>
      </c>
      <c r="C453" s="533">
        <v>89634</v>
      </c>
      <c r="D453" s="11" t="s">
        <v>263</v>
      </c>
      <c r="E453" s="216" t="s">
        <v>4</v>
      </c>
      <c r="F453" s="343">
        <v>60</v>
      </c>
      <c r="G453" s="184"/>
      <c r="H453" s="146">
        <f aca="true" t="shared" si="32" ref="H453:H469">G453*(1+$I$4)</f>
        <v>0</v>
      </c>
      <c r="I453" s="146">
        <f aca="true" t="shared" si="33" ref="I453:I478">TRUNC((H453*F453),2)</f>
        <v>0</v>
      </c>
      <c r="K453" s="51"/>
      <c r="L453" s="51"/>
    </row>
    <row r="454" spans="1:12" s="43" customFormat="1" ht="42.75">
      <c r="A454" s="67" t="s">
        <v>2029</v>
      </c>
      <c r="B454" s="216" t="s">
        <v>24</v>
      </c>
      <c r="C454" s="533">
        <v>89635</v>
      </c>
      <c r="D454" s="11" t="s">
        <v>264</v>
      </c>
      <c r="E454" s="216" t="s">
        <v>4</v>
      </c>
      <c r="F454" s="343">
        <v>36</v>
      </c>
      <c r="G454" s="184"/>
      <c r="H454" s="146">
        <f t="shared" si="32"/>
        <v>0</v>
      </c>
      <c r="I454" s="146">
        <f t="shared" si="33"/>
        <v>0</v>
      </c>
      <c r="K454" s="51"/>
      <c r="L454" s="51"/>
    </row>
    <row r="455" spans="1:12" s="43" customFormat="1" ht="42.75">
      <c r="A455" s="67" t="s">
        <v>2030</v>
      </c>
      <c r="B455" s="216" t="s">
        <v>24</v>
      </c>
      <c r="C455" s="533">
        <v>89643</v>
      </c>
      <c r="D455" s="11" t="s">
        <v>265</v>
      </c>
      <c r="E455" s="216" t="s">
        <v>45</v>
      </c>
      <c r="F455" s="343">
        <v>41</v>
      </c>
      <c r="G455" s="184"/>
      <c r="H455" s="146">
        <f t="shared" si="32"/>
        <v>0</v>
      </c>
      <c r="I455" s="146">
        <f t="shared" si="33"/>
        <v>0</v>
      </c>
      <c r="K455" s="51"/>
      <c r="L455" s="51"/>
    </row>
    <row r="456" spans="1:12" s="43" customFormat="1" ht="44.25" customHeight="1">
      <c r="A456" s="67" t="s">
        <v>2031</v>
      </c>
      <c r="B456" s="216" t="s">
        <v>24</v>
      </c>
      <c r="C456" s="533">
        <v>89648</v>
      </c>
      <c r="D456" s="11" t="s">
        <v>266</v>
      </c>
      <c r="E456" s="216" t="s">
        <v>45</v>
      </c>
      <c r="F456" s="343">
        <v>10</v>
      </c>
      <c r="G456" s="184"/>
      <c r="H456" s="146">
        <f t="shared" si="32"/>
        <v>0</v>
      </c>
      <c r="I456" s="146">
        <f t="shared" si="33"/>
        <v>0</v>
      </c>
      <c r="K456" s="51"/>
      <c r="L456" s="51"/>
    </row>
    <row r="457" spans="1:12" s="43" customFormat="1" ht="48" customHeight="1">
      <c r="A457" s="67" t="s">
        <v>2032</v>
      </c>
      <c r="B457" s="216" t="s">
        <v>24</v>
      </c>
      <c r="C457" s="533">
        <v>89663</v>
      </c>
      <c r="D457" s="11" t="s">
        <v>267</v>
      </c>
      <c r="E457" s="216" t="s">
        <v>45</v>
      </c>
      <c r="F457" s="343">
        <v>1</v>
      </c>
      <c r="G457" s="184"/>
      <c r="H457" s="146">
        <f t="shared" si="32"/>
        <v>0</v>
      </c>
      <c r="I457" s="146">
        <f t="shared" si="33"/>
        <v>0</v>
      </c>
      <c r="K457" s="51"/>
      <c r="L457" s="51"/>
    </row>
    <row r="458" spans="1:12" s="43" customFormat="1" ht="47.25" customHeight="1">
      <c r="A458" s="67" t="s">
        <v>2033</v>
      </c>
      <c r="B458" s="216" t="s">
        <v>24</v>
      </c>
      <c r="C458" s="533">
        <v>89670</v>
      </c>
      <c r="D458" s="11" t="s">
        <v>268</v>
      </c>
      <c r="E458" s="216" t="s">
        <v>45</v>
      </c>
      <c r="F458" s="343">
        <v>2</v>
      </c>
      <c r="G458" s="184"/>
      <c r="H458" s="146">
        <f t="shared" si="32"/>
        <v>0</v>
      </c>
      <c r="I458" s="146">
        <f t="shared" si="33"/>
        <v>0</v>
      </c>
      <c r="K458" s="51"/>
      <c r="L458" s="51"/>
    </row>
    <row r="459" spans="1:12" s="43" customFormat="1" ht="44.25" customHeight="1">
      <c r="A459" s="67" t="s">
        <v>2034</v>
      </c>
      <c r="B459" s="216" t="s">
        <v>24</v>
      </c>
      <c r="C459" s="533">
        <v>89668</v>
      </c>
      <c r="D459" s="11" t="s">
        <v>270</v>
      </c>
      <c r="E459" s="216" t="s">
        <v>45</v>
      </c>
      <c r="F459" s="343">
        <v>40</v>
      </c>
      <c r="G459" s="184"/>
      <c r="H459" s="146">
        <f t="shared" si="32"/>
        <v>0</v>
      </c>
      <c r="I459" s="146">
        <f t="shared" si="33"/>
        <v>0</v>
      </c>
      <c r="K459" s="51"/>
      <c r="L459" s="51"/>
    </row>
    <row r="460" spans="1:12" s="43" customFormat="1" ht="42.75">
      <c r="A460" s="67" t="s">
        <v>2035</v>
      </c>
      <c r="B460" s="216" t="s">
        <v>24</v>
      </c>
      <c r="C460" s="533">
        <v>89676</v>
      </c>
      <c r="D460" s="11" t="s">
        <v>269</v>
      </c>
      <c r="E460" s="216" t="s">
        <v>45</v>
      </c>
      <c r="F460" s="343">
        <v>2</v>
      </c>
      <c r="G460" s="184"/>
      <c r="H460" s="146">
        <f t="shared" si="32"/>
        <v>0</v>
      </c>
      <c r="I460" s="146">
        <f t="shared" si="33"/>
        <v>0</v>
      </c>
      <c r="K460" s="51"/>
      <c r="L460" s="51"/>
    </row>
    <row r="461" spans="1:12" s="43" customFormat="1" ht="42.75">
      <c r="A461" s="67" t="s">
        <v>2036</v>
      </c>
      <c r="B461" s="216" t="s">
        <v>24</v>
      </c>
      <c r="C461" s="533">
        <v>89678</v>
      </c>
      <c r="D461" s="11" t="s">
        <v>271</v>
      </c>
      <c r="E461" s="216" t="s">
        <v>45</v>
      </c>
      <c r="F461" s="343">
        <v>2</v>
      </c>
      <c r="G461" s="184"/>
      <c r="H461" s="146">
        <f t="shared" si="32"/>
        <v>0</v>
      </c>
      <c r="I461" s="146">
        <f t="shared" si="33"/>
        <v>0</v>
      </c>
      <c r="K461" s="51"/>
      <c r="L461" s="51"/>
    </row>
    <row r="462" spans="1:12" s="43" customFormat="1" ht="28.5">
      <c r="A462" s="67" t="s">
        <v>2037</v>
      </c>
      <c r="B462" s="216" t="s">
        <v>24</v>
      </c>
      <c r="C462" s="533">
        <v>89697</v>
      </c>
      <c r="D462" s="11" t="s">
        <v>272</v>
      </c>
      <c r="E462" s="216" t="s">
        <v>45</v>
      </c>
      <c r="F462" s="343">
        <v>24</v>
      </c>
      <c r="G462" s="184"/>
      <c r="H462" s="146">
        <f t="shared" si="32"/>
        <v>0</v>
      </c>
      <c r="I462" s="146">
        <f t="shared" si="33"/>
        <v>0</v>
      </c>
      <c r="K462" s="51"/>
      <c r="L462" s="51"/>
    </row>
    <row r="463" spans="1:12" s="43" customFormat="1" ht="28.5">
      <c r="A463" s="67" t="s">
        <v>2038</v>
      </c>
      <c r="B463" s="216" t="s">
        <v>24</v>
      </c>
      <c r="C463" s="533">
        <v>89705</v>
      </c>
      <c r="D463" s="11" t="s">
        <v>273</v>
      </c>
      <c r="E463" s="216" t="s">
        <v>45</v>
      </c>
      <c r="F463" s="343">
        <v>2</v>
      </c>
      <c r="G463" s="184"/>
      <c r="H463" s="146">
        <f t="shared" si="32"/>
        <v>0</v>
      </c>
      <c r="I463" s="146">
        <f t="shared" si="33"/>
        <v>0</v>
      </c>
      <c r="K463" s="51"/>
      <c r="L463" s="51"/>
    </row>
    <row r="464" spans="1:12" s="43" customFormat="1" ht="42.75">
      <c r="A464" s="67" t="s">
        <v>2039</v>
      </c>
      <c r="B464" s="216" t="s">
        <v>25</v>
      </c>
      <c r="C464" s="283" t="s">
        <v>279</v>
      </c>
      <c r="D464" s="11" t="s">
        <v>278</v>
      </c>
      <c r="E464" s="216" t="s">
        <v>45</v>
      </c>
      <c r="F464" s="343">
        <v>16</v>
      </c>
      <c r="G464" s="184"/>
      <c r="H464" s="146">
        <f t="shared" si="32"/>
        <v>0</v>
      </c>
      <c r="I464" s="146">
        <f t="shared" si="33"/>
        <v>0</v>
      </c>
      <c r="K464" s="51"/>
      <c r="L464" s="51"/>
    </row>
    <row r="465" spans="1:12" s="43" customFormat="1" ht="28.5">
      <c r="A465" s="67" t="s">
        <v>2040</v>
      </c>
      <c r="B465" s="216" t="s">
        <v>25</v>
      </c>
      <c r="C465" s="283" t="s">
        <v>279</v>
      </c>
      <c r="D465" s="11" t="s">
        <v>282</v>
      </c>
      <c r="E465" s="216" t="s">
        <v>45</v>
      </c>
      <c r="F465" s="343">
        <v>2</v>
      </c>
      <c r="G465" s="184"/>
      <c r="H465" s="146">
        <f t="shared" si="32"/>
        <v>0</v>
      </c>
      <c r="I465" s="146">
        <f t="shared" si="33"/>
        <v>0</v>
      </c>
      <c r="K465" s="51"/>
      <c r="L465" s="51"/>
    </row>
    <row r="466" spans="1:12" s="43" customFormat="1" ht="28.5">
      <c r="A466" s="67" t="s">
        <v>2041</v>
      </c>
      <c r="B466" s="187" t="s">
        <v>25</v>
      </c>
      <c r="C466" s="283" t="s">
        <v>287</v>
      </c>
      <c r="D466" s="188" t="s">
        <v>286</v>
      </c>
      <c r="E466" s="216" t="s">
        <v>45</v>
      </c>
      <c r="F466" s="343">
        <v>16</v>
      </c>
      <c r="G466" s="184"/>
      <c r="H466" s="146">
        <f t="shared" si="32"/>
        <v>0</v>
      </c>
      <c r="I466" s="146">
        <f t="shared" si="33"/>
        <v>0</v>
      </c>
      <c r="K466" s="51"/>
      <c r="L466" s="51"/>
    </row>
    <row r="467" spans="1:12" s="43" customFormat="1" ht="42.75">
      <c r="A467" s="67" t="s">
        <v>2042</v>
      </c>
      <c r="B467" s="216" t="s">
        <v>24</v>
      </c>
      <c r="C467" s="533">
        <v>89740</v>
      </c>
      <c r="D467" s="11" t="s">
        <v>288</v>
      </c>
      <c r="E467" s="216" t="s">
        <v>45</v>
      </c>
      <c r="F467" s="343">
        <v>8</v>
      </c>
      <c r="G467" s="185"/>
      <c r="H467" s="146">
        <f t="shared" si="32"/>
        <v>0</v>
      </c>
      <c r="I467" s="146">
        <f t="shared" si="33"/>
        <v>0</v>
      </c>
      <c r="K467" s="51"/>
      <c r="L467" s="51"/>
    </row>
    <row r="468" spans="1:12" s="43" customFormat="1" ht="28.5">
      <c r="A468" s="67" t="s">
        <v>2043</v>
      </c>
      <c r="B468" s="216" t="s">
        <v>24</v>
      </c>
      <c r="C468" s="533">
        <v>89653</v>
      </c>
      <c r="D468" s="11" t="s">
        <v>305</v>
      </c>
      <c r="E468" s="216" t="s">
        <v>45</v>
      </c>
      <c r="F468" s="343">
        <v>64</v>
      </c>
      <c r="G468" s="184"/>
      <c r="H468" s="146">
        <f t="shared" si="32"/>
        <v>0</v>
      </c>
      <c r="I468" s="146">
        <f t="shared" si="33"/>
        <v>0</v>
      </c>
      <c r="K468" s="51"/>
      <c r="L468" s="51"/>
    </row>
    <row r="469" spans="1:12" s="43" customFormat="1" ht="42.75">
      <c r="A469" s="67" t="s">
        <v>2044</v>
      </c>
      <c r="B469" s="216" t="s">
        <v>25</v>
      </c>
      <c r="C469" s="283" t="s">
        <v>306</v>
      </c>
      <c r="D469" s="11" t="s">
        <v>304</v>
      </c>
      <c r="E469" s="216" t="s">
        <v>45</v>
      </c>
      <c r="F469" s="343">
        <v>2</v>
      </c>
      <c r="G469" s="184"/>
      <c r="H469" s="146">
        <f t="shared" si="32"/>
        <v>0</v>
      </c>
      <c r="I469" s="146">
        <f t="shared" si="33"/>
        <v>0</v>
      </c>
      <c r="K469" s="51"/>
      <c r="L469" s="51"/>
    </row>
    <row r="470" spans="1:12" s="43" customFormat="1" ht="15">
      <c r="A470" s="314" t="s">
        <v>838</v>
      </c>
      <c r="B470" s="321"/>
      <c r="C470" s="316"/>
      <c r="D470" s="317" t="s">
        <v>289</v>
      </c>
      <c r="E470" s="318"/>
      <c r="F470" s="319"/>
      <c r="G470" s="319"/>
      <c r="H470" s="319"/>
      <c r="I470" s="320">
        <f>SUM(I471:I478)</f>
        <v>0</v>
      </c>
      <c r="K470" s="51"/>
      <c r="L470" s="51"/>
    </row>
    <row r="471" spans="1:12" s="43" customFormat="1" ht="42.75">
      <c r="A471" s="67" t="s">
        <v>2045</v>
      </c>
      <c r="B471" s="216" t="s">
        <v>24</v>
      </c>
      <c r="C471" s="533">
        <v>92288</v>
      </c>
      <c r="D471" s="11" t="s">
        <v>290</v>
      </c>
      <c r="E471" s="216" t="s">
        <v>45</v>
      </c>
      <c r="F471" s="343">
        <v>15</v>
      </c>
      <c r="G471" s="184"/>
      <c r="H471" s="146">
        <f aca="true" t="shared" si="34" ref="H471:H478">G471*(1+$I$4)</f>
        <v>0</v>
      </c>
      <c r="I471" s="146">
        <f t="shared" si="33"/>
        <v>0</v>
      </c>
      <c r="K471" s="51"/>
      <c r="L471" s="51"/>
    </row>
    <row r="472" spans="1:12" s="43" customFormat="1" ht="28.5">
      <c r="A472" s="67" t="s">
        <v>2046</v>
      </c>
      <c r="B472" s="216" t="s">
        <v>24</v>
      </c>
      <c r="C472" s="533">
        <v>92293</v>
      </c>
      <c r="D472" s="11" t="s">
        <v>291</v>
      </c>
      <c r="E472" s="216" t="s">
        <v>45</v>
      </c>
      <c r="F472" s="343">
        <v>1</v>
      </c>
      <c r="G472" s="184"/>
      <c r="H472" s="146">
        <f t="shared" si="34"/>
        <v>0</v>
      </c>
      <c r="I472" s="146">
        <f t="shared" si="33"/>
        <v>0</v>
      </c>
      <c r="K472" s="51"/>
      <c r="L472" s="51"/>
    </row>
    <row r="473" spans="1:12" s="43" customFormat="1" ht="28.5">
      <c r="A473" s="67" t="s">
        <v>2047</v>
      </c>
      <c r="B473" s="216" t="s">
        <v>24</v>
      </c>
      <c r="C473" s="533">
        <v>92294</v>
      </c>
      <c r="D473" s="11" t="s">
        <v>292</v>
      </c>
      <c r="E473" s="216" t="s">
        <v>45</v>
      </c>
      <c r="F473" s="343">
        <v>4</v>
      </c>
      <c r="G473" s="184"/>
      <c r="H473" s="146">
        <f t="shared" si="34"/>
        <v>0</v>
      </c>
      <c r="I473" s="146">
        <f t="shared" si="33"/>
        <v>0</v>
      </c>
      <c r="K473" s="51"/>
      <c r="L473" s="51"/>
    </row>
    <row r="474" spans="1:12" s="43" customFormat="1" ht="28.5">
      <c r="A474" s="67" t="s">
        <v>2048</v>
      </c>
      <c r="B474" s="216" t="s">
        <v>24</v>
      </c>
      <c r="C474" s="533">
        <v>92295</v>
      </c>
      <c r="D474" s="11" t="s">
        <v>293</v>
      </c>
      <c r="E474" s="216" t="s">
        <v>45</v>
      </c>
      <c r="F474" s="343">
        <v>4</v>
      </c>
      <c r="G474" s="184"/>
      <c r="H474" s="146">
        <f t="shared" si="34"/>
        <v>0</v>
      </c>
      <c r="I474" s="146">
        <f t="shared" si="33"/>
        <v>0</v>
      </c>
      <c r="K474" s="51"/>
      <c r="L474" s="51"/>
    </row>
    <row r="475" spans="1:12" s="43" customFormat="1" ht="41.25" customHeight="1">
      <c r="A475" s="67" t="s">
        <v>2049</v>
      </c>
      <c r="B475" s="216" t="s">
        <v>24</v>
      </c>
      <c r="C475" s="533">
        <v>92300</v>
      </c>
      <c r="D475" s="11" t="s">
        <v>294</v>
      </c>
      <c r="E475" s="216" t="s">
        <v>45</v>
      </c>
      <c r="F475" s="343">
        <v>1</v>
      </c>
      <c r="G475" s="184"/>
      <c r="H475" s="146">
        <f t="shared" si="34"/>
        <v>0</v>
      </c>
      <c r="I475" s="146">
        <f t="shared" si="33"/>
        <v>0</v>
      </c>
      <c r="K475" s="51"/>
      <c r="L475" s="51"/>
    </row>
    <row r="476" spans="1:12" s="43" customFormat="1" ht="42.75">
      <c r="A476" s="67" t="s">
        <v>2050</v>
      </c>
      <c r="B476" s="187" t="s">
        <v>24</v>
      </c>
      <c r="C476" s="536">
        <v>97336</v>
      </c>
      <c r="D476" s="188" t="s">
        <v>1285</v>
      </c>
      <c r="E476" s="187" t="s">
        <v>4</v>
      </c>
      <c r="F476" s="343">
        <v>42</v>
      </c>
      <c r="G476" s="184"/>
      <c r="H476" s="178">
        <f t="shared" si="34"/>
        <v>0</v>
      </c>
      <c r="I476" s="178">
        <f t="shared" si="33"/>
        <v>0</v>
      </c>
      <c r="K476" s="51"/>
      <c r="L476" s="51"/>
    </row>
    <row r="477" spans="1:12" s="43" customFormat="1" ht="28.5">
      <c r="A477" s="67" t="s">
        <v>2051</v>
      </c>
      <c r="B477" s="216" t="s">
        <v>25</v>
      </c>
      <c r="C477" s="283" t="s">
        <v>311</v>
      </c>
      <c r="D477" s="11" t="s">
        <v>299</v>
      </c>
      <c r="E477" s="216" t="s">
        <v>45</v>
      </c>
      <c r="F477" s="343">
        <v>5</v>
      </c>
      <c r="G477" s="184"/>
      <c r="H477" s="146">
        <f t="shared" si="34"/>
        <v>0</v>
      </c>
      <c r="I477" s="146">
        <f t="shared" si="33"/>
        <v>0</v>
      </c>
      <c r="K477" s="51"/>
      <c r="L477" s="51"/>
    </row>
    <row r="478" spans="1:12" s="121" customFormat="1" ht="28.5">
      <c r="A478" s="67" t="s">
        <v>2052</v>
      </c>
      <c r="B478" s="216" t="s">
        <v>25</v>
      </c>
      <c r="C478" s="283" t="s">
        <v>310</v>
      </c>
      <c r="D478" s="11" t="s">
        <v>309</v>
      </c>
      <c r="E478" s="216" t="s">
        <v>45</v>
      </c>
      <c r="F478" s="343">
        <v>8</v>
      </c>
      <c r="G478" s="184"/>
      <c r="H478" s="146">
        <f t="shared" si="34"/>
        <v>0</v>
      </c>
      <c r="I478" s="146">
        <f t="shared" si="33"/>
        <v>0</v>
      </c>
      <c r="K478" s="189"/>
      <c r="L478" s="189"/>
    </row>
    <row r="479" spans="1:12" s="43" customFormat="1" ht="15">
      <c r="A479" s="66" t="s">
        <v>2053</v>
      </c>
      <c r="B479" s="64"/>
      <c r="C479" s="87"/>
      <c r="D479" s="58" t="s">
        <v>261</v>
      </c>
      <c r="E479" s="64"/>
      <c r="F479" s="59"/>
      <c r="G479" s="59"/>
      <c r="H479" s="60"/>
      <c r="I479" s="61"/>
      <c r="K479" s="51"/>
      <c r="L479" s="51"/>
    </row>
    <row r="480" spans="1:12" s="43" customFormat="1" ht="15">
      <c r="A480" s="314" t="s">
        <v>2054</v>
      </c>
      <c r="B480" s="321"/>
      <c r="C480" s="316" t="s">
        <v>1</v>
      </c>
      <c r="D480" s="317" t="s">
        <v>150</v>
      </c>
      <c r="E480" s="318"/>
      <c r="F480" s="319"/>
      <c r="G480" s="319"/>
      <c r="H480" s="319"/>
      <c r="I480" s="320">
        <f>SUM(I481:I525)</f>
        <v>0</v>
      </c>
      <c r="K480" s="51"/>
      <c r="L480" s="51"/>
    </row>
    <row r="481" spans="1:12" s="43" customFormat="1" ht="28.5">
      <c r="A481" s="293" t="s">
        <v>2055</v>
      </c>
      <c r="B481" s="277" t="s">
        <v>24</v>
      </c>
      <c r="C481" s="533">
        <v>89446</v>
      </c>
      <c r="D481" s="281" t="s">
        <v>151</v>
      </c>
      <c r="E481" s="216" t="s">
        <v>4</v>
      </c>
      <c r="F481" s="343">
        <v>222</v>
      </c>
      <c r="G481" s="184"/>
      <c r="H481" s="146">
        <f aca="true" t="shared" si="35" ref="H481:H525">G481*(1+$I$4)</f>
        <v>0</v>
      </c>
      <c r="I481" s="146">
        <f aca="true" t="shared" si="36" ref="I481:I543">TRUNC((H481*F481),2)</f>
        <v>0</v>
      </c>
      <c r="K481" s="51"/>
      <c r="L481" s="51"/>
    </row>
    <row r="482" spans="1:12" s="43" customFormat="1" ht="28.5">
      <c r="A482" s="293" t="s">
        <v>2056</v>
      </c>
      <c r="B482" s="277" t="s">
        <v>24</v>
      </c>
      <c r="C482" s="533">
        <v>89447</v>
      </c>
      <c r="D482" s="281" t="s">
        <v>152</v>
      </c>
      <c r="E482" s="216" t="s">
        <v>4</v>
      </c>
      <c r="F482" s="343">
        <v>120</v>
      </c>
      <c r="G482" s="184"/>
      <c r="H482" s="146">
        <f t="shared" si="35"/>
        <v>0</v>
      </c>
      <c r="I482" s="146">
        <f t="shared" si="36"/>
        <v>0</v>
      </c>
      <c r="K482" s="51"/>
      <c r="L482" s="51"/>
    </row>
    <row r="483" spans="1:12" s="43" customFormat="1" ht="28.5">
      <c r="A483" s="293" t="s">
        <v>2057</v>
      </c>
      <c r="B483" s="277" t="s">
        <v>24</v>
      </c>
      <c r="C483" s="533">
        <v>89449</v>
      </c>
      <c r="D483" s="281" t="s">
        <v>153</v>
      </c>
      <c r="E483" s="216" t="s">
        <v>4</v>
      </c>
      <c r="F483" s="343">
        <v>126</v>
      </c>
      <c r="G483" s="184"/>
      <c r="H483" s="146">
        <f t="shared" si="35"/>
        <v>0</v>
      </c>
      <c r="I483" s="146">
        <f t="shared" si="36"/>
        <v>0</v>
      </c>
      <c r="K483" s="51"/>
      <c r="L483" s="51"/>
    </row>
    <row r="484" spans="1:12" s="43" customFormat="1" ht="28.5">
      <c r="A484" s="293" t="s">
        <v>2058</v>
      </c>
      <c r="B484" s="277" t="s">
        <v>24</v>
      </c>
      <c r="C484" s="533">
        <v>89450</v>
      </c>
      <c r="D484" s="281" t="s">
        <v>154</v>
      </c>
      <c r="E484" s="216" t="s">
        <v>4</v>
      </c>
      <c r="F484" s="343">
        <v>84</v>
      </c>
      <c r="G484" s="184"/>
      <c r="H484" s="146">
        <f t="shared" si="35"/>
        <v>0</v>
      </c>
      <c r="I484" s="146">
        <f t="shared" si="36"/>
        <v>0</v>
      </c>
      <c r="K484" s="51"/>
      <c r="L484" s="51"/>
    </row>
    <row r="485" spans="1:12" s="43" customFormat="1" ht="28.5">
      <c r="A485" s="293" t="s">
        <v>2059</v>
      </c>
      <c r="B485" s="282" t="s">
        <v>24</v>
      </c>
      <c r="C485" s="533">
        <v>89452</v>
      </c>
      <c r="D485" s="279" t="s">
        <v>200</v>
      </c>
      <c r="E485" s="216" t="s">
        <v>4</v>
      </c>
      <c r="F485" s="343">
        <v>132</v>
      </c>
      <c r="G485" s="184"/>
      <c r="H485" s="146">
        <f t="shared" si="35"/>
        <v>0</v>
      </c>
      <c r="I485" s="146">
        <f t="shared" si="36"/>
        <v>0</v>
      </c>
      <c r="K485" s="51"/>
      <c r="L485" s="51"/>
    </row>
    <row r="486" spans="1:12" s="43" customFormat="1" ht="28.5">
      <c r="A486" s="293" t="s">
        <v>2060</v>
      </c>
      <c r="B486" s="277" t="s">
        <v>25</v>
      </c>
      <c r="C486" s="283" t="s">
        <v>82</v>
      </c>
      <c r="D486" s="281" t="s">
        <v>155</v>
      </c>
      <c r="E486" s="216" t="s">
        <v>4</v>
      </c>
      <c r="F486" s="343">
        <v>96</v>
      </c>
      <c r="G486" s="184"/>
      <c r="H486" s="146">
        <f t="shared" si="35"/>
        <v>0</v>
      </c>
      <c r="I486" s="146">
        <f t="shared" si="36"/>
        <v>0</v>
      </c>
      <c r="K486" s="51"/>
      <c r="L486" s="51"/>
    </row>
    <row r="487" spans="1:12" s="43" customFormat="1" ht="28.5">
      <c r="A487" s="293" t="s">
        <v>2061</v>
      </c>
      <c r="B487" s="277" t="s">
        <v>24</v>
      </c>
      <c r="C487" s="533">
        <v>89617</v>
      </c>
      <c r="D487" s="281" t="s">
        <v>156</v>
      </c>
      <c r="E487" s="216" t="s">
        <v>6</v>
      </c>
      <c r="F487" s="343">
        <v>50</v>
      </c>
      <c r="G487" s="184"/>
      <c r="H487" s="146">
        <f t="shared" si="35"/>
        <v>0</v>
      </c>
      <c r="I487" s="146">
        <f t="shared" si="36"/>
        <v>0</v>
      </c>
      <c r="K487" s="51"/>
      <c r="L487" s="51"/>
    </row>
    <row r="488" spans="1:12" s="43" customFormat="1" ht="28.5">
      <c r="A488" s="293" t="s">
        <v>2062</v>
      </c>
      <c r="B488" s="277" t="s">
        <v>24</v>
      </c>
      <c r="C488" s="533">
        <v>89620</v>
      </c>
      <c r="D488" s="281" t="s">
        <v>157</v>
      </c>
      <c r="E488" s="216" t="s">
        <v>6</v>
      </c>
      <c r="F488" s="343">
        <v>4</v>
      </c>
      <c r="G488" s="184"/>
      <c r="H488" s="146">
        <f t="shared" si="35"/>
        <v>0</v>
      </c>
      <c r="I488" s="146">
        <f t="shared" si="36"/>
        <v>0</v>
      </c>
      <c r="K488" s="51"/>
      <c r="L488" s="51"/>
    </row>
    <row r="489" spans="1:12" s="43" customFormat="1" ht="28.5">
      <c r="A489" s="293" t="s">
        <v>2063</v>
      </c>
      <c r="B489" s="277" t="s">
        <v>24</v>
      </c>
      <c r="C489" s="533">
        <v>89625</v>
      </c>
      <c r="D489" s="281" t="s">
        <v>158</v>
      </c>
      <c r="E489" s="216" t="s">
        <v>6</v>
      </c>
      <c r="F489" s="343">
        <v>25</v>
      </c>
      <c r="G489" s="184"/>
      <c r="H489" s="146">
        <f t="shared" si="35"/>
        <v>0</v>
      </c>
      <c r="I489" s="146">
        <f t="shared" si="36"/>
        <v>0</v>
      </c>
      <c r="K489" s="51"/>
      <c r="L489" s="51"/>
    </row>
    <row r="490" spans="1:12" s="43" customFormat="1" ht="28.5">
      <c r="A490" s="293" t="s">
        <v>2064</v>
      </c>
      <c r="B490" s="277" t="s">
        <v>24</v>
      </c>
      <c r="C490" s="533">
        <v>89628</v>
      </c>
      <c r="D490" s="281" t="s">
        <v>159</v>
      </c>
      <c r="E490" s="216" t="s">
        <v>6</v>
      </c>
      <c r="F490" s="343">
        <v>23</v>
      </c>
      <c r="G490" s="184"/>
      <c r="H490" s="146">
        <f t="shared" si="35"/>
        <v>0</v>
      </c>
      <c r="I490" s="146">
        <f t="shared" si="36"/>
        <v>0</v>
      </c>
      <c r="K490" s="51"/>
      <c r="L490" s="51"/>
    </row>
    <row r="491" spans="1:12" s="43" customFormat="1" ht="28.5">
      <c r="A491" s="293" t="s">
        <v>2065</v>
      </c>
      <c r="B491" s="277" t="s">
        <v>24</v>
      </c>
      <c r="C491" s="533">
        <v>89631</v>
      </c>
      <c r="D491" s="281" t="s">
        <v>201</v>
      </c>
      <c r="E491" s="216" t="s">
        <v>6</v>
      </c>
      <c r="F491" s="343">
        <v>4</v>
      </c>
      <c r="G491" s="184"/>
      <c r="H491" s="146">
        <f t="shared" si="35"/>
        <v>0</v>
      </c>
      <c r="I491" s="146">
        <f t="shared" si="36"/>
        <v>0</v>
      </c>
      <c r="K491" s="51"/>
      <c r="L491" s="51"/>
    </row>
    <row r="492" spans="1:12" s="43" customFormat="1" ht="28.5">
      <c r="A492" s="293" t="s">
        <v>2066</v>
      </c>
      <c r="B492" s="277" t="s">
        <v>25</v>
      </c>
      <c r="C492" s="283" t="s">
        <v>205</v>
      </c>
      <c r="D492" s="281" t="s">
        <v>202</v>
      </c>
      <c r="E492" s="216" t="s">
        <v>6</v>
      </c>
      <c r="F492" s="343">
        <v>1</v>
      </c>
      <c r="G492" s="184"/>
      <c r="H492" s="146">
        <f t="shared" si="35"/>
        <v>0</v>
      </c>
      <c r="I492" s="146">
        <f t="shared" si="36"/>
        <v>0</v>
      </c>
      <c r="K492" s="51"/>
      <c r="L492" s="51"/>
    </row>
    <row r="493" spans="1:12" s="43" customFormat="1" ht="28.5">
      <c r="A493" s="293" t="s">
        <v>2067</v>
      </c>
      <c r="B493" s="277" t="s">
        <v>24</v>
      </c>
      <c r="C493" s="533">
        <v>89528</v>
      </c>
      <c r="D493" s="281" t="s">
        <v>160</v>
      </c>
      <c r="E493" s="216" t="s">
        <v>6</v>
      </c>
      <c r="F493" s="343">
        <v>3</v>
      </c>
      <c r="G493" s="184"/>
      <c r="H493" s="146">
        <f t="shared" si="35"/>
        <v>0</v>
      </c>
      <c r="I493" s="146">
        <f t="shared" si="36"/>
        <v>0</v>
      </c>
      <c r="K493" s="51"/>
      <c r="L493" s="51"/>
    </row>
    <row r="494" spans="1:12" s="43" customFormat="1" ht="28.5">
      <c r="A494" s="293" t="s">
        <v>2068</v>
      </c>
      <c r="B494" s="277" t="s">
        <v>24</v>
      </c>
      <c r="C494" s="533">
        <v>89597</v>
      </c>
      <c r="D494" s="281" t="s">
        <v>161</v>
      </c>
      <c r="E494" s="216" t="s">
        <v>6</v>
      </c>
      <c r="F494" s="343">
        <v>3</v>
      </c>
      <c r="G494" s="184"/>
      <c r="H494" s="146">
        <f t="shared" si="35"/>
        <v>0</v>
      </c>
      <c r="I494" s="146">
        <f t="shared" si="36"/>
        <v>0</v>
      </c>
      <c r="K494" s="51"/>
      <c r="L494" s="51"/>
    </row>
    <row r="495" spans="1:12" s="43" customFormat="1" ht="28.5">
      <c r="A495" s="293" t="s">
        <v>2069</v>
      </c>
      <c r="B495" s="277" t="s">
        <v>24</v>
      </c>
      <c r="C495" s="533">
        <v>89614</v>
      </c>
      <c r="D495" s="281" t="s">
        <v>206</v>
      </c>
      <c r="E495" s="216" t="s">
        <v>6</v>
      </c>
      <c r="F495" s="343">
        <v>2</v>
      </c>
      <c r="G495" s="184"/>
      <c r="H495" s="146">
        <f t="shared" si="35"/>
        <v>0</v>
      </c>
      <c r="I495" s="146">
        <f t="shared" si="36"/>
        <v>0</v>
      </c>
      <c r="K495" s="51"/>
      <c r="L495" s="51"/>
    </row>
    <row r="496" spans="1:12" s="43" customFormat="1" ht="28.5">
      <c r="A496" s="293" t="s">
        <v>2070</v>
      </c>
      <c r="B496" s="277" t="s">
        <v>24</v>
      </c>
      <c r="C496" s="533">
        <v>89489</v>
      </c>
      <c r="D496" s="281" t="s">
        <v>162</v>
      </c>
      <c r="E496" s="216" t="s">
        <v>6</v>
      </c>
      <c r="F496" s="343">
        <v>95</v>
      </c>
      <c r="G496" s="184"/>
      <c r="H496" s="146">
        <f t="shared" si="35"/>
        <v>0</v>
      </c>
      <c r="I496" s="146">
        <f t="shared" si="36"/>
        <v>0</v>
      </c>
      <c r="K496" s="51"/>
      <c r="L496" s="51"/>
    </row>
    <row r="497" spans="1:12" s="43" customFormat="1" ht="28.5">
      <c r="A497" s="293" t="s">
        <v>2071</v>
      </c>
      <c r="B497" s="277" t="s">
        <v>24</v>
      </c>
      <c r="C497" s="533">
        <v>89494</v>
      </c>
      <c r="D497" s="281" t="s">
        <v>163</v>
      </c>
      <c r="E497" s="216" t="s">
        <v>6</v>
      </c>
      <c r="F497" s="343">
        <f>12+4</f>
        <v>16</v>
      </c>
      <c r="G497" s="184"/>
      <c r="H497" s="146">
        <f t="shared" si="35"/>
        <v>0</v>
      </c>
      <c r="I497" s="146">
        <f t="shared" si="36"/>
        <v>0</v>
      </c>
      <c r="K497" s="51"/>
      <c r="L497" s="51"/>
    </row>
    <row r="498" spans="1:12" s="43" customFormat="1" ht="28.5">
      <c r="A498" s="293" t="s">
        <v>2072</v>
      </c>
      <c r="B498" s="277" t="s">
        <v>24</v>
      </c>
      <c r="C498" s="533">
        <v>89503</v>
      </c>
      <c r="D498" s="281" t="s">
        <v>164</v>
      </c>
      <c r="E498" s="216" t="s">
        <v>6</v>
      </c>
      <c r="F498" s="343">
        <v>38</v>
      </c>
      <c r="G498" s="184"/>
      <c r="H498" s="146">
        <f t="shared" si="35"/>
        <v>0</v>
      </c>
      <c r="I498" s="146">
        <f t="shared" si="36"/>
        <v>0</v>
      </c>
      <c r="K498" s="51"/>
      <c r="L498" s="51"/>
    </row>
    <row r="499" spans="1:12" s="43" customFormat="1" ht="36" customHeight="1">
      <c r="A499" s="293" t="s">
        <v>2073</v>
      </c>
      <c r="B499" s="277" t="s">
        <v>24</v>
      </c>
      <c r="C499" s="533">
        <v>89507</v>
      </c>
      <c r="D499" s="281" t="s">
        <v>165</v>
      </c>
      <c r="E499" s="216" t="s">
        <v>6</v>
      </c>
      <c r="F499" s="343">
        <v>23</v>
      </c>
      <c r="G499" s="184"/>
      <c r="H499" s="146">
        <f t="shared" si="35"/>
        <v>0</v>
      </c>
      <c r="I499" s="146">
        <f t="shared" si="36"/>
        <v>0</v>
      </c>
      <c r="K499" s="51"/>
      <c r="L499" s="51"/>
    </row>
    <row r="500" spans="1:12" s="43" customFormat="1" ht="42.75">
      <c r="A500" s="293" t="s">
        <v>2074</v>
      </c>
      <c r="B500" s="277" t="s">
        <v>24</v>
      </c>
      <c r="C500" s="533">
        <v>89525</v>
      </c>
      <c r="D500" s="281" t="s">
        <v>213</v>
      </c>
      <c r="E500" s="216" t="s">
        <v>6</v>
      </c>
      <c r="F500" s="343">
        <v>11</v>
      </c>
      <c r="G500" s="184"/>
      <c r="H500" s="146">
        <f t="shared" si="35"/>
        <v>0</v>
      </c>
      <c r="I500" s="146">
        <f t="shared" si="36"/>
        <v>0</v>
      </c>
      <c r="K500" s="51"/>
      <c r="L500" s="51"/>
    </row>
    <row r="501" spans="1:12" s="43" customFormat="1" ht="47.25" customHeight="1">
      <c r="A501" s="293" t="s">
        <v>2075</v>
      </c>
      <c r="B501" s="282" t="s">
        <v>25</v>
      </c>
      <c r="C501" s="278" t="s">
        <v>166</v>
      </c>
      <c r="D501" s="279" t="s">
        <v>167</v>
      </c>
      <c r="E501" s="216" t="s">
        <v>6</v>
      </c>
      <c r="F501" s="343">
        <v>5</v>
      </c>
      <c r="G501" s="184"/>
      <c r="H501" s="146">
        <f t="shared" si="35"/>
        <v>0</v>
      </c>
      <c r="I501" s="146">
        <f t="shared" si="36"/>
        <v>0</v>
      </c>
      <c r="K501" s="51"/>
      <c r="L501" s="51"/>
    </row>
    <row r="502" spans="1:12" s="43" customFormat="1" ht="42.75">
      <c r="A502" s="293" t="s">
        <v>2076</v>
      </c>
      <c r="B502" s="277" t="s">
        <v>24</v>
      </c>
      <c r="C502" s="88">
        <v>89540</v>
      </c>
      <c r="D502" s="281" t="s">
        <v>214</v>
      </c>
      <c r="E502" s="216" t="s">
        <v>6</v>
      </c>
      <c r="F502" s="343">
        <v>12</v>
      </c>
      <c r="G502" s="184"/>
      <c r="H502" s="146">
        <f t="shared" si="35"/>
        <v>0</v>
      </c>
      <c r="I502" s="146">
        <f t="shared" si="36"/>
        <v>0</v>
      </c>
      <c r="K502" s="51"/>
      <c r="L502" s="51"/>
    </row>
    <row r="503" spans="1:12" s="43" customFormat="1" ht="28.5">
      <c r="A503" s="293" t="s">
        <v>2077</v>
      </c>
      <c r="B503" s="277" t="s">
        <v>25</v>
      </c>
      <c r="C503" s="285" t="s">
        <v>168</v>
      </c>
      <c r="D503" s="281" t="s">
        <v>223</v>
      </c>
      <c r="E503" s="216" t="s">
        <v>6</v>
      </c>
      <c r="F503" s="343">
        <v>4</v>
      </c>
      <c r="G503" s="184"/>
      <c r="H503" s="146">
        <f t="shared" si="35"/>
        <v>0</v>
      </c>
      <c r="I503" s="146">
        <f t="shared" si="36"/>
        <v>0</v>
      </c>
      <c r="K503" s="51"/>
      <c r="L503" s="51"/>
    </row>
    <row r="504" spans="1:12" s="43" customFormat="1" ht="28.5">
      <c r="A504" s="293" t="s">
        <v>2078</v>
      </c>
      <c r="B504" s="277" t="s">
        <v>25</v>
      </c>
      <c r="C504" s="283" t="s">
        <v>168</v>
      </c>
      <c r="D504" s="281" t="s">
        <v>224</v>
      </c>
      <c r="E504" s="216" t="s">
        <v>6</v>
      </c>
      <c r="F504" s="343">
        <v>1</v>
      </c>
      <c r="G504" s="184"/>
      <c r="H504" s="146">
        <f t="shared" si="35"/>
        <v>0</v>
      </c>
      <c r="I504" s="146">
        <f t="shared" si="36"/>
        <v>0</v>
      </c>
      <c r="K504" s="51"/>
      <c r="L504" s="51"/>
    </row>
    <row r="505" spans="1:12" s="43" customFormat="1" ht="28.5">
      <c r="A505" s="293" t="s">
        <v>2079</v>
      </c>
      <c r="B505" s="277" t="s">
        <v>25</v>
      </c>
      <c r="C505" s="283" t="s">
        <v>168</v>
      </c>
      <c r="D505" s="281" t="s">
        <v>225</v>
      </c>
      <c r="E505" s="216" t="s">
        <v>6</v>
      </c>
      <c r="F505" s="343">
        <v>12</v>
      </c>
      <c r="G505" s="184"/>
      <c r="H505" s="146">
        <f t="shared" si="35"/>
        <v>0</v>
      </c>
      <c r="I505" s="146">
        <f t="shared" si="36"/>
        <v>0</v>
      </c>
      <c r="K505" s="51"/>
      <c r="L505" s="51"/>
    </row>
    <row r="506" spans="1:12" s="43" customFormat="1" ht="28.5">
      <c r="A506" s="293" t="s">
        <v>2080</v>
      </c>
      <c r="B506" s="277" t="s">
        <v>25</v>
      </c>
      <c r="C506" s="283" t="s">
        <v>168</v>
      </c>
      <c r="D506" s="281" t="s">
        <v>226</v>
      </c>
      <c r="E506" s="216" t="s">
        <v>6</v>
      </c>
      <c r="F506" s="343">
        <v>5</v>
      </c>
      <c r="G506" s="184"/>
      <c r="H506" s="146">
        <f t="shared" si="35"/>
        <v>0</v>
      </c>
      <c r="I506" s="146">
        <f t="shared" si="36"/>
        <v>0</v>
      </c>
      <c r="K506" s="51"/>
      <c r="L506" s="51"/>
    </row>
    <row r="507" spans="1:12" s="43" customFormat="1" ht="28.5">
      <c r="A507" s="293" t="s">
        <v>2081</v>
      </c>
      <c r="B507" s="277" t="s">
        <v>25</v>
      </c>
      <c r="C507" s="283" t="s">
        <v>168</v>
      </c>
      <c r="D507" s="281" t="s">
        <v>227</v>
      </c>
      <c r="E507" s="216" t="s">
        <v>6</v>
      </c>
      <c r="F507" s="343">
        <v>6</v>
      </c>
      <c r="G507" s="184"/>
      <c r="H507" s="146">
        <f t="shared" si="35"/>
        <v>0</v>
      </c>
      <c r="I507" s="146">
        <f t="shared" si="36"/>
        <v>0</v>
      </c>
      <c r="K507" s="51"/>
      <c r="L507" s="51"/>
    </row>
    <row r="508" spans="1:12" s="43" customFormat="1" ht="28.5">
      <c r="A508" s="293" t="s">
        <v>2082</v>
      </c>
      <c r="B508" s="277" t="s">
        <v>25</v>
      </c>
      <c r="C508" s="283" t="s">
        <v>168</v>
      </c>
      <c r="D508" s="281" t="s">
        <v>234</v>
      </c>
      <c r="E508" s="216" t="s">
        <v>6</v>
      </c>
      <c r="F508" s="343">
        <v>11</v>
      </c>
      <c r="G508" s="184"/>
      <c r="H508" s="146">
        <f t="shared" si="35"/>
        <v>0</v>
      </c>
      <c r="I508" s="146">
        <f t="shared" si="36"/>
        <v>0</v>
      </c>
      <c r="K508" s="51"/>
      <c r="L508" s="51"/>
    </row>
    <row r="509" spans="1:12" s="43" customFormat="1" ht="28.5">
      <c r="A509" s="293" t="s">
        <v>2083</v>
      </c>
      <c r="B509" s="277" t="s">
        <v>25</v>
      </c>
      <c r="C509" s="283" t="s">
        <v>168</v>
      </c>
      <c r="D509" s="281" t="s">
        <v>235</v>
      </c>
      <c r="E509" s="216" t="s">
        <v>6</v>
      </c>
      <c r="F509" s="343">
        <v>23</v>
      </c>
      <c r="G509" s="184"/>
      <c r="H509" s="146">
        <f t="shared" si="35"/>
        <v>0</v>
      </c>
      <c r="I509" s="146">
        <f t="shared" si="36"/>
        <v>0</v>
      </c>
      <c r="K509" s="51"/>
      <c r="L509" s="51"/>
    </row>
    <row r="510" spans="1:12" s="43" customFormat="1" ht="57.75" customHeight="1">
      <c r="A510" s="293" t="s">
        <v>2084</v>
      </c>
      <c r="B510" s="277" t="s">
        <v>25</v>
      </c>
      <c r="C510" s="283" t="s">
        <v>168</v>
      </c>
      <c r="D510" s="281" t="s">
        <v>236</v>
      </c>
      <c r="E510" s="216" t="s">
        <v>6</v>
      </c>
      <c r="F510" s="343">
        <v>2</v>
      </c>
      <c r="G510" s="184"/>
      <c r="H510" s="146">
        <f t="shared" si="35"/>
        <v>0</v>
      </c>
      <c r="I510" s="146">
        <f t="shared" si="36"/>
        <v>0</v>
      </c>
      <c r="K510" s="51"/>
      <c r="L510" s="51"/>
    </row>
    <row r="511" spans="1:12" s="43" customFormat="1" ht="57.75" customHeight="1">
      <c r="A511" s="293" t="s">
        <v>2085</v>
      </c>
      <c r="B511" s="277" t="s">
        <v>24</v>
      </c>
      <c r="C511" s="533">
        <v>94709</v>
      </c>
      <c r="D511" s="281" t="s">
        <v>237</v>
      </c>
      <c r="E511" s="216" t="s">
        <v>6</v>
      </c>
      <c r="F511" s="343">
        <v>1</v>
      </c>
      <c r="G511" s="184"/>
      <c r="H511" s="146">
        <f t="shared" si="35"/>
        <v>0</v>
      </c>
      <c r="I511" s="146">
        <f t="shared" si="36"/>
        <v>0</v>
      </c>
      <c r="K511" s="51"/>
      <c r="L511" s="51"/>
    </row>
    <row r="512" spans="1:12" s="43" customFormat="1" ht="57.75" customHeight="1">
      <c r="A512" s="293" t="s">
        <v>2086</v>
      </c>
      <c r="B512" s="277" t="s">
        <v>24</v>
      </c>
      <c r="C512" s="533">
        <v>94711</v>
      </c>
      <c r="D512" s="281" t="s">
        <v>169</v>
      </c>
      <c r="E512" s="216" t="s">
        <v>6</v>
      </c>
      <c r="F512" s="343">
        <v>1</v>
      </c>
      <c r="G512" s="184"/>
      <c r="H512" s="146">
        <f t="shared" si="35"/>
        <v>0</v>
      </c>
      <c r="I512" s="146">
        <f t="shared" si="36"/>
        <v>0</v>
      </c>
      <c r="K512" s="51"/>
      <c r="L512" s="51"/>
    </row>
    <row r="513" spans="1:12" s="43" customFormat="1" ht="57.75" customHeight="1">
      <c r="A513" s="293" t="s">
        <v>2087</v>
      </c>
      <c r="B513" s="277" t="s">
        <v>24</v>
      </c>
      <c r="C513" s="533">
        <v>94715</v>
      </c>
      <c r="D513" s="281" t="s">
        <v>170</v>
      </c>
      <c r="E513" s="216" t="s">
        <v>6</v>
      </c>
      <c r="F513" s="343">
        <v>1</v>
      </c>
      <c r="G513" s="184"/>
      <c r="H513" s="146">
        <f t="shared" si="35"/>
        <v>0</v>
      </c>
      <c r="I513" s="146">
        <f t="shared" si="36"/>
        <v>0</v>
      </c>
      <c r="K513" s="51"/>
      <c r="L513" s="51"/>
    </row>
    <row r="514" spans="1:12" s="43" customFormat="1" ht="57.75" customHeight="1">
      <c r="A514" s="293" t="s">
        <v>2088</v>
      </c>
      <c r="B514" s="277" t="s">
        <v>24</v>
      </c>
      <c r="C514" s="533">
        <v>94656</v>
      </c>
      <c r="D514" s="281" t="s">
        <v>171</v>
      </c>
      <c r="E514" s="216" t="s">
        <v>6</v>
      </c>
      <c r="F514" s="343">
        <v>44</v>
      </c>
      <c r="G514" s="184"/>
      <c r="H514" s="146">
        <f t="shared" si="35"/>
        <v>0</v>
      </c>
      <c r="I514" s="146">
        <f t="shared" si="36"/>
        <v>0</v>
      </c>
      <c r="K514" s="51"/>
      <c r="L514" s="51"/>
    </row>
    <row r="515" spans="1:12" s="43" customFormat="1" ht="57.75" customHeight="1">
      <c r="A515" s="293" t="s">
        <v>2089</v>
      </c>
      <c r="B515" s="277" t="s">
        <v>24</v>
      </c>
      <c r="C515" s="533">
        <v>94658</v>
      </c>
      <c r="D515" s="281" t="s">
        <v>172</v>
      </c>
      <c r="E515" s="216" t="s">
        <v>6</v>
      </c>
      <c r="F515" s="343">
        <v>17</v>
      </c>
      <c r="G515" s="184"/>
      <c r="H515" s="146">
        <f t="shared" si="35"/>
        <v>0</v>
      </c>
      <c r="I515" s="146">
        <f t="shared" si="36"/>
        <v>0</v>
      </c>
      <c r="K515" s="51"/>
      <c r="L515" s="51"/>
    </row>
    <row r="516" spans="1:12" s="43" customFormat="1" ht="57.75" customHeight="1">
      <c r="A516" s="293" t="s">
        <v>2090</v>
      </c>
      <c r="B516" s="277" t="s">
        <v>24</v>
      </c>
      <c r="C516" s="533">
        <v>94662</v>
      </c>
      <c r="D516" s="281" t="s">
        <v>173</v>
      </c>
      <c r="E516" s="216" t="s">
        <v>6</v>
      </c>
      <c r="F516" s="343">
        <v>89</v>
      </c>
      <c r="G516" s="184"/>
      <c r="H516" s="146">
        <f t="shared" si="35"/>
        <v>0</v>
      </c>
      <c r="I516" s="146">
        <f t="shared" si="36"/>
        <v>0</v>
      </c>
      <c r="K516" s="51"/>
      <c r="L516" s="51"/>
    </row>
    <row r="517" spans="1:12" s="43" customFormat="1" ht="57.75" customHeight="1">
      <c r="A517" s="293" t="s">
        <v>2091</v>
      </c>
      <c r="B517" s="277" t="s">
        <v>24</v>
      </c>
      <c r="C517" s="533">
        <v>94664</v>
      </c>
      <c r="D517" s="281" t="s">
        <v>174</v>
      </c>
      <c r="E517" s="216" t="s">
        <v>6</v>
      </c>
      <c r="F517" s="343">
        <v>4</v>
      </c>
      <c r="G517" s="184"/>
      <c r="H517" s="146">
        <f t="shared" si="35"/>
        <v>0</v>
      </c>
      <c r="I517" s="146">
        <f t="shared" si="36"/>
        <v>0</v>
      </c>
      <c r="K517" s="51"/>
      <c r="L517" s="51"/>
    </row>
    <row r="518" spans="1:12" s="43" customFormat="1" ht="57.75" customHeight="1">
      <c r="A518" s="293" t="s">
        <v>2092</v>
      </c>
      <c r="B518" s="277" t="s">
        <v>24</v>
      </c>
      <c r="C518" s="533">
        <v>94668</v>
      </c>
      <c r="D518" s="281" t="s">
        <v>238</v>
      </c>
      <c r="E518" s="216" t="s">
        <v>6</v>
      </c>
      <c r="F518" s="343">
        <v>2</v>
      </c>
      <c r="G518" s="184"/>
      <c r="H518" s="146">
        <f t="shared" si="35"/>
        <v>0</v>
      </c>
      <c r="I518" s="146">
        <f t="shared" si="36"/>
        <v>0</v>
      </c>
      <c r="K518" s="51"/>
      <c r="L518" s="51"/>
    </row>
    <row r="519" spans="1:12" s="43" customFormat="1" ht="57">
      <c r="A519" s="293" t="s">
        <v>2093</v>
      </c>
      <c r="B519" s="277" t="s">
        <v>24</v>
      </c>
      <c r="C519" s="533">
        <v>94670</v>
      </c>
      <c r="D519" s="281" t="s">
        <v>175</v>
      </c>
      <c r="E519" s="216" t="s">
        <v>6</v>
      </c>
      <c r="F519" s="343">
        <v>4</v>
      </c>
      <c r="G519" s="184"/>
      <c r="H519" s="146">
        <f t="shared" si="35"/>
        <v>0</v>
      </c>
      <c r="I519" s="146">
        <f t="shared" si="36"/>
        <v>0</v>
      </c>
      <c r="K519" s="51"/>
      <c r="L519" s="51"/>
    </row>
    <row r="520" spans="1:12" s="43" customFormat="1" ht="42.75">
      <c r="A520" s="293" t="s">
        <v>2094</v>
      </c>
      <c r="B520" s="277" t="s">
        <v>24</v>
      </c>
      <c r="C520" s="533">
        <v>89366</v>
      </c>
      <c r="D520" s="281" t="s">
        <v>176</v>
      </c>
      <c r="E520" s="216" t="s">
        <v>6</v>
      </c>
      <c r="F520" s="343">
        <v>11</v>
      </c>
      <c r="G520" s="184"/>
      <c r="H520" s="146">
        <f t="shared" si="35"/>
        <v>0</v>
      </c>
      <c r="I520" s="146">
        <f t="shared" si="36"/>
        <v>0</v>
      </c>
      <c r="K520" s="51"/>
      <c r="L520" s="51"/>
    </row>
    <row r="521" spans="1:12" s="43" customFormat="1" ht="42.75">
      <c r="A521" s="293" t="s">
        <v>2095</v>
      </c>
      <c r="B521" s="277" t="s">
        <v>24</v>
      </c>
      <c r="C521" s="533">
        <v>90373</v>
      </c>
      <c r="D521" s="281" t="s">
        <v>177</v>
      </c>
      <c r="E521" s="216" t="s">
        <v>6</v>
      </c>
      <c r="F521" s="343">
        <v>81</v>
      </c>
      <c r="G521" s="184"/>
      <c r="H521" s="146">
        <f t="shared" si="35"/>
        <v>0</v>
      </c>
      <c r="I521" s="146">
        <f t="shared" si="36"/>
        <v>0</v>
      </c>
      <c r="K521" s="51"/>
      <c r="L521" s="51"/>
    </row>
    <row r="522" spans="1:12" s="43" customFormat="1" ht="28.5">
      <c r="A522" s="293" t="s">
        <v>2096</v>
      </c>
      <c r="B522" s="277" t="s">
        <v>24</v>
      </c>
      <c r="C522" s="533">
        <v>89622</v>
      </c>
      <c r="D522" s="281" t="s">
        <v>207</v>
      </c>
      <c r="E522" s="216" t="s">
        <v>6</v>
      </c>
      <c r="F522" s="343">
        <v>11</v>
      </c>
      <c r="G522" s="184"/>
      <c r="H522" s="146">
        <f t="shared" si="35"/>
        <v>0</v>
      </c>
      <c r="I522" s="146">
        <f t="shared" si="36"/>
        <v>0</v>
      </c>
      <c r="K522" s="51"/>
      <c r="L522" s="51"/>
    </row>
    <row r="523" spans="1:12" s="43" customFormat="1" ht="28.5">
      <c r="A523" s="293" t="s">
        <v>2097</v>
      </c>
      <c r="B523" s="277" t="s">
        <v>24</v>
      </c>
      <c r="C523" s="533">
        <v>89627</v>
      </c>
      <c r="D523" s="281" t="s">
        <v>178</v>
      </c>
      <c r="E523" s="216" t="s">
        <v>6</v>
      </c>
      <c r="F523" s="343">
        <v>8</v>
      </c>
      <c r="G523" s="184"/>
      <c r="H523" s="146">
        <f t="shared" si="35"/>
        <v>0</v>
      </c>
      <c r="I523" s="146">
        <f t="shared" si="36"/>
        <v>0</v>
      </c>
      <c r="K523" s="51"/>
      <c r="L523" s="51"/>
    </row>
    <row r="524" spans="1:12" s="43" customFormat="1" ht="28.5">
      <c r="A524" s="293" t="s">
        <v>2098</v>
      </c>
      <c r="B524" s="277" t="s">
        <v>25</v>
      </c>
      <c r="C524" s="283" t="s">
        <v>1396</v>
      </c>
      <c r="D524" s="281" t="s">
        <v>211</v>
      </c>
      <c r="E524" s="216" t="s">
        <v>6</v>
      </c>
      <c r="F524" s="343">
        <v>2</v>
      </c>
      <c r="G524" s="184"/>
      <c r="H524" s="146">
        <f t="shared" si="35"/>
        <v>0</v>
      </c>
      <c r="I524" s="146">
        <f t="shared" si="36"/>
        <v>0</v>
      </c>
      <c r="K524" s="51"/>
      <c r="L524" s="51"/>
    </row>
    <row r="525" spans="1:12" s="43" customFormat="1" ht="28.5">
      <c r="A525" s="293" t="s">
        <v>2099</v>
      </c>
      <c r="B525" s="277" t="s">
        <v>25</v>
      </c>
      <c r="C525" s="283" t="s">
        <v>1786</v>
      </c>
      <c r="D525" s="281" t="s">
        <v>212</v>
      </c>
      <c r="E525" s="216" t="s">
        <v>6</v>
      </c>
      <c r="F525" s="343">
        <v>11</v>
      </c>
      <c r="G525" s="184"/>
      <c r="H525" s="146">
        <f t="shared" si="35"/>
        <v>0</v>
      </c>
      <c r="I525" s="146">
        <f t="shared" si="36"/>
        <v>0</v>
      </c>
      <c r="K525" s="51"/>
      <c r="L525" s="51"/>
    </row>
    <row r="526" spans="1:12" s="43" customFormat="1" ht="15">
      <c r="A526" s="307" t="s">
        <v>2100</v>
      </c>
      <c r="B526" s="322"/>
      <c r="C526" s="323" t="s">
        <v>1</v>
      </c>
      <c r="D526" s="324" t="s">
        <v>179</v>
      </c>
      <c r="E526" s="308"/>
      <c r="F526" s="325"/>
      <c r="G526" s="325"/>
      <c r="H526" s="325"/>
      <c r="I526" s="326">
        <f>SUM(I527:I539)</f>
        <v>0</v>
      </c>
      <c r="K526" s="51"/>
      <c r="L526" s="51"/>
    </row>
    <row r="527" spans="1:12" s="43" customFormat="1" ht="63.75" customHeight="1">
      <c r="A527" s="293" t="s">
        <v>2101</v>
      </c>
      <c r="B527" s="277" t="s">
        <v>24</v>
      </c>
      <c r="C527" s="533">
        <v>94495</v>
      </c>
      <c r="D527" s="281" t="s">
        <v>246</v>
      </c>
      <c r="E527" s="216" t="s">
        <v>6</v>
      </c>
      <c r="F527" s="343">
        <v>6</v>
      </c>
      <c r="G527" s="184"/>
      <c r="H527" s="146">
        <f aca="true" t="shared" si="37" ref="H527:H539">G527*(1+$I$4)</f>
        <v>0</v>
      </c>
      <c r="I527" s="146">
        <f t="shared" si="36"/>
        <v>0</v>
      </c>
      <c r="K527" s="51"/>
      <c r="L527" s="51"/>
    </row>
    <row r="528" spans="1:12" s="43" customFormat="1" ht="57">
      <c r="A528" s="293" t="s">
        <v>2102</v>
      </c>
      <c r="B528" s="277" t="s">
        <v>24</v>
      </c>
      <c r="C528" s="533">
        <v>94497</v>
      </c>
      <c r="D528" s="281" t="s">
        <v>244</v>
      </c>
      <c r="E528" s="216" t="s">
        <v>6</v>
      </c>
      <c r="F528" s="343">
        <v>1</v>
      </c>
      <c r="G528" s="184"/>
      <c r="H528" s="146">
        <f t="shared" si="37"/>
        <v>0</v>
      </c>
      <c r="I528" s="146">
        <f t="shared" si="36"/>
        <v>0</v>
      </c>
      <c r="K528" s="51"/>
      <c r="L528" s="51"/>
    </row>
    <row r="529" spans="1:12" s="43" customFormat="1" ht="57">
      <c r="A529" s="293" t="s">
        <v>2103</v>
      </c>
      <c r="B529" s="277" t="s">
        <v>24</v>
      </c>
      <c r="C529" s="533">
        <v>94498</v>
      </c>
      <c r="D529" s="281" t="s">
        <v>180</v>
      </c>
      <c r="E529" s="216" t="s">
        <v>6</v>
      </c>
      <c r="F529" s="343">
        <v>2</v>
      </c>
      <c r="G529" s="184"/>
      <c r="H529" s="146">
        <f t="shared" si="37"/>
        <v>0</v>
      </c>
      <c r="I529" s="146">
        <f t="shared" si="36"/>
        <v>0</v>
      </c>
      <c r="K529" s="51"/>
      <c r="L529" s="51"/>
    </row>
    <row r="530" spans="1:12" s="43" customFormat="1" ht="57">
      <c r="A530" s="293" t="s">
        <v>2104</v>
      </c>
      <c r="B530" s="277" t="s">
        <v>24</v>
      </c>
      <c r="C530" s="533">
        <v>94500</v>
      </c>
      <c r="D530" s="281" t="s">
        <v>245</v>
      </c>
      <c r="E530" s="216" t="s">
        <v>6</v>
      </c>
      <c r="F530" s="343">
        <v>1</v>
      </c>
      <c r="G530" s="184"/>
      <c r="H530" s="146">
        <f t="shared" si="37"/>
        <v>0</v>
      </c>
      <c r="I530" s="146">
        <f t="shared" si="36"/>
        <v>0</v>
      </c>
      <c r="K530" s="51"/>
      <c r="L530" s="51"/>
    </row>
    <row r="531" spans="1:12" s="43" customFormat="1" ht="57">
      <c r="A531" s="293" t="s">
        <v>2105</v>
      </c>
      <c r="B531" s="277" t="s">
        <v>24</v>
      </c>
      <c r="C531" s="533">
        <v>94501</v>
      </c>
      <c r="D531" s="281" t="s">
        <v>181</v>
      </c>
      <c r="E531" s="216" t="s">
        <v>6</v>
      </c>
      <c r="F531" s="343">
        <v>2</v>
      </c>
      <c r="G531" s="184"/>
      <c r="H531" s="146">
        <f t="shared" si="37"/>
        <v>0</v>
      </c>
      <c r="I531" s="146">
        <f t="shared" si="36"/>
        <v>0</v>
      </c>
      <c r="K531" s="51"/>
      <c r="L531" s="51"/>
    </row>
    <row r="532" spans="1:12" s="43" customFormat="1" ht="49.5" customHeight="1">
      <c r="A532" s="293" t="s">
        <v>2106</v>
      </c>
      <c r="B532" s="277" t="s">
        <v>24</v>
      </c>
      <c r="C532" s="533">
        <v>94490</v>
      </c>
      <c r="D532" s="281" t="s">
        <v>248</v>
      </c>
      <c r="E532" s="216" t="s">
        <v>6</v>
      </c>
      <c r="F532" s="343">
        <v>1</v>
      </c>
      <c r="G532" s="184"/>
      <c r="H532" s="146">
        <f t="shared" si="37"/>
        <v>0</v>
      </c>
      <c r="I532" s="146">
        <f t="shared" si="36"/>
        <v>0</v>
      </c>
      <c r="K532" s="51"/>
      <c r="L532" s="51"/>
    </row>
    <row r="533" spans="1:12" s="43" customFormat="1" ht="75" customHeight="1">
      <c r="A533" s="293" t="s">
        <v>2107</v>
      </c>
      <c r="B533" s="277" t="s">
        <v>24</v>
      </c>
      <c r="C533" s="533">
        <v>89987</v>
      </c>
      <c r="D533" s="281" t="s">
        <v>247</v>
      </c>
      <c r="E533" s="216" t="s">
        <v>6</v>
      </c>
      <c r="F533" s="343">
        <v>26</v>
      </c>
      <c r="G533" s="184"/>
      <c r="H533" s="146">
        <f t="shared" si="37"/>
        <v>0</v>
      </c>
      <c r="I533" s="146">
        <f t="shared" si="36"/>
        <v>0</v>
      </c>
      <c r="K533" s="51"/>
      <c r="L533" s="51"/>
    </row>
    <row r="534" spans="1:12" s="43" customFormat="1" ht="72.75" customHeight="1">
      <c r="A534" s="293" t="s">
        <v>2108</v>
      </c>
      <c r="B534" s="277" t="s">
        <v>24</v>
      </c>
      <c r="C534" s="533">
        <v>94792</v>
      </c>
      <c r="D534" s="281" t="s">
        <v>249</v>
      </c>
      <c r="E534" s="216" t="s">
        <v>6</v>
      </c>
      <c r="F534" s="343">
        <v>5</v>
      </c>
      <c r="G534" s="184"/>
      <c r="H534" s="146">
        <f t="shared" si="37"/>
        <v>0</v>
      </c>
      <c r="I534" s="146">
        <f t="shared" si="36"/>
        <v>0</v>
      </c>
      <c r="K534" s="51"/>
      <c r="L534" s="51"/>
    </row>
    <row r="535" spans="1:12" s="43" customFormat="1" ht="71.25">
      <c r="A535" s="293" t="s">
        <v>2109</v>
      </c>
      <c r="B535" s="277" t="s">
        <v>24</v>
      </c>
      <c r="C535" s="533">
        <v>94794</v>
      </c>
      <c r="D535" s="281" t="s">
        <v>250</v>
      </c>
      <c r="E535" s="216" t="s">
        <v>6</v>
      </c>
      <c r="F535" s="343">
        <v>22</v>
      </c>
      <c r="G535" s="184"/>
      <c r="H535" s="146">
        <f t="shared" si="37"/>
        <v>0</v>
      </c>
      <c r="I535" s="146">
        <f t="shared" si="36"/>
        <v>0</v>
      </c>
      <c r="K535" s="51"/>
      <c r="L535" s="51"/>
    </row>
    <row r="536" spans="1:12" s="43" customFormat="1" ht="28.5">
      <c r="A536" s="293" t="s">
        <v>2110</v>
      </c>
      <c r="B536" s="277" t="s">
        <v>24</v>
      </c>
      <c r="C536" s="533">
        <v>99620</v>
      </c>
      <c r="D536" s="281" t="s">
        <v>251</v>
      </c>
      <c r="E536" s="216" t="s">
        <v>6</v>
      </c>
      <c r="F536" s="343">
        <v>2</v>
      </c>
      <c r="G536" s="184"/>
      <c r="H536" s="146">
        <f t="shared" si="37"/>
        <v>0</v>
      </c>
      <c r="I536" s="146">
        <f t="shared" si="36"/>
        <v>0</v>
      </c>
      <c r="K536" s="51"/>
      <c r="L536" s="51"/>
    </row>
    <row r="537" spans="1:12" s="43" customFormat="1" ht="28.5">
      <c r="A537" s="293" t="s">
        <v>2111</v>
      </c>
      <c r="B537" s="277" t="s">
        <v>24</v>
      </c>
      <c r="C537" s="533">
        <v>86886</v>
      </c>
      <c r="D537" s="284" t="s">
        <v>243</v>
      </c>
      <c r="E537" s="187" t="s">
        <v>6</v>
      </c>
      <c r="F537" s="343">
        <v>46</v>
      </c>
      <c r="G537" s="184"/>
      <c r="H537" s="146">
        <f t="shared" si="37"/>
        <v>0</v>
      </c>
      <c r="I537" s="146">
        <f t="shared" si="36"/>
        <v>0</v>
      </c>
      <c r="K537" s="51"/>
      <c r="L537" s="51"/>
    </row>
    <row r="538" spans="1:12" s="43" customFormat="1" ht="28.5">
      <c r="A538" s="293" t="s">
        <v>2112</v>
      </c>
      <c r="B538" s="282" t="s">
        <v>24</v>
      </c>
      <c r="C538" s="533">
        <v>99635</v>
      </c>
      <c r="D538" s="279" t="s">
        <v>241</v>
      </c>
      <c r="E538" s="187" t="s">
        <v>6</v>
      </c>
      <c r="F538" s="343">
        <v>43</v>
      </c>
      <c r="G538" s="184"/>
      <c r="H538" s="146">
        <f t="shared" si="37"/>
        <v>0</v>
      </c>
      <c r="I538" s="146">
        <f t="shared" si="36"/>
        <v>0</v>
      </c>
      <c r="K538" s="51"/>
      <c r="L538" s="51"/>
    </row>
    <row r="539" spans="1:12" s="43" customFormat="1" ht="28.5">
      <c r="A539" s="293" t="s">
        <v>2113</v>
      </c>
      <c r="B539" s="277" t="s">
        <v>25</v>
      </c>
      <c r="C539" s="283" t="s">
        <v>242</v>
      </c>
      <c r="D539" s="281" t="s">
        <v>1281</v>
      </c>
      <c r="E539" s="216" t="s">
        <v>6</v>
      </c>
      <c r="F539" s="343">
        <v>43</v>
      </c>
      <c r="G539" s="184"/>
      <c r="H539" s="146">
        <f t="shared" si="37"/>
        <v>0</v>
      </c>
      <c r="I539" s="146">
        <f t="shared" si="36"/>
        <v>0</v>
      </c>
      <c r="K539" s="51"/>
      <c r="L539" s="51"/>
    </row>
    <row r="540" spans="1:12" s="43" customFormat="1" ht="15">
      <c r="A540" s="307" t="s">
        <v>2114</v>
      </c>
      <c r="B540" s="322"/>
      <c r="C540" s="323"/>
      <c r="D540" s="324" t="s">
        <v>252</v>
      </c>
      <c r="E540" s="308"/>
      <c r="F540" s="325"/>
      <c r="G540" s="325"/>
      <c r="H540" s="325"/>
      <c r="I540" s="326">
        <f>SUM(I541:I554)</f>
        <v>0</v>
      </c>
      <c r="K540" s="51"/>
      <c r="L540" s="51"/>
    </row>
    <row r="541" spans="1:12" s="43" customFormat="1" ht="28.5">
      <c r="A541" s="293" t="s">
        <v>2115</v>
      </c>
      <c r="B541" s="277" t="s">
        <v>24</v>
      </c>
      <c r="C541" s="533">
        <v>100858</v>
      </c>
      <c r="D541" s="284" t="s">
        <v>1282</v>
      </c>
      <c r="E541" s="187" t="s">
        <v>6</v>
      </c>
      <c r="F541" s="343">
        <v>27</v>
      </c>
      <c r="G541" s="184"/>
      <c r="H541" s="146">
        <f aca="true" t="shared" si="38" ref="H541:H554">G541*(1+$I$4)</f>
        <v>0</v>
      </c>
      <c r="I541" s="146">
        <f t="shared" si="36"/>
        <v>0</v>
      </c>
      <c r="K541" s="51"/>
      <c r="L541" s="51"/>
    </row>
    <row r="542" spans="1:12" s="43" customFormat="1" ht="28.5">
      <c r="A542" s="293" t="s">
        <v>2116</v>
      </c>
      <c r="B542" s="277" t="s">
        <v>24</v>
      </c>
      <c r="C542" s="533">
        <v>95469</v>
      </c>
      <c r="D542" s="281" t="s">
        <v>253</v>
      </c>
      <c r="E542" s="216" t="s">
        <v>6</v>
      </c>
      <c r="F542" s="343">
        <v>37</v>
      </c>
      <c r="G542" s="184"/>
      <c r="H542" s="146">
        <f t="shared" si="38"/>
        <v>0</v>
      </c>
      <c r="I542" s="146">
        <f t="shared" si="36"/>
        <v>0</v>
      </c>
      <c r="K542" s="51"/>
      <c r="L542" s="51"/>
    </row>
    <row r="543" spans="1:12" s="43" customFormat="1" ht="42.75">
      <c r="A543" s="293" t="s">
        <v>2117</v>
      </c>
      <c r="B543" s="277" t="s">
        <v>24</v>
      </c>
      <c r="C543" s="533">
        <v>95471</v>
      </c>
      <c r="D543" s="281" t="s">
        <v>254</v>
      </c>
      <c r="E543" s="216" t="s">
        <v>6</v>
      </c>
      <c r="F543" s="343">
        <v>6</v>
      </c>
      <c r="G543" s="184"/>
      <c r="H543" s="146">
        <f t="shared" si="38"/>
        <v>0</v>
      </c>
      <c r="I543" s="146">
        <f t="shared" si="36"/>
        <v>0</v>
      </c>
      <c r="K543" s="51"/>
      <c r="L543" s="51"/>
    </row>
    <row r="544" spans="1:12" s="43" customFormat="1" ht="29.25" customHeight="1">
      <c r="A544" s="293" t="s">
        <v>2118</v>
      </c>
      <c r="B544" s="277" t="s">
        <v>25</v>
      </c>
      <c r="C544" s="283" t="s">
        <v>258</v>
      </c>
      <c r="D544" s="281" t="s">
        <v>257</v>
      </c>
      <c r="E544" s="216" t="s">
        <v>6</v>
      </c>
      <c r="F544" s="343">
        <v>6</v>
      </c>
      <c r="G544" s="184"/>
      <c r="H544" s="146">
        <f t="shared" si="38"/>
        <v>0</v>
      </c>
      <c r="I544" s="146">
        <f aca="true" t="shared" si="39" ref="I544:I554">TRUNC((H544*F544),2)</f>
        <v>0</v>
      </c>
      <c r="K544" s="51"/>
      <c r="L544" s="51"/>
    </row>
    <row r="545" spans="1:12" s="43" customFormat="1" ht="46.5" customHeight="1">
      <c r="A545" s="293" t="s">
        <v>2119</v>
      </c>
      <c r="B545" s="277" t="s">
        <v>24</v>
      </c>
      <c r="C545" s="533">
        <v>100849</v>
      </c>
      <c r="D545" s="284" t="s">
        <v>1284</v>
      </c>
      <c r="E545" s="187" t="s">
        <v>6</v>
      </c>
      <c r="F545" s="343">
        <v>37</v>
      </c>
      <c r="G545" s="184"/>
      <c r="H545" s="146">
        <f t="shared" si="38"/>
        <v>0</v>
      </c>
      <c r="I545" s="146">
        <f t="shared" si="39"/>
        <v>0</v>
      </c>
      <c r="K545" s="51"/>
      <c r="L545" s="51"/>
    </row>
    <row r="546" spans="1:12" s="43" customFormat="1" ht="48" customHeight="1">
      <c r="A546" s="293" t="s">
        <v>2120</v>
      </c>
      <c r="B546" s="277" t="s">
        <v>24</v>
      </c>
      <c r="C546" s="533">
        <v>100867</v>
      </c>
      <c r="D546" s="284" t="s">
        <v>1210</v>
      </c>
      <c r="E546" s="187" t="s">
        <v>6</v>
      </c>
      <c r="F546" s="343">
        <v>60</v>
      </c>
      <c r="G546" s="184"/>
      <c r="H546" s="146">
        <f t="shared" si="38"/>
        <v>0</v>
      </c>
      <c r="I546" s="146">
        <f t="shared" si="39"/>
        <v>0</v>
      </c>
      <c r="K546" s="51"/>
      <c r="L546" s="51"/>
    </row>
    <row r="547" spans="1:12" s="43" customFormat="1" ht="63.75" customHeight="1">
      <c r="A547" s="293" t="s">
        <v>2121</v>
      </c>
      <c r="B547" s="277" t="s">
        <v>24</v>
      </c>
      <c r="C547" s="533">
        <v>100868</v>
      </c>
      <c r="D547" s="284" t="s">
        <v>1211</v>
      </c>
      <c r="E547" s="187" t="s">
        <v>6</v>
      </c>
      <c r="F547" s="343">
        <v>12</v>
      </c>
      <c r="G547" s="184"/>
      <c r="H547" s="146">
        <f t="shared" si="38"/>
        <v>0</v>
      </c>
      <c r="I547" s="146">
        <f t="shared" si="39"/>
        <v>0</v>
      </c>
      <c r="K547" s="51"/>
      <c r="L547" s="51"/>
    </row>
    <row r="548" spans="1:12" s="43" customFormat="1" ht="57">
      <c r="A548" s="293" t="s">
        <v>2122</v>
      </c>
      <c r="B548" s="277" t="s">
        <v>24</v>
      </c>
      <c r="C548" s="533">
        <v>86925</v>
      </c>
      <c r="D548" s="281" t="s">
        <v>420</v>
      </c>
      <c r="E548" s="216" t="s">
        <v>6</v>
      </c>
      <c r="F548" s="343">
        <v>3</v>
      </c>
      <c r="G548" s="184"/>
      <c r="H548" s="146">
        <f t="shared" si="38"/>
        <v>0</v>
      </c>
      <c r="I548" s="146">
        <f t="shared" si="39"/>
        <v>0</v>
      </c>
      <c r="K548" s="51"/>
      <c r="L548" s="51"/>
    </row>
    <row r="549" spans="1:12" s="43" customFormat="1" ht="44.25" customHeight="1">
      <c r="A549" s="293" t="s">
        <v>2123</v>
      </c>
      <c r="B549" s="277" t="s">
        <v>24</v>
      </c>
      <c r="C549" s="533">
        <v>86938</v>
      </c>
      <c r="D549" s="281" t="s">
        <v>421</v>
      </c>
      <c r="E549" s="216" t="s">
        <v>6</v>
      </c>
      <c r="F549" s="343">
        <v>46</v>
      </c>
      <c r="G549" s="184"/>
      <c r="H549" s="146">
        <f t="shared" si="38"/>
        <v>0</v>
      </c>
      <c r="I549" s="146">
        <f t="shared" si="39"/>
        <v>0</v>
      </c>
      <c r="K549" s="51"/>
      <c r="L549" s="51"/>
    </row>
    <row r="550" spans="1:12" s="43" customFormat="1" ht="42.75">
      <c r="A550" s="293" t="s">
        <v>2124</v>
      </c>
      <c r="B550" s="277" t="s">
        <v>24</v>
      </c>
      <c r="C550" s="533">
        <v>86935</v>
      </c>
      <c r="D550" s="281" t="s">
        <v>422</v>
      </c>
      <c r="E550" s="216" t="s">
        <v>6</v>
      </c>
      <c r="F550" s="343">
        <v>8</v>
      </c>
      <c r="G550" s="184"/>
      <c r="H550" s="146">
        <f t="shared" si="38"/>
        <v>0</v>
      </c>
      <c r="I550" s="146">
        <f t="shared" si="39"/>
        <v>0</v>
      </c>
      <c r="K550" s="51"/>
      <c r="L550" s="51"/>
    </row>
    <row r="551" spans="1:12" s="43" customFormat="1" ht="28.5">
      <c r="A551" s="293" t="s">
        <v>2125</v>
      </c>
      <c r="B551" s="277" t="s">
        <v>24</v>
      </c>
      <c r="C551" s="533">
        <v>100860</v>
      </c>
      <c r="D551" s="281" t="s">
        <v>1129</v>
      </c>
      <c r="E551" s="216" t="s">
        <v>6</v>
      </c>
      <c r="F551" s="343">
        <v>16</v>
      </c>
      <c r="G551" s="184"/>
      <c r="H551" s="146">
        <f t="shared" si="38"/>
        <v>0</v>
      </c>
      <c r="I551" s="146">
        <f t="shared" si="39"/>
        <v>0</v>
      </c>
      <c r="K551" s="51"/>
      <c r="L551" s="51"/>
    </row>
    <row r="552" spans="1:12" s="43" customFormat="1" ht="27.75" customHeight="1">
      <c r="A552" s="293" t="s">
        <v>2126</v>
      </c>
      <c r="B552" s="277" t="s">
        <v>24</v>
      </c>
      <c r="C552" s="533">
        <v>86914</v>
      </c>
      <c r="D552" s="281" t="s">
        <v>259</v>
      </c>
      <c r="E552" s="216" t="s">
        <v>6</v>
      </c>
      <c r="F552" s="343">
        <v>12</v>
      </c>
      <c r="G552" s="184"/>
      <c r="H552" s="146">
        <f t="shared" si="38"/>
        <v>0</v>
      </c>
      <c r="I552" s="146">
        <f t="shared" si="39"/>
        <v>0</v>
      </c>
      <c r="K552" s="51"/>
      <c r="L552" s="51"/>
    </row>
    <row r="553" spans="1:12" s="43" customFormat="1" ht="28.5">
      <c r="A553" s="293" t="s">
        <v>2127</v>
      </c>
      <c r="B553" s="277" t="s">
        <v>24</v>
      </c>
      <c r="C553" s="533">
        <v>86906</v>
      </c>
      <c r="D553" s="281" t="s">
        <v>260</v>
      </c>
      <c r="E553" s="216" t="s">
        <v>6</v>
      </c>
      <c r="F553" s="343">
        <v>46</v>
      </c>
      <c r="G553" s="184"/>
      <c r="H553" s="146">
        <f t="shared" si="38"/>
        <v>0</v>
      </c>
      <c r="I553" s="146">
        <f t="shared" si="39"/>
        <v>0</v>
      </c>
      <c r="K553" s="51"/>
      <c r="L553" s="51"/>
    </row>
    <row r="554" spans="1:12" s="43" customFormat="1" ht="42.75">
      <c r="A554" s="293" t="s">
        <v>2128</v>
      </c>
      <c r="B554" s="277" t="s">
        <v>24</v>
      </c>
      <c r="C554" s="536">
        <v>86911</v>
      </c>
      <c r="D554" s="284" t="s">
        <v>1283</v>
      </c>
      <c r="E554" s="187" t="s">
        <v>6</v>
      </c>
      <c r="F554" s="343">
        <v>8</v>
      </c>
      <c r="G554" s="184"/>
      <c r="H554" s="146">
        <f t="shared" si="38"/>
        <v>0</v>
      </c>
      <c r="I554" s="146">
        <f t="shared" si="39"/>
        <v>0</v>
      </c>
      <c r="K554" s="51"/>
      <c r="L554" s="51"/>
    </row>
    <row r="555" spans="1:13" s="535" customFormat="1" ht="15">
      <c r="A555" s="293" t="s">
        <v>2129</v>
      </c>
      <c r="B555" s="322"/>
      <c r="C555" s="323" t="s">
        <v>1</v>
      </c>
      <c r="D555" s="324" t="s">
        <v>182</v>
      </c>
      <c r="E555" s="308"/>
      <c r="F555" s="325"/>
      <c r="G555" s="325"/>
      <c r="H555" s="327"/>
      <c r="I555" s="326">
        <f>SUM(I556:I557)</f>
        <v>0</v>
      </c>
      <c r="J555" s="640"/>
      <c r="K555" s="652"/>
      <c r="L555" s="652"/>
      <c r="M555" s="640"/>
    </row>
    <row r="556" spans="1:13" s="43" customFormat="1" ht="55.5" customHeight="1">
      <c r="A556" s="293" t="s">
        <v>2130</v>
      </c>
      <c r="B556" s="638" t="s">
        <v>24</v>
      </c>
      <c r="C556" s="536">
        <v>102113</v>
      </c>
      <c r="D556" s="636" t="s">
        <v>2256</v>
      </c>
      <c r="E556" s="637" t="s">
        <v>6</v>
      </c>
      <c r="F556" s="343">
        <v>1</v>
      </c>
      <c r="G556" s="224"/>
      <c r="H556" s="146">
        <f>G556*(1+$I$4)</f>
        <v>0</v>
      </c>
      <c r="I556" s="146">
        <f aca="true" t="shared" si="40" ref="I556:I585">TRUNC((H556*F556),2)</f>
        <v>0</v>
      </c>
      <c r="J556" s="640"/>
      <c r="K556" s="652"/>
      <c r="L556" s="652"/>
      <c r="M556" s="640"/>
    </row>
    <row r="557" spans="1:12" s="43" customFormat="1" ht="71.25">
      <c r="A557" s="293" t="s">
        <v>2131</v>
      </c>
      <c r="B557" s="280" t="s">
        <v>25</v>
      </c>
      <c r="C557" s="278" t="s">
        <v>143</v>
      </c>
      <c r="D557" s="329" t="s">
        <v>508</v>
      </c>
      <c r="E557" s="216" t="s">
        <v>6</v>
      </c>
      <c r="F557" s="343">
        <v>1</v>
      </c>
      <c r="G557" s="184"/>
      <c r="H557" s="146">
        <f>G557*(1+$I$4)</f>
        <v>0</v>
      </c>
      <c r="I557" s="146">
        <f t="shared" si="40"/>
        <v>0</v>
      </c>
      <c r="K557" s="51"/>
      <c r="L557" s="51"/>
    </row>
    <row r="558" spans="1:12" s="43" customFormat="1" ht="15">
      <c r="A558" s="307" t="s">
        <v>2132</v>
      </c>
      <c r="B558" s="322"/>
      <c r="C558" s="323" t="s">
        <v>1</v>
      </c>
      <c r="D558" s="324" t="s">
        <v>543</v>
      </c>
      <c r="E558" s="308"/>
      <c r="F558" s="325"/>
      <c r="G558" s="325"/>
      <c r="H558" s="327"/>
      <c r="I558" s="326">
        <f>SUM(I559:I569)</f>
        <v>0</v>
      </c>
      <c r="K558" s="51"/>
      <c r="L558" s="51"/>
    </row>
    <row r="559" spans="1:12" s="43" customFormat="1" ht="75" customHeight="1">
      <c r="A559" s="67" t="s">
        <v>2133</v>
      </c>
      <c r="B559" s="277" t="s">
        <v>24</v>
      </c>
      <c r="C559" s="541">
        <v>94990</v>
      </c>
      <c r="D559" s="11" t="s">
        <v>551</v>
      </c>
      <c r="E559" s="216" t="s">
        <v>2</v>
      </c>
      <c r="F559" s="343">
        <v>12.8</v>
      </c>
      <c r="G559" s="184"/>
      <c r="H559" s="146">
        <f aca="true" t="shared" si="41" ref="H559:H569">G559*(1+$I$4)</f>
        <v>0</v>
      </c>
      <c r="I559" s="146">
        <f t="shared" si="40"/>
        <v>0</v>
      </c>
      <c r="K559" s="51"/>
      <c r="L559" s="51"/>
    </row>
    <row r="560" spans="1:12" s="43" customFormat="1" ht="86.25" customHeight="1">
      <c r="A560" s="67" t="s">
        <v>2134</v>
      </c>
      <c r="B560" s="277" t="s">
        <v>24</v>
      </c>
      <c r="C560" s="541">
        <v>89977</v>
      </c>
      <c r="D560" s="11" t="s">
        <v>550</v>
      </c>
      <c r="E560" s="216" t="s">
        <v>2</v>
      </c>
      <c r="F560" s="343">
        <v>20.72</v>
      </c>
      <c r="G560" s="184"/>
      <c r="H560" s="146">
        <f t="shared" si="41"/>
        <v>0</v>
      </c>
      <c r="I560" s="146">
        <f t="shared" si="40"/>
        <v>0</v>
      </c>
      <c r="K560" s="51"/>
      <c r="L560" s="51"/>
    </row>
    <row r="561" spans="1:12" s="43" customFormat="1" ht="65.25" customHeight="1">
      <c r="A561" s="67" t="s">
        <v>2135</v>
      </c>
      <c r="B561" s="277" t="s">
        <v>24</v>
      </c>
      <c r="C561" s="541">
        <v>87879</v>
      </c>
      <c r="D561" s="11" t="s">
        <v>544</v>
      </c>
      <c r="E561" s="216" t="s">
        <v>2</v>
      </c>
      <c r="F561" s="343">
        <v>41.44</v>
      </c>
      <c r="G561" s="184"/>
      <c r="H561" s="146">
        <f t="shared" si="41"/>
        <v>0</v>
      </c>
      <c r="I561" s="146">
        <f t="shared" si="40"/>
        <v>0</v>
      </c>
      <c r="K561" s="51"/>
      <c r="L561" s="51"/>
    </row>
    <row r="562" spans="1:12" s="43" customFormat="1" ht="71.25">
      <c r="A562" s="67" t="s">
        <v>2136</v>
      </c>
      <c r="B562" s="277" t="s">
        <v>24</v>
      </c>
      <c r="C562" s="541">
        <v>87529</v>
      </c>
      <c r="D562" s="11" t="s">
        <v>545</v>
      </c>
      <c r="E562" s="216" t="s">
        <v>2</v>
      </c>
      <c r="F562" s="343">
        <v>41.44</v>
      </c>
      <c r="G562" s="184"/>
      <c r="H562" s="146">
        <f t="shared" si="41"/>
        <v>0</v>
      </c>
      <c r="I562" s="146">
        <f t="shared" si="40"/>
        <v>0</v>
      </c>
      <c r="K562" s="51"/>
      <c r="L562" s="51"/>
    </row>
    <row r="563" spans="1:12" s="43" customFormat="1" ht="37.5" customHeight="1">
      <c r="A563" s="67" t="s">
        <v>2137</v>
      </c>
      <c r="B563" s="277" t="s">
        <v>24</v>
      </c>
      <c r="C563" s="541">
        <v>95305</v>
      </c>
      <c r="D563" s="11" t="s">
        <v>546</v>
      </c>
      <c r="E563" s="216" t="s">
        <v>2</v>
      </c>
      <c r="F563" s="343">
        <v>41.44</v>
      </c>
      <c r="G563" s="184"/>
      <c r="H563" s="146">
        <f t="shared" si="41"/>
        <v>0</v>
      </c>
      <c r="I563" s="146">
        <f t="shared" si="40"/>
        <v>0</v>
      </c>
      <c r="K563" s="51"/>
      <c r="L563" s="51"/>
    </row>
    <row r="564" spans="1:12" s="43" customFormat="1" ht="28.5">
      <c r="A564" s="67" t="s">
        <v>2138</v>
      </c>
      <c r="B564" s="277" t="s">
        <v>24</v>
      </c>
      <c r="C564" s="541">
        <v>88489</v>
      </c>
      <c r="D564" s="11" t="s">
        <v>547</v>
      </c>
      <c r="E564" s="216" t="s">
        <v>2</v>
      </c>
      <c r="F564" s="343">
        <v>41.44</v>
      </c>
      <c r="G564" s="184"/>
      <c r="H564" s="146">
        <f t="shared" si="41"/>
        <v>0</v>
      </c>
      <c r="I564" s="146">
        <f t="shared" si="40"/>
        <v>0</v>
      </c>
      <c r="K564" s="51"/>
      <c r="L564" s="51"/>
    </row>
    <row r="565" spans="1:12" s="43" customFormat="1" ht="47.25" customHeight="1">
      <c r="A565" s="67" t="s">
        <v>2139</v>
      </c>
      <c r="B565" s="277" t="s">
        <v>24</v>
      </c>
      <c r="C565" s="541">
        <v>88485</v>
      </c>
      <c r="D565" s="11" t="s">
        <v>548</v>
      </c>
      <c r="E565" s="216" t="s">
        <v>2</v>
      </c>
      <c r="F565" s="343">
        <v>41.44</v>
      </c>
      <c r="G565" s="184"/>
      <c r="H565" s="146">
        <f t="shared" si="41"/>
        <v>0</v>
      </c>
      <c r="I565" s="146">
        <f t="shared" si="40"/>
        <v>0</v>
      </c>
      <c r="K565" s="51"/>
      <c r="L565" s="51"/>
    </row>
    <row r="566" spans="1:12" s="43" customFormat="1" ht="64.5" customHeight="1">
      <c r="A566" s="67" t="s">
        <v>2140</v>
      </c>
      <c r="B566" s="277" t="s">
        <v>24</v>
      </c>
      <c r="C566" s="541">
        <v>92539</v>
      </c>
      <c r="D566" s="11" t="s">
        <v>549</v>
      </c>
      <c r="E566" s="216" t="s">
        <v>2</v>
      </c>
      <c r="F566" s="343">
        <v>12.8</v>
      </c>
      <c r="G566" s="184"/>
      <c r="H566" s="146">
        <f t="shared" si="41"/>
        <v>0</v>
      </c>
      <c r="I566" s="146">
        <f t="shared" si="40"/>
        <v>0</v>
      </c>
      <c r="K566" s="51"/>
      <c r="L566" s="51"/>
    </row>
    <row r="567" spans="1:12" s="43" customFormat="1" ht="49.5" customHeight="1">
      <c r="A567" s="67" t="s">
        <v>2141</v>
      </c>
      <c r="B567" s="277" t="s">
        <v>24</v>
      </c>
      <c r="C567" s="541">
        <v>94195</v>
      </c>
      <c r="D567" s="11" t="s">
        <v>1130</v>
      </c>
      <c r="E567" s="216" t="s">
        <v>2</v>
      </c>
      <c r="F567" s="343">
        <v>12.8</v>
      </c>
      <c r="G567" s="184"/>
      <c r="H567" s="146">
        <f t="shared" si="41"/>
        <v>0</v>
      </c>
      <c r="I567" s="146">
        <f t="shared" si="40"/>
        <v>0</v>
      </c>
      <c r="K567" s="51"/>
      <c r="L567" s="51"/>
    </row>
    <row r="568" spans="1:12" s="43" customFormat="1" ht="15">
      <c r="A568" s="67" t="s">
        <v>2142</v>
      </c>
      <c r="B568" s="282" t="s">
        <v>25</v>
      </c>
      <c r="C568" s="521" t="s">
        <v>1338</v>
      </c>
      <c r="D568" s="329" t="s">
        <v>552</v>
      </c>
      <c r="E568" s="216" t="s">
        <v>2</v>
      </c>
      <c r="F568" s="343">
        <v>5.25</v>
      </c>
      <c r="G568" s="184"/>
      <c r="H568" s="146">
        <f t="shared" si="41"/>
        <v>0</v>
      </c>
      <c r="I568" s="146">
        <f t="shared" si="40"/>
        <v>0</v>
      </c>
      <c r="K568" s="51"/>
      <c r="L568" s="51"/>
    </row>
    <row r="569" spans="1:12" s="43" customFormat="1" ht="28.5">
      <c r="A569" s="67" t="s">
        <v>2143</v>
      </c>
      <c r="B569" s="277" t="s">
        <v>25</v>
      </c>
      <c r="C569" s="301" t="s">
        <v>1304</v>
      </c>
      <c r="D569" s="11" t="s">
        <v>535</v>
      </c>
      <c r="E569" s="216" t="s">
        <v>2</v>
      </c>
      <c r="F569" s="343">
        <f>F568*2</f>
        <v>10.5</v>
      </c>
      <c r="G569" s="184"/>
      <c r="H569" s="146">
        <f t="shared" si="41"/>
        <v>0</v>
      </c>
      <c r="I569" s="146">
        <f t="shared" si="40"/>
        <v>0</v>
      </c>
      <c r="K569" s="51"/>
      <c r="L569" s="51"/>
    </row>
    <row r="570" spans="1:12" s="43" customFormat="1" ht="15">
      <c r="A570" s="307" t="s">
        <v>2144</v>
      </c>
      <c r="B570" s="308"/>
      <c r="C570" s="323"/>
      <c r="D570" s="324" t="s">
        <v>553</v>
      </c>
      <c r="E570" s="308"/>
      <c r="F570" s="325"/>
      <c r="G570" s="325"/>
      <c r="H570" s="327"/>
      <c r="I570" s="326">
        <f>SUM(I571:I576)</f>
        <v>0</v>
      </c>
      <c r="K570" s="51"/>
      <c r="L570" s="51"/>
    </row>
    <row r="571" spans="1:12" s="43" customFormat="1" ht="28.5">
      <c r="A571" s="67" t="s">
        <v>2145</v>
      </c>
      <c r="B571" s="277" t="s">
        <v>24</v>
      </c>
      <c r="C571" s="533">
        <v>96523</v>
      </c>
      <c r="D571" s="11" t="s">
        <v>554</v>
      </c>
      <c r="E571" s="216" t="s">
        <v>3</v>
      </c>
      <c r="F571" s="343">
        <v>10.46</v>
      </c>
      <c r="G571" s="184"/>
      <c r="H571" s="146">
        <f aca="true" t="shared" si="42" ref="H571:H576">G571*(1+$I$4)</f>
        <v>0</v>
      </c>
      <c r="I571" s="146">
        <f t="shared" si="40"/>
        <v>0</v>
      </c>
      <c r="K571" s="51"/>
      <c r="L571" s="51"/>
    </row>
    <row r="572" spans="1:12" s="43" customFormat="1" ht="42.75">
      <c r="A572" s="67" t="s">
        <v>2146</v>
      </c>
      <c r="B572" s="277" t="s">
        <v>24</v>
      </c>
      <c r="C572" s="533">
        <v>96529</v>
      </c>
      <c r="D572" s="11" t="s">
        <v>555</v>
      </c>
      <c r="E572" s="216" t="s">
        <v>2</v>
      </c>
      <c r="F572" s="343">
        <v>5</v>
      </c>
      <c r="G572" s="184"/>
      <c r="H572" s="146">
        <f t="shared" si="42"/>
        <v>0</v>
      </c>
      <c r="I572" s="146">
        <f t="shared" si="40"/>
        <v>0</v>
      </c>
      <c r="K572" s="51"/>
      <c r="L572" s="51"/>
    </row>
    <row r="573" spans="1:12" s="43" customFormat="1" ht="28.5">
      <c r="A573" s="67" t="s">
        <v>2147</v>
      </c>
      <c r="B573" s="277" t="s">
        <v>24</v>
      </c>
      <c r="C573" s="533">
        <v>96619</v>
      </c>
      <c r="D573" s="11" t="s">
        <v>556</v>
      </c>
      <c r="E573" s="216" t="s">
        <v>2</v>
      </c>
      <c r="F573" s="343">
        <v>6.25</v>
      </c>
      <c r="G573" s="184"/>
      <c r="H573" s="146">
        <f t="shared" si="42"/>
        <v>0</v>
      </c>
      <c r="I573" s="146">
        <f t="shared" si="40"/>
        <v>0</v>
      </c>
      <c r="K573" s="51"/>
      <c r="L573" s="51"/>
    </row>
    <row r="574" spans="1:12" s="43" customFormat="1" ht="28.5">
      <c r="A574" s="67" t="s">
        <v>2148</v>
      </c>
      <c r="B574" s="277" t="s">
        <v>25</v>
      </c>
      <c r="C574" s="283" t="s">
        <v>560</v>
      </c>
      <c r="D574" s="11" t="s">
        <v>557</v>
      </c>
      <c r="E574" s="216" t="s">
        <v>3</v>
      </c>
      <c r="F574" s="343">
        <v>11.8</v>
      </c>
      <c r="G574" s="184"/>
      <c r="H574" s="146">
        <f t="shared" si="42"/>
        <v>0</v>
      </c>
      <c r="I574" s="146">
        <f t="shared" si="40"/>
        <v>0</v>
      </c>
      <c r="K574" s="51"/>
      <c r="L574" s="51"/>
    </row>
    <row r="575" spans="1:12" s="43" customFormat="1" ht="28.5">
      <c r="A575" s="67" t="s">
        <v>2149</v>
      </c>
      <c r="B575" s="277" t="s">
        <v>24</v>
      </c>
      <c r="C575" s="533">
        <v>96543</v>
      </c>
      <c r="D575" s="11" t="s">
        <v>558</v>
      </c>
      <c r="E575" s="216" t="s">
        <v>5</v>
      </c>
      <c r="F575" s="343">
        <v>51</v>
      </c>
      <c r="G575" s="184"/>
      <c r="H575" s="146">
        <f t="shared" si="42"/>
        <v>0</v>
      </c>
      <c r="I575" s="146">
        <f t="shared" si="40"/>
        <v>0</v>
      </c>
      <c r="K575" s="51"/>
      <c r="L575" s="51"/>
    </row>
    <row r="576" spans="1:12" s="43" customFormat="1" ht="28.5">
      <c r="A576" s="67" t="s">
        <v>2150</v>
      </c>
      <c r="B576" s="277" t="s">
        <v>24</v>
      </c>
      <c r="C576" s="533">
        <v>96547</v>
      </c>
      <c r="D576" s="11" t="s">
        <v>559</v>
      </c>
      <c r="E576" s="216" t="s">
        <v>5</v>
      </c>
      <c r="F576" s="343">
        <v>560</v>
      </c>
      <c r="G576" s="184"/>
      <c r="H576" s="146">
        <f t="shared" si="42"/>
        <v>0</v>
      </c>
      <c r="I576" s="146">
        <f t="shared" si="40"/>
        <v>0</v>
      </c>
      <c r="K576" s="51"/>
      <c r="L576" s="51"/>
    </row>
    <row r="577" spans="1:12" s="43" customFormat="1" ht="36.75" customHeight="1">
      <c r="A577" s="307" t="s">
        <v>2151</v>
      </c>
      <c r="B577" s="309"/>
      <c r="C577" s="323" t="s">
        <v>1</v>
      </c>
      <c r="D577" s="324" t="s">
        <v>144</v>
      </c>
      <c r="E577" s="308"/>
      <c r="F577" s="325"/>
      <c r="G577" s="325"/>
      <c r="H577" s="327"/>
      <c r="I577" s="326">
        <f>SUM(I578:I585)</f>
        <v>0</v>
      </c>
      <c r="K577" s="51"/>
      <c r="L577" s="51"/>
    </row>
    <row r="578" spans="1:12" s="43" customFormat="1" ht="42.75">
      <c r="A578" s="293" t="s">
        <v>2152</v>
      </c>
      <c r="B578" s="277" t="s">
        <v>24</v>
      </c>
      <c r="C578" s="533">
        <v>91222</v>
      </c>
      <c r="D578" s="281" t="s">
        <v>183</v>
      </c>
      <c r="E578" s="216" t="s">
        <v>4</v>
      </c>
      <c r="F578" s="343">
        <v>106.83</v>
      </c>
      <c r="G578" s="184"/>
      <c r="H578" s="146">
        <f aca="true" t="shared" si="43" ref="H578:H585">G578*(1+$I$4)</f>
        <v>0</v>
      </c>
      <c r="I578" s="146">
        <f t="shared" si="40"/>
        <v>0</v>
      </c>
      <c r="K578" s="51"/>
      <c r="L578" s="51"/>
    </row>
    <row r="579" spans="1:12" s="43" customFormat="1" ht="77.25" customHeight="1">
      <c r="A579" s="293" t="s">
        <v>2153</v>
      </c>
      <c r="B579" s="277" t="s">
        <v>24</v>
      </c>
      <c r="C579" s="533">
        <v>90443</v>
      </c>
      <c r="D579" s="281" t="s">
        <v>312</v>
      </c>
      <c r="E579" s="216" t="s">
        <v>4</v>
      </c>
      <c r="F579" s="343">
        <v>201.4</v>
      </c>
      <c r="G579" s="184"/>
      <c r="H579" s="146">
        <f t="shared" si="43"/>
        <v>0</v>
      </c>
      <c r="I579" s="146">
        <f t="shared" si="40"/>
        <v>0</v>
      </c>
      <c r="K579" s="51"/>
      <c r="L579" s="51"/>
    </row>
    <row r="580" spans="1:12" s="43" customFormat="1" ht="71.25">
      <c r="A580" s="293" t="s">
        <v>2154</v>
      </c>
      <c r="B580" s="277" t="s">
        <v>24</v>
      </c>
      <c r="C580" s="533">
        <v>90082</v>
      </c>
      <c r="D580" s="281" t="s">
        <v>145</v>
      </c>
      <c r="E580" s="216" t="s">
        <v>3</v>
      </c>
      <c r="F580" s="343">
        <v>62.88</v>
      </c>
      <c r="G580" s="184"/>
      <c r="H580" s="146">
        <f t="shared" si="43"/>
        <v>0</v>
      </c>
      <c r="I580" s="146">
        <f t="shared" si="40"/>
        <v>0</v>
      </c>
      <c r="K580" s="51"/>
      <c r="L580" s="51"/>
    </row>
    <row r="581" spans="1:12" s="43" customFormat="1" ht="71.25">
      <c r="A581" s="293" t="s">
        <v>2155</v>
      </c>
      <c r="B581" s="282" t="s">
        <v>24</v>
      </c>
      <c r="C581" s="533">
        <v>93360</v>
      </c>
      <c r="D581" s="279" t="s">
        <v>146</v>
      </c>
      <c r="E581" s="216" t="s">
        <v>3</v>
      </c>
      <c r="F581" s="343">
        <v>26.62</v>
      </c>
      <c r="G581" s="184"/>
      <c r="H581" s="146">
        <f t="shared" si="43"/>
        <v>0</v>
      </c>
      <c r="I581" s="146">
        <f t="shared" si="40"/>
        <v>0</v>
      </c>
      <c r="K581" s="51"/>
      <c r="L581" s="51"/>
    </row>
    <row r="582" spans="1:12" s="43" customFormat="1" ht="42.75">
      <c r="A582" s="293" t="s">
        <v>2156</v>
      </c>
      <c r="B582" s="277" t="s">
        <v>25</v>
      </c>
      <c r="C582" s="301" t="s">
        <v>1309</v>
      </c>
      <c r="D582" s="281" t="s">
        <v>147</v>
      </c>
      <c r="E582" s="216" t="s">
        <v>3</v>
      </c>
      <c r="F582" s="343">
        <v>36.26</v>
      </c>
      <c r="G582" s="184"/>
      <c r="H582" s="146">
        <f t="shared" si="43"/>
        <v>0</v>
      </c>
      <c r="I582" s="146">
        <f t="shared" si="40"/>
        <v>0</v>
      </c>
      <c r="K582" s="51"/>
      <c r="L582" s="51"/>
    </row>
    <row r="583" spans="1:12" s="43" customFormat="1" ht="57">
      <c r="A583" s="293" t="s">
        <v>2157</v>
      </c>
      <c r="B583" s="277" t="s">
        <v>24</v>
      </c>
      <c r="C583" s="533">
        <v>91170</v>
      </c>
      <c r="D583" s="11" t="s">
        <v>315</v>
      </c>
      <c r="E583" s="216" t="s">
        <v>4</v>
      </c>
      <c r="F583" s="343">
        <v>73</v>
      </c>
      <c r="G583" s="184"/>
      <c r="H583" s="146">
        <f t="shared" si="43"/>
        <v>0</v>
      </c>
      <c r="I583" s="146">
        <f t="shared" si="40"/>
        <v>0</v>
      </c>
      <c r="K583" s="51"/>
      <c r="L583" s="51"/>
    </row>
    <row r="584" spans="1:12" s="43" customFormat="1" ht="57">
      <c r="A584" s="293" t="s">
        <v>2158</v>
      </c>
      <c r="B584" s="277" t="s">
        <v>24</v>
      </c>
      <c r="C584" s="533">
        <v>91171</v>
      </c>
      <c r="D584" s="11" t="s">
        <v>316</v>
      </c>
      <c r="E584" s="216" t="s">
        <v>4</v>
      </c>
      <c r="F584" s="343">
        <v>92.35</v>
      </c>
      <c r="G584" s="184"/>
      <c r="H584" s="146">
        <f t="shared" si="43"/>
        <v>0</v>
      </c>
      <c r="I584" s="146">
        <f t="shared" si="40"/>
        <v>0</v>
      </c>
      <c r="K584" s="51"/>
      <c r="L584" s="51"/>
    </row>
    <row r="585" spans="1:12" s="43" customFormat="1" ht="42.75">
      <c r="A585" s="293" t="s">
        <v>2159</v>
      </c>
      <c r="B585" s="277" t="s">
        <v>24</v>
      </c>
      <c r="C585" s="533">
        <v>91172</v>
      </c>
      <c r="D585" s="11" t="s">
        <v>317</v>
      </c>
      <c r="E585" s="216" t="s">
        <v>4</v>
      </c>
      <c r="F585" s="343">
        <v>12.12</v>
      </c>
      <c r="G585" s="184"/>
      <c r="H585" s="146">
        <f t="shared" si="43"/>
        <v>0</v>
      </c>
      <c r="I585" s="146">
        <f t="shared" si="40"/>
        <v>0</v>
      </c>
      <c r="K585" s="51"/>
      <c r="L585" s="51"/>
    </row>
    <row r="586" spans="1:12" s="43" customFormat="1" ht="15">
      <c r="A586" s="67"/>
      <c r="B586" s="277"/>
      <c r="C586" s="88"/>
      <c r="D586" s="11"/>
      <c r="E586" s="216"/>
      <c r="F586" s="12"/>
      <c r="G586" s="12"/>
      <c r="H586" s="68" t="s">
        <v>22</v>
      </c>
      <c r="I586" s="69">
        <f>SUM(I451:I585)/2</f>
        <v>0</v>
      </c>
      <c r="K586" s="51"/>
      <c r="L586" s="51"/>
    </row>
    <row r="587" spans="1:12" s="43" customFormat="1" ht="15">
      <c r="A587" s="65" t="s">
        <v>779</v>
      </c>
      <c r="B587" s="63"/>
      <c r="C587" s="86" t="s">
        <v>1</v>
      </c>
      <c r="D587" s="8" t="s">
        <v>318</v>
      </c>
      <c r="E587" s="63"/>
      <c r="F587" s="84"/>
      <c r="G587" s="84"/>
      <c r="H587" s="10"/>
      <c r="I587" s="48"/>
      <c r="K587" s="51"/>
      <c r="L587" s="51"/>
    </row>
    <row r="588" spans="1:12" s="43" customFormat="1" ht="15">
      <c r="A588" s="307" t="s">
        <v>839</v>
      </c>
      <c r="B588" s="308"/>
      <c r="C588" s="323"/>
      <c r="D588" s="324" t="s">
        <v>150</v>
      </c>
      <c r="E588" s="308"/>
      <c r="F588" s="325"/>
      <c r="G588" s="325"/>
      <c r="H588" s="327"/>
      <c r="I588" s="326">
        <f>SUM(I589:I630)</f>
        <v>0</v>
      </c>
      <c r="K588" s="51"/>
      <c r="L588" s="51"/>
    </row>
    <row r="589" spans="1:12" s="43" customFormat="1" ht="42.75">
      <c r="A589" s="67" t="s">
        <v>2160</v>
      </c>
      <c r="B589" s="277" t="s">
        <v>24</v>
      </c>
      <c r="C589" s="533">
        <v>89711</v>
      </c>
      <c r="D589" s="281" t="s">
        <v>319</v>
      </c>
      <c r="E589" s="216" t="s">
        <v>4</v>
      </c>
      <c r="F589" s="343">
        <v>120</v>
      </c>
      <c r="G589" s="184"/>
      <c r="H589" s="146">
        <f aca="true" t="shared" si="44" ref="H589:H630">G589*(1+$I$4)</f>
        <v>0</v>
      </c>
      <c r="I589" s="146">
        <f aca="true" t="shared" si="45" ref="I589:I652">TRUNC((H589*F589),2)</f>
        <v>0</v>
      </c>
      <c r="K589" s="51"/>
      <c r="L589" s="51"/>
    </row>
    <row r="590" spans="1:12" s="43" customFormat="1" ht="42.75">
      <c r="A590" s="67" t="s">
        <v>840</v>
      </c>
      <c r="B590" s="277" t="s">
        <v>24</v>
      </c>
      <c r="C590" s="533">
        <v>89712</v>
      </c>
      <c r="D590" s="281" t="s">
        <v>320</v>
      </c>
      <c r="E590" s="216" t="s">
        <v>4</v>
      </c>
      <c r="F590" s="343">
        <v>246</v>
      </c>
      <c r="G590" s="184"/>
      <c r="H590" s="146">
        <f t="shared" si="44"/>
        <v>0</v>
      </c>
      <c r="I590" s="146">
        <f t="shared" si="45"/>
        <v>0</v>
      </c>
      <c r="K590" s="51"/>
      <c r="L590" s="51"/>
    </row>
    <row r="591" spans="1:12" s="43" customFormat="1" ht="42.75">
      <c r="A591" s="67" t="s">
        <v>2161</v>
      </c>
      <c r="B591" s="277" t="s">
        <v>24</v>
      </c>
      <c r="C591" s="533">
        <v>89713</v>
      </c>
      <c r="D591" s="281" t="s">
        <v>321</v>
      </c>
      <c r="E591" s="216" t="s">
        <v>4</v>
      </c>
      <c r="F591" s="343">
        <v>180</v>
      </c>
      <c r="G591" s="184"/>
      <c r="H591" s="146">
        <f t="shared" si="44"/>
        <v>0</v>
      </c>
      <c r="I591" s="146">
        <f t="shared" si="45"/>
        <v>0</v>
      </c>
      <c r="K591" s="51"/>
      <c r="L591" s="51"/>
    </row>
    <row r="592" spans="1:12" s="43" customFormat="1" ht="42.75">
      <c r="A592" s="67" t="s">
        <v>2162</v>
      </c>
      <c r="B592" s="277" t="s">
        <v>24</v>
      </c>
      <c r="C592" s="533">
        <v>89714</v>
      </c>
      <c r="D592" s="281" t="s">
        <v>322</v>
      </c>
      <c r="E592" s="216" t="s">
        <v>4</v>
      </c>
      <c r="F592" s="343">
        <v>402</v>
      </c>
      <c r="G592" s="184"/>
      <c r="H592" s="146">
        <f t="shared" si="44"/>
        <v>0</v>
      </c>
      <c r="I592" s="146">
        <f t="shared" si="45"/>
        <v>0</v>
      </c>
      <c r="K592" s="51"/>
      <c r="L592" s="51"/>
    </row>
    <row r="593" spans="1:12" s="43" customFormat="1" ht="42.75">
      <c r="A593" s="67" t="s">
        <v>2163</v>
      </c>
      <c r="B593" s="277" t="s">
        <v>24</v>
      </c>
      <c r="C593" s="533">
        <v>89849</v>
      </c>
      <c r="D593" s="281" t="s">
        <v>323</v>
      </c>
      <c r="E593" s="216" t="s">
        <v>4</v>
      </c>
      <c r="F593" s="343">
        <v>192</v>
      </c>
      <c r="G593" s="184"/>
      <c r="H593" s="146">
        <f t="shared" si="44"/>
        <v>0</v>
      </c>
      <c r="I593" s="146">
        <f t="shared" si="45"/>
        <v>0</v>
      </c>
      <c r="K593" s="51"/>
      <c r="L593" s="51"/>
    </row>
    <row r="594" spans="1:12" s="43" customFormat="1" ht="28.5">
      <c r="A594" s="67" t="s">
        <v>2164</v>
      </c>
      <c r="B594" s="277" t="s">
        <v>25</v>
      </c>
      <c r="C594" s="283" t="s">
        <v>324</v>
      </c>
      <c r="D594" s="281" t="s">
        <v>325</v>
      </c>
      <c r="E594" s="216" t="s">
        <v>4</v>
      </c>
      <c r="F594" s="343">
        <v>138</v>
      </c>
      <c r="G594" s="184"/>
      <c r="H594" s="146">
        <f t="shared" si="44"/>
        <v>0</v>
      </c>
      <c r="I594" s="146">
        <f t="shared" si="45"/>
        <v>0</v>
      </c>
      <c r="K594" s="51"/>
      <c r="L594" s="51"/>
    </row>
    <row r="595" spans="1:12" s="43" customFormat="1" ht="28.5">
      <c r="A595" s="67" t="s">
        <v>2165</v>
      </c>
      <c r="B595" s="277" t="s">
        <v>25</v>
      </c>
      <c r="C595" s="283" t="s">
        <v>324</v>
      </c>
      <c r="D595" s="281" t="s">
        <v>376</v>
      </c>
      <c r="E595" s="216" t="s">
        <v>4</v>
      </c>
      <c r="F595" s="343">
        <v>222</v>
      </c>
      <c r="G595" s="184"/>
      <c r="H595" s="146">
        <f t="shared" si="44"/>
        <v>0</v>
      </c>
      <c r="I595" s="146">
        <f t="shared" si="45"/>
        <v>0</v>
      </c>
      <c r="K595" s="51"/>
      <c r="L595" s="51"/>
    </row>
    <row r="596" spans="1:12" s="43" customFormat="1" ht="57">
      <c r="A596" s="67" t="s">
        <v>2166</v>
      </c>
      <c r="B596" s="277" t="s">
        <v>24</v>
      </c>
      <c r="C596" s="533">
        <v>89728</v>
      </c>
      <c r="D596" s="281" t="s">
        <v>326</v>
      </c>
      <c r="E596" s="216" t="s">
        <v>6</v>
      </c>
      <c r="F596" s="343">
        <v>76</v>
      </c>
      <c r="G596" s="184"/>
      <c r="H596" s="146">
        <f t="shared" si="44"/>
        <v>0</v>
      </c>
      <c r="I596" s="146">
        <f t="shared" si="45"/>
        <v>0</v>
      </c>
      <c r="K596" s="51"/>
      <c r="L596" s="51"/>
    </row>
    <row r="597" spans="1:12" s="43" customFormat="1" ht="42.75">
      <c r="A597" s="67" t="s">
        <v>2167</v>
      </c>
      <c r="B597" s="277" t="s">
        <v>24</v>
      </c>
      <c r="C597" s="533">
        <v>89733</v>
      </c>
      <c r="D597" s="281" t="s">
        <v>327</v>
      </c>
      <c r="E597" s="216" t="s">
        <v>6</v>
      </c>
      <c r="F597" s="343">
        <v>7</v>
      </c>
      <c r="G597" s="184"/>
      <c r="H597" s="146">
        <f t="shared" si="44"/>
        <v>0</v>
      </c>
      <c r="I597" s="146">
        <f t="shared" si="45"/>
        <v>0</v>
      </c>
      <c r="K597" s="51"/>
      <c r="L597" s="51"/>
    </row>
    <row r="598" spans="1:12" s="43" customFormat="1" ht="42.75">
      <c r="A598" s="67" t="s">
        <v>2168</v>
      </c>
      <c r="B598" s="277" t="s">
        <v>24</v>
      </c>
      <c r="C598" s="533">
        <v>89742</v>
      </c>
      <c r="D598" s="281" t="s">
        <v>328</v>
      </c>
      <c r="E598" s="216" t="s">
        <v>6</v>
      </c>
      <c r="F598" s="343">
        <v>9</v>
      </c>
      <c r="G598" s="184"/>
      <c r="H598" s="146">
        <f t="shared" si="44"/>
        <v>0</v>
      </c>
      <c r="I598" s="146">
        <f t="shared" si="45"/>
        <v>0</v>
      </c>
      <c r="K598" s="51"/>
      <c r="L598" s="51"/>
    </row>
    <row r="599" spans="1:12" s="43" customFormat="1" ht="57">
      <c r="A599" s="67" t="s">
        <v>2169</v>
      </c>
      <c r="B599" s="277" t="s">
        <v>24</v>
      </c>
      <c r="C599" s="533">
        <v>89748</v>
      </c>
      <c r="D599" s="281" t="s">
        <v>329</v>
      </c>
      <c r="E599" s="216" t="s">
        <v>6</v>
      </c>
      <c r="F599" s="343">
        <v>16</v>
      </c>
      <c r="G599" s="184"/>
      <c r="H599" s="146">
        <f t="shared" si="44"/>
        <v>0</v>
      </c>
      <c r="I599" s="146">
        <f t="shared" si="45"/>
        <v>0</v>
      </c>
      <c r="K599" s="51"/>
      <c r="L599" s="51"/>
    </row>
    <row r="600" spans="1:12" s="43" customFormat="1" ht="42.75">
      <c r="A600" s="67" t="s">
        <v>2170</v>
      </c>
      <c r="B600" s="277" t="s">
        <v>25</v>
      </c>
      <c r="C600" s="283" t="s">
        <v>392</v>
      </c>
      <c r="D600" s="281" t="s">
        <v>391</v>
      </c>
      <c r="E600" s="216" t="s">
        <v>6</v>
      </c>
      <c r="F600" s="343">
        <v>1</v>
      </c>
      <c r="G600" s="184"/>
      <c r="H600" s="146">
        <f t="shared" si="44"/>
        <v>0</v>
      </c>
      <c r="I600" s="146">
        <f t="shared" si="45"/>
        <v>0</v>
      </c>
      <c r="K600" s="51"/>
      <c r="L600" s="51"/>
    </row>
    <row r="601" spans="1:12" s="43" customFormat="1" ht="42.75">
      <c r="A601" s="67" t="s">
        <v>2171</v>
      </c>
      <c r="B601" s="277" t="s">
        <v>24</v>
      </c>
      <c r="C601" s="533">
        <v>89726</v>
      </c>
      <c r="D601" s="281" t="s">
        <v>330</v>
      </c>
      <c r="E601" s="216" t="s">
        <v>6</v>
      </c>
      <c r="F601" s="343">
        <v>36</v>
      </c>
      <c r="G601" s="184"/>
      <c r="H601" s="146">
        <f t="shared" si="44"/>
        <v>0</v>
      </c>
      <c r="I601" s="146">
        <f t="shared" si="45"/>
        <v>0</v>
      </c>
      <c r="K601" s="51"/>
      <c r="L601" s="51"/>
    </row>
    <row r="602" spans="1:12" s="43" customFormat="1" ht="42.75">
      <c r="A602" s="67" t="s">
        <v>2172</v>
      </c>
      <c r="B602" s="277" t="s">
        <v>24</v>
      </c>
      <c r="C602" s="533">
        <v>89732</v>
      </c>
      <c r="D602" s="281" t="s">
        <v>331</v>
      </c>
      <c r="E602" s="216" t="s">
        <v>6</v>
      </c>
      <c r="F602" s="343">
        <v>37</v>
      </c>
      <c r="G602" s="184"/>
      <c r="H602" s="146">
        <f t="shared" si="44"/>
        <v>0</v>
      </c>
      <c r="I602" s="146">
        <f t="shared" si="45"/>
        <v>0</v>
      </c>
      <c r="K602" s="51"/>
      <c r="L602" s="51"/>
    </row>
    <row r="603" spans="1:12" s="43" customFormat="1" ht="42.75">
      <c r="A603" s="67" t="s">
        <v>2173</v>
      </c>
      <c r="B603" s="277" t="s">
        <v>24</v>
      </c>
      <c r="C603" s="533">
        <v>89739</v>
      </c>
      <c r="D603" s="281" t="s">
        <v>332</v>
      </c>
      <c r="E603" s="216" t="s">
        <v>6</v>
      </c>
      <c r="F603" s="343">
        <v>8</v>
      </c>
      <c r="G603" s="184"/>
      <c r="H603" s="146">
        <f t="shared" si="44"/>
        <v>0</v>
      </c>
      <c r="I603" s="146">
        <f t="shared" si="45"/>
        <v>0</v>
      </c>
      <c r="K603" s="51"/>
      <c r="L603" s="51"/>
    </row>
    <row r="604" spans="1:12" s="43" customFormat="1" ht="42.75">
      <c r="A604" s="67" t="s">
        <v>2174</v>
      </c>
      <c r="B604" s="277" t="s">
        <v>24</v>
      </c>
      <c r="C604" s="533">
        <v>89746</v>
      </c>
      <c r="D604" s="281" t="s">
        <v>333</v>
      </c>
      <c r="E604" s="216" t="s">
        <v>6</v>
      </c>
      <c r="F604" s="343">
        <v>13</v>
      </c>
      <c r="G604" s="184"/>
      <c r="H604" s="146">
        <f t="shared" si="44"/>
        <v>0</v>
      </c>
      <c r="I604" s="146">
        <f t="shared" si="45"/>
        <v>0</v>
      </c>
      <c r="K604" s="51"/>
      <c r="L604" s="51"/>
    </row>
    <row r="605" spans="1:12" s="43" customFormat="1" ht="48.75" customHeight="1">
      <c r="A605" s="67" t="s">
        <v>2175</v>
      </c>
      <c r="B605" s="277" t="s">
        <v>25</v>
      </c>
      <c r="C605" s="283" t="s">
        <v>402</v>
      </c>
      <c r="D605" s="281" t="s">
        <v>1124</v>
      </c>
      <c r="E605" s="216" t="s">
        <v>6</v>
      </c>
      <c r="F605" s="343">
        <v>49</v>
      </c>
      <c r="G605" s="184"/>
      <c r="H605" s="146">
        <f t="shared" si="44"/>
        <v>0</v>
      </c>
      <c r="I605" s="146">
        <f t="shared" si="45"/>
        <v>0</v>
      </c>
      <c r="K605" s="51"/>
      <c r="L605" s="51"/>
    </row>
    <row r="606" spans="1:12" s="43" customFormat="1" ht="42.75">
      <c r="A606" s="67" t="s">
        <v>2176</v>
      </c>
      <c r="B606" s="277" t="s">
        <v>24</v>
      </c>
      <c r="C606" s="533">
        <v>89724</v>
      </c>
      <c r="D606" s="281" t="s">
        <v>377</v>
      </c>
      <c r="E606" s="216" t="s">
        <v>6</v>
      </c>
      <c r="F606" s="343">
        <v>27</v>
      </c>
      <c r="G606" s="184"/>
      <c r="H606" s="146">
        <f t="shared" si="44"/>
        <v>0</v>
      </c>
      <c r="I606" s="146">
        <f t="shared" si="45"/>
        <v>0</v>
      </c>
      <c r="K606" s="51"/>
      <c r="L606" s="51"/>
    </row>
    <row r="607" spans="1:12" s="43" customFormat="1" ht="42.75">
      <c r="A607" s="67" t="s">
        <v>2177</v>
      </c>
      <c r="B607" s="277" t="s">
        <v>24</v>
      </c>
      <c r="C607" s="533">
        <v>89731</v>
      </c>
      <c r="D607" s="281" t="s">
        <v>335</v>
      </c>
      <c r="E607" s="216" t="s">
        <v>6</v>
      </c>
      <c r="F607" s="343">
        <v>97</v>
      </c>
      <c r="G607" s="184"/>
      <c r="H607" s="146">
        <f t="shared" si="44"/>
        <v>0</v>
      </c>
      <c r="I607" s="146">
        <f t="shared" si="45"/>
        <v>0</v>
      </c>
      <c r="K607" s="51"/>
      <c r="L607" s="51"/>
    </row>
    <row r="608" spans="1:12" s="43" customFormat="1" ht="42" customHeight="1">
      <c r="A608" s="67" t="s">
        <v>2178</v>
      </c>
      <c r="B608" s="277" t="s">
        <v>24</v>
      </c>
      <c r="C608" s="533">
        <v>89737</v>
      </c>
      <c r="D608" s="281" t="s">
        <v>336</v>
      </c>
      <c r="E608" s="216" t="s">
        <v>6</v>
      </c>
      <c r="F608" s="343">
        <v>20</v>
      </c>
      <c r="G608" s="184"/>
      <c r="H608" s="146">
        <f t="shared" si="44"/>
        <v>0</v>
      </c>
      <c r="I608" s="146">
        <f t="shared" si="45"/>
        <v>0</v>
      </c>
      <c r="K608" s="51"/>
      <c r="L608" s="51"/>
    </row>
    <row r="609" spans="1:12" s="43" customFormat="1" ht="42.75">
      <c r="A609" s="67" t="s">
        <v>2179</v>
      </c>
      <c r="B609" s="277" t="s">
        <v>24</v>
      </c>
      <c r="C609" s="533">
        <v>89744</v>
      </c>
      <c r="D609" s="279" t="s">
        <v>378</v>
      </c>
      <c r="E609" s="216" t="s">
        <v>6</v>
      </c>
      <c r="F609" s="343">
        <v>64</v>
      </c>
      <c r="G609" s="184"/>
      <c r="H609" s="146">
        <f t="shared" si="44"/>
        <v>0</v>
      </c>
      <c r="I609" s="146">
        <f t="shared" si="45"/>
        <v>0</v>
      </c>
      <c r="K609" s="51"/>
      <c r="L609" s="51"/>
    </row>
    <row r="610" spans="1:12" s="43" customFormat="1" ht="28.5">
      <c r="A610" s="67" t="s">
        <v>2180</v>
      </c>
      <c r="B610" s="277" t="s">
        <v>25</v>
      </c>
      <c r="C610" s="283" t="s">
        <v>334</v>
      </c>
      <c r="D610" s="281" t="s">
        <v>382</v>
      </c>
      <c r="E610" s="216" t="s">
        <v>6</v>
      </c>
      <c r="F610" s="343">
        <v>1</v>
      </c>
      <c r="G610" s="184"/>
      <c r="H610" s="146">
        <f t="shared" si="44"/>
        <v>0</v>
      </c>
      <c r="I610" s="146">
        <f t="shared" si="45"/>
        <v>0</v>
      </c>
      <c r="K610" s="51"/>
      <c r="L610" s="51"/>
    </row>
    <row r="611" spans="1:12" s="43" customFormat="1" ht="28.5">
      <c r="A611" s="67" t="s">
        <v>2181</v>
      </c>
      <c r="B611" s="277" t="s">
        <v>25</v>
      </c>
      <c r="C611" s="283" t="s">
        <v>334</v>
      </c>
      <c r="D611" s="281" t="s">
        <v>337</v>
      </c>
      <c r="E611" s="216" t="s">
        <v>6</v>
      </c>
      <c r="F611" s="343">
        <v>12</v>
      </c>
      <c r="G611" s="184"/>
      <c r="H611" s="146">
        <f t="shared" si="44"/>
        <v>0</v>
      </c>
      <c r="I611" s="146">
        <f t="shared" si="45"/>
        <v>0</v>
      </c>
      <c r="K611" s="51"/>
      <c r="L611" s="51"/>
    </row>
    <row r="612" spans="1:12" s="43" customFormat="1" ht="28.5">
      <c r="A612" s="67" t="s">
        <v>2182</v>
      </c>
      <c r="B612" s="277" t="s">
        <v>25</v>
      </c>
      <c r="C612" s="283" t="s">
        <v>338</v>
      </c>
      <c r="D612" s="281" t="s">
        <v>339</v>
      </c>
      <c r="E612" s="216" t="s">
        <v>6</v>
      </c>
      <c r="F612" s="343">
        <v>19</v>
      </c>
      <c r="G612" s="184"/>
      <c r="H612" s="146">
        <f t="shared" si="44"/>
        <v>0</v>
      </c>
      <c r="I612" s="146">
        <f t="shared" si="45"/>
        <v>0</v>
      </c>
      <c r="K612" s="51"/>
      <c r="L612" s="51"/>
    </row>
    <row r="613" spans="1:12" s="43" customFormat="1" ht="42.75">
      <c r="A613" s="67" t="s">
        <v>2183</v>
      </c>
      <c r="B613" s="277" t="s">
        <v>24</v>
      </c>
      <c r="C613" s="533">
        <v>89797</v>
      </c>
      <c r="D613" s="281" t="s">
        <v>340</v>
      </c>
      <c r="E613" s="216" t="s">
        <v>6</v>
      </c>
      <c r="F613" s="343">
        <v>41</v>
      </c>
      <c r="G613" s="184"/>
      <c r="H613" s="146">
        <f t="shared" si="44"/>
        <v>0</v>
      </c>
      <c r="I613" s="146">
        <f t="shared" si="45"/>
        <v>0</v>
      </c>
      <c r="K613" s="51"/>
      <c r="L613" s="51"/>
    </row>
    <row r="614" spans="1:12" s="43" customFormat="1" ht="48.75" customHeight="1">
      <c r="A614" s="67" t="s">
        <v>2184</v>
      </c>
      <c r="B614" s="277" t="s">
        <v>25</v>
      </c>
      <c r="C614" s="283" t="s">
        <v>338</v>
      </c>
      <c r="D614" s="281" t="s">
        <v>341</v>
      </c>
      <c r="E614" s="216" t="s">
        <v>6</v>
      </c>
      <c r="F614" s="343">
        <v>15</v>
      </c>
      <c r="G614" s="184"/>
      <c r="H614" s="146">
        <f t="shared" si="44"/>
        <v>0</v>
      </c>
      <c r="I614" s="146">
        <f t="shared" si="45"/>
        <v>0</v>
      </c>
      <c r="K614" s="51"/>
      <c r="L614" s="51"/>
    </row>
    <row r="615" spans="1:12" s="43" customFormat="1" ht="42.75">
      <c r="A615" s="67" t="s">
        <v>2185</v>
      </c>
      <c r="B615" s="277" t="s">
        <v>24</v>
      </c>
      <c r="C615" s="533">
        <v>89692</v>
      </c>
      <c r="D615" s="281" t="s">
        <v>425</v>
      </c>
      <c r="E615" s="216" t="s">
        <v>6</v>
      </c>
      <c r="F615" s="343">
        <v>2</v>
      </c>
      <c r="G615" s="184"/>
      <c r="H615" s="146">
        <f t="shared" si="44"/>
        <v>0</v>
      </c>
      <c r="I615" s="146">
        <f t="shared" si="45"/>
        <v>0</v>
      </c>
      <c r="K615" s="51"/>
      <c r="L615" s="51"/>
    </row>
    <row r="616" spans="1:12" s="43" customFormat="1" ht="57">
      <c r="A616" s="67" t="s">
        <v>2186</v>
      </c>
      <c r="B616" s="277" t="s">
        <v>24</v>
      </c>
      <c r="C616" s="533">
        <v>89785</v>
      </c>
      <c r="D616" s="281" t="s">
        <v>424</v>
      </c>
      <c r="E616" s="216" t="s">
        <v>6</v>
      </c>
      <c r="F616" s="343">
        <v>6</v>
      </c>
      <c r="G616" s="184"/>
      <c r="H616" s="146">
        <f t="shared" si="44"/>
        <v>0</v>
      </c>
      <c r="I616" s="146">
        <f t="shared" si="45"/>
        <v>0</v>
      </c>
      <c r="K616" s="51"/>
      <c r="L616" s="51"/>
    </row>
    <row r="617" spans="1:12" s="43" customFormat="1" ht="42.75">
      <c r="A617" s="67" t="s">
        <v>2187</v>
      </c>
      <c r="B617" s="277" t="s">
        <v>24</v>
      </c>
      <c r="C617" s="533">
        <v>89753</v>
      </c>
      <c r="D617" s="281" t="s">
        <v>342</v>
      </c>
      <c r="E617" s="216" t="s">
        <v>6</v>
      </c>
      <c r="F617" s="343">
        <v>2</v>
      </c>
      <c r="G617" s="184"/>
      <c r="H617" s="146">
        <f t="shared" si="44"/>
        <v>0</v>
      </c>
      <c r="I617" s="146">
        <f t="shared" si="45"/>
        <v>0</v>
      </c>
      <c r="K617" s="51"/>
      <c r="L617" s="51"/>
    </row>
    <row r="618" spans="1:12" s="43" customFormat="1" ht="42.75">
      <c r="A618" s="67" t="s">
        <v>2188</v>
      </c>
      <c r="B618" s="277" t="s">
        <v>24</v>
      </c>
      <c r="C618" s="533">
        <v>89774</v>
      </c>
      <c r="D618" s="281" t="s">
        <v>443</v>
      </c>
      <c r="E618" s="216" t="s">
        <v>6</v>
      </c>
      <c r="F618" s="343">
        <v>6</v>
      </c>
      <c r="G618" s="184"/>
      <c r="H618" s="146">
        <f t="shared" si="44"/>
        <v>0</v>
      </c>
      <c r="I618" s="146">
        <f t="shared" si="45"/>
        <v>0</v>
      </c>
      <c r="K618" s="51"/>
      <c r="L618" s="51"/>
    </row>
    <row r="619" spans="1:12" s="43" customFormat="1" ht="42" customHeight="1">
      <c r="A619" s="67" t="s">
        <v>2189</v>
      </c>
      <c r="B619" s="277" t="s">
        <v>24</v>
      </c>
      <c r="C619" s="533">
        <v>89778</v>
      </c>
      <c r="D619" s="281" t="s">
        <v>343</v>
      </c>
      <c r="E619" s="216" t="s">
        <v>6</v>
      </c>
      <c r="F619" s="343">
        <v>9</v>
      </c>
      <c r="G619" s="184"/>
      <c r="H619" s="146">
        <f t="shared" si="44"/>
        <v>0</v>
      </c>
      <c r="I619" s="146">
        <f t="shared" si="45"/>
        <v>0</v>
      </c>
      <c r="K619" s="51"/>
      <c r="L619" s="51"/>
    </row>
    <row r="620" spans="1:12" s="43" customFormat="1" ht="42.75">
      <c r="A620" s="67" t="s">
        <v>2190</v>
      </c>
      <c r="B620" s="277" t="s">
        <v>24</v>
      </c>
      <c r="C620" s="533">
        <v>89385</v>
      </c>
      <c r="D620" s="281" t="s">
        <v>444</v>
      </c>
      <c r="E620" s="216" t="s">
        <v>6</v>
      </c>
      <c r="F620" s="343">
        <v>25</v>
      </c>
      <c r="G620" s="184"/>
      <c r="H620" s="146">
        <f t="shared" si="44"/>
        <v>0</v>
      </c>
      <c r="I620" s="146">
        <f t="shared" si="45"/>
        <v>0</v>
      </c>
      <c r="K620" s="51"/>
      <c r="L620" s="51"/>
    </row>
    <row r="621" spans="1:12" s="43" customFormat="1" ht="42.75">
      <c r="A621" s="67" t="s">
        <v>2191</v>
      </c>
      <c r="B621" s="277" t="s">
        <v>24</v>
      </c>
      <c r="C621" s="533">
        <v>89546</v>
      </c>
      <c r="D621" s="281" t="s">
        <v>423</v>
      </c>
      <c r="E621" s="216" t="s">
        <v>6</v>
      </c>
      <c r="F621" s="343">
        <v>54</v>
      </c>
      <c r="G621" s="184"/>
      <c r="H621" s="146">
        <f t="shared" si="44"/>
        <v>0</v>
      </c>
      <c r="I621" s="146">
        <f t="shared" si="45"/>
        <v>0</v>
      </c>
      <c r="K621" s="51"/>
      <c r="L621" s="51"/>
    </row>
    <row r="622" spans="1:12" s="43" customFormat="1" ht="50.25" customHeight="1">
      <c r="A622" s="67" t="s">
        <v>2192</v>
      </c>
      <c r="B622" s="277" t="s">
        <v>25</v>
      </c>
      <c r="C622" s="283" t="s">
        <v>442</v>
      </c>
      <c r="D622" s="281" t="s">
        <v>441</v>
      </c>
      <c r="E622" s="216" t="s">
        <v>6</v>
      </c>
      <c r="F622" s="343">
        <v>7</v>
      </c>
      <c r="G622" s="184"/>
      <c r="H622" s="146">
        <f t="shared" si="44"/>
        <v>0</v>
      </c>
      <c r="I622" s="146">
        <f t="shared" si="45"/>
        <v>0</v>
      </c>
      <c r="K622" s="51"/>
      <c r="L622" s="51"/>
    </row>
    <row r="623" spans="1:12" s="43" customFormat="1" ht="51" customHeight="1">
      <c r="A623" s="67" t="s">
        <v>2193</v>
      </c>
      <c r="B623" s="277" t="s">
        <v>24</v>
      </c>
      <c r="C623" s="533">
        <v>89549</v>
      </c>
      <c r="D623" s="281" t="s">
        <v>344</v>
      </c>
      <c r="E623" s="216" t="s">
        <v>6</v>
      </c>
      <c r="F623" s="343">
        <v>20</v>
      </c>
      <c r="G623" s="184"/>
      <c r="H623" s="146">
        <f t="shared" si="44"/>
        <v>0</v>
      </c>
      <c r="I623" s="146">
        <f t="shared" si="45"/>
        <v>0</v>
      </c>
      <c r="K623" s="51"/>
      <c r="L623" s="51"/>
    </row>
    <row r="624" spans="1:12" s="43" customFormat="1" ht="42.75">
      <c r="A624" s="67" t="s">
        <v>2194</v>
      </c>
      <c r="B624" s="277" t="s">
        <v>24</v>
      </c>
      <c r="C624" s="533">
        <v>89557</v>
      </c>
      <c r="D624" s="281" t="s">
        <v>345</v>
      </c>
      <c r="E624" s="216" t="s">
        <v>6</v>
      </c>
      <c r="F624" s="343">
        <v>8</v>
      </c>
      <c r="G624" s="184"/>
      <c r="H624" s="146">
        <f t="shared" si="44"/>
        <v>0</v>
      </c>
      <c r="I624" s="146">
        <f t="shared" si="45"/>
        <v>0</v>
      </c>
      <c r="K624" s="51"/>
      <c r="L624" s="51"/>
    </row>
    <row r="625" spans="1:12" s="43" customFormat="1" ht="28.5">
      <c r="A625" s="67" t="s">
        <v>2195</v>
      </c>
      <c r="B625" s="277" t="s">
        <v>25</v>
      </c>
      <c r="C625" s="283" t="s">
        <v>346</v>
      </c>
      <c r="D625" s="281" t="s">
        <v>347</v>
      </c>
      <c r="E625" s="216" t="s">
        <v>6</v>
      </c>
      <c r="F625" s="343">
        <v>57</v>
      </c>
      <c r="G625" s="184"/>
      <c r="H625" s="146">
        <f t="shared" si="44"/>
        <v>0</v>
      </c>
      <c r="I625" s="146">
        <f t="shared" si="45"/>
        <v>0</v>
      </c>
      <c r="K625" s="51"/>
      <c r="L625" s="51"/>
    </row>
    <row r="626" spans="1:12" s="43" customFormat="1" ht="28.5">
      <c r="A626" s="67" t="s">
        <v>2196</v>
      </c>
      <c r="B626" s="277" t="s">
        <v>25</v>
      </c>
      <c r="C626" s="283" t="s">
        <v>346</v>
      </c>
      <c r="D626" s="281" t="s">
        <v>348</v>
      </c>
      <c r="E626" s="216" t="s">
        <v>6</v>
      </c>
      <c r="F626" s="343">
        <v>52</v>
      </c>
      <c r="G626" s="184"/>
      <c r="H626" s="146">
        <f t="shared" si="44"/>
        <v>0</v>
      </c>
      <c r="I626" s="146">
        <f t="shared" si="45"/>
        <v>0</v>
      </c>
      <c r="K626" s="51"/>
      <c r="L626" s="51"/>
    </row>
    <row r="627" spans="1:12" s="43" customFormat="1" ht="42.75">
      <c r="A627" s="67" t="s">
        <v>2197</v>
      </c>
      <c r="B627" s="277" t="s">
        <v>24</v>
      </c>
      <c r="C627" s="533">
        <v>89687</v>
      </c>
      <c r="D627" s="281" t="s">
        <v>349</v>
      </c>
      <c r="E627" s="216" t="s">
        <v>6</v>
      </c>
      <c r="F627" s="343">
        <v>16</v>
      </c>
      <c r="G627" s="184"/>
      <c r="H627" s="146">
        <f t="shared" si="44"/>
        <v>0</v>
      </c>
      <c r="I627" s="146">
        <f t="shared" si="45"/>
        <v>0</v>
      </c>
      <c r="K627" s="51"/>
      <c r="L627" s="51"/>
    </row>
    <row r="628" spans="1:12" s="43" customFormat="1" ht="39" customHeight="1">
      <c r="A628" s="67" t="s">
        <v>2198</v>
      </c>
      <c r="B628" s="277" t="s">
        <v>25</v>
      </c>
      <c r="C628" s="283" t="s">
        <v>346</v>
      </c>
      <c r="D628" s="281" t="s">
        <v>350</v>
      </c>
      <c r="E628" s="216" t="s">
        <v>6</v>
      </c>
      <c r="F628" s="343">
        <v>12</v>
      </c>
      <c r="G628" s="184"/>
      <c r="H628" s="146">
        <f t="shared" si="44"/>
        <v>0</v>
      </c>
      <c r="I628" s="146">
        <f t="shared" si="45"/>
        <v>0</v>
      </c>
      <c r="K628" s="51"/>
      <c r="L628" s="51"/>
    </row>
    <row r="629" spans="1:12" s="43" customFormat="1" ht="42.75">
      <c r="A629" s="67" t="s">
        <v>2199</v>
      </c>
      <c r="B629" s="277" t="s">
        <v>24</v>
      </c>
      <c r="C629" s="533">
        <v>89573</v>
      </c>
      <c r="D629" s="281" t="s">
        <v>351</v>
      </c>
      <c r="E629" s="216" t="s">
        <v>6</v>
      </c>
      <c r="F629" s="343">
        <v>12</v>
      </c>
      <c r="G629" s="184"/>
      <c r="H629" s="146">
        <f t="shared" si="44"/>
        <v>0</v>
      </c>
      <c r="I629" s="146">
        <f t="shared" si="45"/>
        <v>0</v>
      </c>
      <c r="K629" s="51"/>
      <c r="L629" s="51"/>
    </row>
    <row r="630" spans="1:12" s="43" customFormat="1" ht="42.75">
      <c r="A630" s="67" t="s">
        <v>2200</v>
      </c>
      <c r="B630" s="277" t="s">
        <v>24</v>
      </c>
      <c r="C630" s="533">
        <v>89571</v>
      </c>
      <c r="D630" s="281" t="s">
        <v>437</v>
      </c>
      <c r="E630" s="216" t="s">
        <v>6</v>
      </c>
      <c r="F630" s="343">
        <v>2</v>
      </c>
      <c r="G630" s="184"/>
      <c r="H630" s="146">
        <f t="shared" si="44"/>
        <v>0</v>
      </c>
      <c r="I630" s="146">
        <f t="shared" si="45"/>
        <v>0</v>
      </c>
      <c r="K630" s="51"/>
      <c r="L630" s="51"/>
    </row>
    <row r="631" spans="1:12" s="43" customFormat="1" ht="15">
      <c r="A631" s="307" t="s">
        <v>1567</v>
      </c>
      <c r="B631" s="308"/>
      <c r="C631" s="323" t="s">
        <v>1</v>
      </c>
      <c r="D631" s="324" t="s">
        <v>352</v>
      </c>
      <c r="E631" s="308"/>
      <c r="F631" s="308"/>
      <c r="G631" s="308"/>
      <c r="H631" s="308"/>
      <c r="I631" s="311">
        <f>SUM(I632:I643)</f>
        <v>0</v>
      </c>
      <c r="K631" s="51"/>
      <c r="L631" s="51"/>
    </row>
    <row r="632" spans="1:12" s="43" customFormat="1" ht="28.5">
      <c r="A632" s="67" t="s">
        <v>1568</v>
      </c>
      <c r="B632" s="277" t="s">
        <v>24</v>
      </c>
      <c r="C632" s="533">
        <v>89446</v>
      </c>
      <c r="D632" s="281" t="s">
        <v>353</v>
      </c>
      <c r="E632" s="216" t="s">
        <v>4</v>
      </c>
      <c r="F632" s="343">
        <v>156</v>
      </c>
      <c r="G632" s="184"/>
      <c r="H632" s="146">
        <f aca="true" t="shared" si="46" ref="H632:H643">G632*(1+$I$4)</f>
        <v>0</v>
      </c>
      <c r="I632" s="146">
        <f t="shared" si="45"/>
        <v>0</v>
      </c>
      <c r="K632" s="51"/>
      <c r="L632" s="51"/>
    </row>
    <row r="633" spans="1:12" s="43" customFormat="1" ht="28.5">
      <c r="A633" s="67" t="s">
        <v>1569</v>
      </c>
      <c r="B633" s="277" t="s">
        <v>24</v>
      </c>
      <c r="C633" s="533">
        <v>89447</v>
      </c>
      <c r="D633" s="281" t="s">
        <v>152</v>
      </c>
      <c r="E633" s="216" t="s">
        <v>4</v>
      </c>
      <c r="F633" s="343">
        <v>32</v>
      </c>
      <c r="G633" s="184"/>
      <c r="H633" s="146">
        <f t="shared" si="46"/>
        <v>0</v>
      </c>
      <c r="I633" s="146">
        <f t="shared" si="45"/>
        <v>0</v>
      </c>
      <c r="K633" s="51"/>
      <c r="L633" s="51"/>
    </row>
    <row r="634" spans="1:12" s="43" customFormat="1" ht="28.5">
      <c r="A634" s="67" t="s">
        <v>1570</v>
      </c>
      <c r="B634" s="277" t="s">
        <v>25</v>
      </c>
      <c r="C634" s="283" t="s">
        <v>168</v>
      </c>
      <c r="D634" s="281" t="s">
        <v>354</v>
      </c>
      <c r="E634" s="216" t="s">
        <v>6</v>
      </c>
      <c r="F634" s="343">
        <v>2</v>
      </c>
      <c r="G634" s="184"/>
      <c r="H634" s="146">
        <f t="shared" si="46"/>
        <v>0</v>
      </c>
      <c r="I634" s="146">
        <f t="shared" si="45"/>
        <v>0</v>
      </c>
      <c r="K634" s="51"/>
      <c r="L634" s="51"/>
    </row>
    <row r="635" spans="1:12" s="43" customFormat="1" ht="42.75">
      <c r="A635" s="67" t="s">
        <v>1571</v>
      </c>
      <c r="B635" s="277" t="s">
        <v>25</v>
      </c>
      <c r="C635" s="283" t="s">
        <v>168</v>
      </c>
      <c r="D635" s="281" t="s">
        <v>355</v>
      </c>
      <c r="E635" s="216" t="s">
        <v>6</v>
      </c>
      <c r="F635" s="343">
        <v>2</v>
      </c>
      <c r="G635" s="184"/>
      <c r="H635" s="146">
        <f t="shared" si="46"/>
        <v>0</v>
      </c>
      <c r="I635" s="146">
        <f t="shared" si="45"/>
        <v>0</v>
      </c>
      <c r="K635" s="51"/>
      <c r="L635" s="51"/>
    </row>
    <row r="636" spans="1:12" s="43" customFormat="1" ht="28.5">
      <c r="A636" s="67" t="s">
        <v>1572</v>
      </c>
      <c r="B636" s="277" t="s">
        <v>25</v>
      </c>
      <c r="C636" s="283" t="s">
        <v>168</v>
      </c>
      <c r="D636" s="281" t="s">
        <v>356</v>
      </c>
      <c r="E636" s="216" t="s">
        <v>6</v>
      </c>
      <c r="F636" s="343">
        <v>3</v>
      </c>
      <c r="G636" s="184"/>
      <c r="H636" s="146">
        <f t="shared" si="46"/>
        <v>0</v>
      </c>
      <c r="I636" s="146">
        <f t="shared" si="45"/>
        <v>0</v>
      </c>
      <c r="K636" s="51"/>
      <c r="L636" s="51"/>
    </row>
    <row r="637" spans="1:12" s="43" customFormat="1" ht="28.5">
      <c r="A637" s="67" t="s">
        <v>1573</v>
      </c>
      <c r="B637" s="277" t="s">
        <v>24</v>
      </c>
      <c r="C637" s="533">
        <v>89489</v>
      </c>
      <c r="D637" s="281" t="s">
        <v>162</v>
      </c>
      <c r="E637" s="216" t="s">
        <v>6</v>
      </c>
      <c r="F637" s="343">
        <v>42</v>
      </c>
      <c r="G637" s="184"/>
      <c r="H637" s="146">
        <f t="shared" si="46"/>
        <v>0</v>
      </c>
      <c r="I637" s="146">
        <f t="shared" si="45"/>
        <v>0</v>
      </c>
      <c r="K637" s="51"/>
      <c r="L637" s="51"/>
    </row>
    <row r="638" spans="1:12" s="43" customFormat="1" ht="28.5">
      <c r="A638" s="67" t="s">
        <v>1574</v>
      </c>
      <c r="B638" s="277" t="s">
        <v>24</v>
      </c>
      <c r="C638" s="533">
        <v>89494</v>
      </c>
      <c r="D638" s="281" t="s">
        <v>163</v>
      </c>
      <c r="E638" s="216" t="s">
        <v>6</v>
      </c>
      <c r="F638" s="343">
        <v>1</v>
      </c>
      <c r="G638" s="184"/>
      <c r="H638" s="146">
        <f t="shared" si="46"/>
        <v>0</v>
      </c>
      <c r="I638" s="146">
        <f t="shared" si="45"/>
        <v>0</v>
      </c>
      <c r="K638" s="51"/>
      <c r="L638" s="51"/>
    </row>
    <row r="639" spans="1:12" s="43" customFormat="1" ht="28.5">
      <c r="A639" s="67" t="s">
        <v>2201</v>
      </c>
      <c r="B639" s="277" t="s">
        <v>24</v>
      </c>
      <c r="C639" s="533">
        <v>89481</v>
      </c>
      <c r="D639" s="281" t="s">
        <v>357</v>
      </c>
      <c r="E639" s="216" t="s">
        <v>6</v>
      </c>
      <c r="F639" s="343">
        <v>25</v>
      </c>
      <c r="G639" s="184"/>
      <c r="H639" s="146">
        <f t="shared" si="46"/>
        <v>0</v>
      </c>
      <c r="I639" s="146">
        <f t="shared" si="45"/>
        <v>0</v>
      </c>
      <c r="K639" s="51"/>
      <c r="L639" s="51"/>
    </row>
    <row r="640" spans="1:12" s="43" customFormat="1" ht="28.5">
      <c r="A640" s="67" t="s">
        <v>2202</v>
      </c>
      <c r="B640" s="277" t="s">
        <v>24</v>
      </c>
      <c r="C640" s="533">
        <v>89617</v>
      </c>
      <c r="D640" s="281" t="s">
        <v>156</v>
      </c>
      <c r="E640" s="216" t="s">
        <v>6</v>
      </c>
      <c r="F640" s="343">
        <v>4</v>
      </c>
      <c r="G640" s="184"/>
      <c r="H640" s="146">
        <f t="shared" si="46"/>
        <v>0</v>
      </c>
      <c r="I640" s="146">
        <f t="shared" si="45"/>
        <v>0</v>
      </c>
      <c r="K640" s="51"/>
      <c r="L640" s="51"/>
    </row>
    <row r="641" spans="1:12" s="43" customFormat="1" ht="28.5">
      <c r="A641" s="67" t="s">
        <v>2203</v>
      </c>
      <c r="B641" s="277" t="s">
        <v>24</v>
      </c>
      <c r="C641" s="533">
        <v>89620</v>
      </c>
      <c r="D641" s="281" t="s">
        <v>157</v>
      </c>
      <c r="E641" s="216" t="s">
        <v>6</v>
      </c>
      <c r="F641" s="343">
        <v>1</v>
      </c>
      <c r="G641" s="184"/>
      <c r="H641" s="146">
        <f t="shared" si="46"/>
        <v>0</v>
      </c>
      <c r="I641" s="146">
        <f t="shared" si="45"/>
        <v>0</v>
      </c>
      <c r="K641" s="51"/>
      <c r="L641" s="51"/>
    </row>
    <row r="642" spans="1:12" s="43" customFormat="1" ht="42.75">
      <c r="A642" s="67" t="s">
        <v>2204</v>
      </c>
      <c r="B642" s="277" t="s">
        <v>24</v>
      </c>
      <c r="C642" s="533">
        <v>89400</v>
      </c>
      <c r="D642" s="281" t="s">
        <v>358</v>
      </c>
      <c r="E642" s="216" t="s">
        <v>6</v>
      </c>
      <c r="F642" s="343">
        <v>3</v>
      </c>
      <c r="G642" s="184"/>
      <c r="H642" s="146">
        <f t="shared" si="46"/>
        <v>0</v>
      </c>
      <c r="I642" s="146">
        <f t="shared" si="45"/>
        <v>0</v>
      </c>
      <c r="K642" s="51"/>
      <c r="L642" s="51"/>
    </row>
    <row r="643" spans="1:12" s="43" customFormat="1" ht="28.5">
      <c r="A643" s="67" t="s">
        <v>2205</v>
      </c>
      <c r="B643" s="277" t="s">
        <v>25</v>
      </c>
      <c r="C643" s="283" t="s">
        <v>359</v>
      </c>
      <c r="D643" s="281" t="s">
        <v>360</v>
      </c>
      <c r="E643" s="216" t="s">
        <v>6</v>
      </c>
      <c r="F643" s="343">
        <v>19</v>
      </c>
      <c r="G643" s="184"/>
      <c r="H643" s="146">
        <f t="shared" si="46"/>
        <v>0</v>
      </c>
      <c r="I643" s="146">
        <f t="shared" si="45"/>
        <v>0</v>
      </c>
      <c r="K643" s="51"/>
      <c r="L643" s="51"/>
    </row>
    <row r="644" spans="1:12" s="13" customFormat="1" ht="15">
      <c r="A644" s="307" t="s">
        <v>2206</v>
      </c>
      <c r="B644" s="308"/>
      <c r="C644" s="323"/>
      <c r="D644" s="324" t="s">
        <v>727</v>
      </c>
      <c r="E644" s="308"/>
      <c r="F644" s="308"/>
      <c r="G644" s="308"/>
      <c r="H644" s="308"/>
      <c r="I644" s="311">
        <f>SUM(I645:I647)</f>
        <v>0</v>
      </c>
      <c r="K644" s="53"/>
      <c r="L644" s="53"/>
    </row>
    <row r="645" spans="1:12" s="542" customFormat="1" ht="142.5">
      <c r="A645" s="276" t="s">
        <v>2207</v>
      </c>
      <c r="B645" s="282" t="s">
        <v>25</v>
      </c>
      <c r="C645" s="278" t="s">
        <v>723</v>
      </c>
      <c r="D645" s="279" t="s">
        <v>720</v>
      </c>
      <c r="E645" s="216" t="s">
        <v>2</v>
      </c>
      <c r="F645" s="225">
        <v>486.4</v>
      </c>
      <c r="G645" s="184"/>
      <c r="H645" s="146">
        <f>G645*(1+$I$4)</f>
        <v>0</v>
      </c>
      <c r="I645" s="146">
        <f t="shared" si="45"/>
        <v>0</v>
      </c>
      <c r="J645" s="651"/>
      <c r="K645" s="650"/>
      <c r="L645" s="537"/>
    </row>
    <row r="646" spans="1:12" s="13" customFormat="1" ht="57">
      <c r="A646" s="276" t="s">
        <v>2208</v>
      </c>
      <c r="B646" s="637" t="s">
        <v>24</v>
      </c>
      <c r="C646" s="657">
        <v>90701</v>
      </c>
      <c r="D646" s="329" t="s">
        <v>2267</v>
      </c>
      <c r="E646" s="637" t="s">
        <v>4</v>
      </c>
      <c r="F646" s="658">
        <v>128</v>
      </c>
      <c r="G646" s="224"/>
      <c r="H646" s="146">
        <f>G646*(1+$I$4)</f>
        <v>0</v>
      </c>
      <c r="I646" s="146">
        <f t="shared" si="45"/>
        <v>0</v>
      </c>
      <c r="K646" s="53"/>
      <c r="L646" s="53"/>
    </row>
    <row r="647" spans="1:12" s="43" customFormat="1" ht="15">
      <c r="A647" s="276" t="s">
        <v>2209</v>
      </c>
      <c r="B647" s="277" t="s">
        <v>25</v>
      </c>
      <c r="C647" s="312" t="s">
        <v>1344</v>
      </c>
      <c r="D647" s="281" t="s">
        <v>724</v>
      </c>
      <c r="E647" s="216" t="s">
        <v>3</v>
      </c>
      <c r="F647" s="225">
        <v>4.11</v>
      </c>
      <c r="G647" s="184"/>
      <c r="H647" s="146">
        <f>G647*(1+$I$4)</f>
        <v>0</v>
      </c>
      <c r="I647" s="146">
        <f t="shared" si="45"/>
        <v>0</v>
      </c>
      <c r="K647" s="51"/>
      <c r="L647" s="51"/>
    </row>
    <row r="648" spans="1:12" s="43" customFormat="1" ht="15">
      <c r="A648" s="276" t="s">
        <v>2210</v>
      </c>
      <c r="B648" s="308"/>
      <c r="C648" s="323" t="s">
        <v>1</v>
      </c>
      <c r="D648" s="324" t="s">
        <v>361</v>
      </c>
      <c r="E648" s="308"/>
      <c r="F648" s="308"/>
      <c r="G648" s="308"/>
      <c r="H648" s="308"/>
      <c r="I648" s="311">
        <f>SUM(I649:I659)</f>
        <v>0</v>
      </c>
      <c r="K648" s="51"/>
      <c r="L648" s="51"/>
    </row>
    <row r="649" spans="1:12" s="43" customFormat="1" ht="64.5" customHeight="1">
      <c r="A649" s="276" t="s">
        <v>2211</v>
      </c>
      <c r="B649" s="277" t="s">
        <v>25</v>
      </c>
      <c r="C649" s="283" t="s">
        <v>468</v>
      </c>
      <c r="D649" s="281" t="s">
        <v>467</v>
      </c>
      <c r="E649" s="216" t="s">
        <v>6</v>
      </c>
      <c r="F649" s="343">
        <v>2</v>
      </c>
      <c r="G649" s="184"/>
      <c r="H649" s="146">
        <f aca="true" t="shared" si="47" ref="H649:H659">G649*(1+$I$4)</f>
        <v>0</v>
      </c>
      <c r="I649" s="146">
        <f t="shared" si="45"/>
        <v>0</v>
      </c>
      <c r="K649" s="51"/>
      <c r="L649" s="51"/>
    </row>
    <row r="650" spans="1:12" s="43" customFormat="1" ht="57">
      <c r="A650" s="276" t="s">
        <v>2212</v>
      </c>
      <c r="B650" s="277" t="s">
        <v>25</v>
      </c>
      <c r="C650" s="283" t="s">
        <v>468</v>
      </c>
      <c r="D650" s="281" t="s">
        <v>466</v>
      </c>
      <c r="E650" s="216" t="s">
        <v>6</v>
      </c>
      <c r="F650" s="343">
        <v>2</v>
      </c>
      <c r="G650" s="184"/>
      <c r="H650" s="146">
        <f t="shared" si="47"/>
        <v>0</v>
      </c>
      <c r="I650" s="146">
        <f t="shared" si="45"/>
        <v>0</v>
      </c>
      <c r="K650" s="51"/>
      <c r="L650" s="51"/>
    </row>
    <row r="651" spans="1:12" s="43" customFormat="1" ht="42.75">
      <c r="A651" s="276" t="s">
        <v>2213</v>
      </c>
      <c r="B651" s="277" t="s">
        <v>25</v>
      </c>
      <c r="C651" s="283" t="s">
        <v>468</v>
      </c>
      <c r="D651" s="281" t="s">
        <v>465</v>
      </c>
      <c r="E651" s="216" t="s">
        <v>6</v>
      </c>
      <c r="F651" s="343">
        <v>2</v>
      </c>
      <c r="G651" s="184"/>
      <c r="H651" s="146">
        <f t="shared" si="47"/>
        <v>0</v>
      </c>
      <c r="I651" s="146">
        <f t="shared" si="45"/>
        <v>0</v>
      </c>
      <c r="K651" s="51"/>
      <c r="L651" s="51"/>
    </row>
    <row r="652" spans="1:12" s="43" customFormat="1" ht="42.75">
      <c r="A652" s="276" t="s">
        <v>2214</v>
      </c>
      <c r="B652" s="277" t="s">
        <v>25</v>
      </c>
      <c r="C652" s="283" t="s">
        <v>472</v>
      </c>
      <c r="D652" s="281" t="s">
        <v>471</v>
      </c>
      <c r="E652" s="216" t="s">
        <v>6</v>
      </c>
      <c r="F652" s="343">
        <v>2</v>
      </c>
      <c r="G652" s="184"/>
      <c r="H652" s="146">
        <f t="shared" si="47"/>
        <v>0</v>
      </c>
      <c r="I652" s="146">
        <f t="shared" si="45"/>
        <v>0</v>
      </c>
      <c r="K652" s="51"/>
      <c r="L652" s="51"/>
    </row>
    <row r="653" spans="1:12" s="43" customFormat="1" ht="28.5">
      <c r="A653" s="276" t="s">
        <v>2215</v>
      </c>
      <c r="B653" s="282" t="s">
        <v>25</v>
      </c>
      <c r="C653" s="278" t="s">
        <v>362</v>
      </c>
      <c r="D653" s="279" t="s">
        <v>488</v>
      </c>
      <c r="E653" s="280" t="s">
        <v>4</v>
      </c>
      <c r="F653" s="343">
        <v>32</v>
      </c>
      <c r="G653" s="184"/>
      <c r="H653" s="146">
        <f t="shared" si="47"/>
        <v>0</v>
      </c>
      <c r="I653" s="146">
        <f aca="true" t="shared" si="48" ref="I653:I678">TRUNC((H653*F653),2)</f>
        <v>0</v>
      </c>
      <c r="K653" s="51"/>
      <c r="L653" s="51"/>
    </row>
    <row r="654" spans="1:12" s="43" customFormat="1" ht="28.5">
      <c r="A654" s="276" t="s">
        <v>2216</v>
      </c>
      <c r="B654" s="277" t="s">
        <v>25</v>
      </c>
      <c r="C654" s="283" t="s">
        <v>363</v>
      </c>
      <c r="D654" s="281" t="s">
        <v>364</v>
      </c>
      <c r="E654" s="216" t="s">
        <v>2</v>
      </c>
      <c r="F654" s="343">
        <v>18.85</v>
      </c>
      <c r="G654" s="184"/>
      <c r="H654" s="146">
        <f t="shared" si="47"/>
        <v>0</v>
      </c>
      <c r="I654" s="146">
        <f t="shared" si="48"/>
        <v>0</v>
      </c>
      <c r="K654" s="51"/>
      <c r="L654" s="51"/>
    </row>
    <row r="655" spans="1:12" s="43" customFormat="1" ht="15">
      <c r="A655" s="276" t="s">
        <v>2217</v>
      </c>
      <c r="B655" s="277" t="s">
        <v>25</v>
      </c>
      <c r="C655" s="283" t="s">
        <v>497</v>
      </c>
      <c r="D655" s="281" t="s">
        <v>496</v>
      </c>
      <c r="E655" s="216" t="s">
        <v>6</v>
      </c>
      <c r="F655" s="343">
        <v>2</v>
      </c>
      <c r="G655" s="184"/>
      <c r="H655" s="146">
        <f t="shared" si="47"/>
        <v>0</v>
      </c>
      <c r="I655" s="146">
        <f t="shared" si="48"/>
        <v>0</v>
      </c>
      <c r="K655" s="51"/>
      <c r="L655" s="51"/>
    </row>
    <row r="656" spans="1:12" s="43" customFormat="1" ht="15">
      <c r="A656" s="276" t="s">
        <v>2218</v>
      </c>
      <c r="B656" s="277" t="s">
        <v>25</v>
      </c>
      <c r="C656" s="283" t="s">
        <v>499</v>
      </c>
      <c r="D656" s="281" t="s">
        <v>498</v>
      </c>
      <c r="E656" s="216" t="s">
        <v>6</v>
      </c>
      <c r="F656" s="343">
        <v>6</v>
      </c>
      <c r="G656" s="184"/>
      <c r="H656" s="146">
        <f t="shared" si="47"/>
        <v>0</v>
      </c>
      <c r="I656" s="146">
        <f t="shared" si="48"/>
        <v>0</v>
      </c>
      <c r="K656" s="51"/>
      <c r="L656" s="51"/>
    </row>
    <row r="657" spans="1:12" s="43" customFormat="1" ht="28.5">
      <c r="A657" s="276" t="s">
        <v>2219</v>
      </c>
      <c r="B657" s="277" t="s">
        <v>25</v>
      </c>
      <c r="C657" s="283" t="s">
        <v>346</v>
      </c>
      <c r="D657" s="281" t="s">
        <v>502</v>
      </c>
      <c r="E657" s="216" t="s">
        <v>6</v>
      </c>
      <c r="F657" s="343">
        <v>2</v>
      </c>
      <c r="G657" s="184"/>
      <c r="H657" s="146">
        <f t="shared" si="47"/>
        <v>0</v>
      </c>
      <c r="I657" s="146">
        <f t="shared" si="48"/>
        <v>0</v>
      </c>
      <c r="K657" s="51"/>
      <c r="L657" s="51"/>
    </row>
    <row r="658" spans="1:12" s="43" customFormat="1" ht="28.5">
      <c r="A658" s="276" t="s">
        <v>2220</v>
      </c>
      <c r="B658" s="277" t="s">
        <v>25</v>
      </c>
      <c r="C658" s="283" t="s">
        <v>507</v>
      </c>
      <c r="D658" s="281" t="s">
        <v>506</v>
      </c>
      <c r="E658" s="216" t="s">
        <v>6</v>
      </c>
      <c r="F658" s="343">
        <v>6</v>
      </c>
      <c r="G658" s="184"/>
      <c r="H658" s="146">
        <f t="shared" si="47"/>
        <v>0</v>
      </c>
      <c r="I658" s="146">
        <f t="shared" si="48"/>
        <v>0</v>
      </c>
      <c r="K658" s="51"/>
      <c r="L658" s="51"/>
    </row>
    <row r="659" spans="1:12" s="43" customFormat="1" ht="42.75">
      <c r="A659" s="276" t="s">
        <v>2221</v>
      </c>
      <c r="B659" s="277" t="s">
        <v>24</v>
      </c>
      <c r="C659" s="533">
        <v>89849</v>
      </c>
      <c r="D659" s="281" t="s">
        <v>323</v>
      </c>
      <c r="E659" s="216" t="s">
        <v>4</v>
      </c>
      <c r="F659" s="343">
        <v>60</v>
      </c>
      <c r="G659" s="184"/>
      <c r="H659" s="146">
        <f t="shared" si="47"/>
        <v>0</v>
      </c>
      <c r="I659" s="146">
        <f t="shared" si="48"/>
        <v>0</v>
      </c>
      <c r="K659" s="51"/>
      <c r="L659" s="51"/>
    </row>
    <row r="660" spans="1:12" s="43" customFormat="1" ht="15">
      <c r="A660" s="307" t="s">
        <v>2222</v>
      </c>
      <c r="B660" s="308"/>
      <c r="C660" s="323" t="s">
        <v>1</v>
      </c>
      <c r="D660" s="324" t="s">
        <v>365</v>
      </c>
      <c r="E660" s="308"/>
      <c r="F660" s="308"/>
      <c r="G660" s="308"/>
      <c r="H660" s="308"/>
      <c r="I660" s="311">
        <f>SUM(I661:I673)</f>
        <v>0</v>
      </c>
      <c r="K660" s="51"/>
      <c r="L660" s="51"/>
    </row>
    <row r="661" spans="1:12" s="43" customFormat="1" ht="44.25" customHeight="1">
      <c r="A661" s="67" t="s">
        <v>2223</v>
      </c>
      <c r="B661" s="282" t="s">
        <v>24</v>
      </c>
      <c r="C661" s="533">
        <v>99262</v>
      </c>
      <c r="D661" s="279" t="s">
        <v>1311</v>
      </c>
      <c r="E661" s="280" t="s">
        <v>6</v>
      </c>
      <c r="F661" s="343">
        <v>8</v>
      </c>
      <c r="G661" s="184"/>
      <c r="H661" s="146">
        <f aca="true" t="shared" si="49" ref="H661:H673">G661*(1+$I$4)</f>
        <v>0</v>
      </c>
      <c r="I661" s="146">
        <f t="shared" si="48"/>
        <v>0</v>
      </c>
      <c r="K661" s="51"/>
      <c r="L661" s="51"/>
    </row>
    <row r="662" spans="1:12" s="43" customFormat="1" ht="44.25" customHeight="1">
      <c r="A662" s="67" t="s">
        <v>2224</v>
      </c>
      <c r="B662" s="282" t="s">
        <v>24</v>
      </c>
      <c r="C662" s="533">
        <v>99260</v>
      </c>
      <c r="D662" s="279" t="s">
        <v>1312</v>
      </c>
      <c r="E662" s="280" t="s">
        <v>6</v>
      </c>
      <c r="F662" s="343">
        <v>5</v>
      </c>
      <c r="G662" s="184"/>
      <c r="H662" s="146">
        <f t="shared" si="49"/>
        <v>0</v>
      </c>
      <c r="I662" s="146">
        <f t="shared" si="48"/>
        <v>0</v>
      </c>
      <c r="K662" s="51"/>
      <c r="L662" s="51"/>
    </row>
    <row r="663" spans="1:12" s="535" customFormat="1" ht="42.75">
      <c r="A663" s="67" t="s">
        <v>2225</v>
      </c>
      <c r="B663" s="282" t="s">
        <v>24</v>
      </c>
      <c r="C663" s="533">
        <v>97906</v>
      </c>
      <c r="D663" s="279" t="s">
        <v>1313</v>
      </c>
      <c r="E663" s="280" t="s">
        <v>6</v>
      </c>
      <c r="F663" s="343">
        <v>19</v>
      </c>
      <c r="G663" s="184"/>
      <c r="H663" s="146">
        <f t="shared" si="49"/>
        <v>0</v>
      </c>
      <c r="I663" s="146">
        <f t="shared" si="48"/>
        <v>0</v>
      </c>
      <c r="J663" s="640"/>
      <c r="K663" s="652"/>
      <c r="L663" s="540"/>
    </row>
    <row r="664" spans="1:12" s="43" customFormat="1" ht="28.5">
      <c r="A664" s="67" t="s">
        <v>2226</v>
      </c>
      <c r="B664" s="638" t="s">
        <v>24</v>
      </c>
      <c r="C664" s="533">
        <v>98115</v>
      </c>
      <c r="D664" s="636" t="s">
        <v>2268</v>
      </c>
      <c r="E664" s="637" t="s">
        <v>6</v>
      </c>
      <c r="F664" s="343">
        <f>SUM(F661:F663)</f>
        <v>32</v>
      </c>
      <c r="G664" s="224"/>
      <c r="H664" s="146">
        <f t="shared" si="49"/>
        <v>0</v>
      </c>
      <c r="I664" s="146">
        <f t="shared" si="48"/>
        <v>0</v>
      </c>
      <c r="K664" s="51"/>
      <c r="L664" s="51"/>
    </row>
    <row r="665" spans="1:12" s="43" customFormat="1" ht="57">
      <c r="A665" s="67" t="s">
        <v>2227</v>
      </c>
      <c r="B665" s="277" t="s">
        <v>24</v>
      </c>
      <c r="C665" s="533">
        <v>98105</v>
      </c>
      <c r="D665" s="281" t="s">
        <v>393</v>
      </c>
      <c r="E665" s="216" t="s">
        <v>6</v>
      </c>
      <c r="F665" s="343">
        <v>5</v>
      </c>
      <c r="G665" s="184"/>
      <c r="H665" s="146">
        <f t="shared" si="49"/>
        <v>0</v>
      </c>
      <c r="I665" s="146">
        <f t="shared" si="48"/>
        <v>0</v>
      </c>
      <c r="K665" s="51"/>
      <c r="L665" s="51"/>
    </row>
    <row r="666" spans="1:12" s="121" customFormat="1" ht="48.75" customHeight="1">
      <c r="A666" s="67" t="s">
        <v>2228</v>
      </c>
      <c r="B666" s="277" t="s">
        <v>24</v>
      </c>
      <c r="C666" s="533">
        <v>89482</v>
      </c>
      <c r="D666" s="281" t="s">
        <v>407</v>
      </c>
      <c r="E666" s="216" t="s">
        <v>6</v>
      </c>
      <c r="F666" s="343">
        <v>8</v>
      </c>
      <c r="G666" s="184"/>
      <c r="H666" s="146">
        <f t="shared" si="49"/>
        <v>0</v>
      </c>
      <c r="I666" s="146">
        <f t="shared" si="48"/>
        <v>0</v>
      </c>
      <c r="K666" s="189"/>
      <c r="L666" s="189"/>
    </row>
    <row r="667" spans="1:12" s="43" customFormat="1" ht="28.5" customHeight="1">
      <c r="A667" s="67" t="s">
        <v>2229</v>
      </c>
      <c r="B667" s="286" t="s">
        <v>24</v>
      </c>
      <c r="C667" s="533">
        <v>89491</v>
      </c>
      <c r="D667" s="279" t="s">
        <v>1122</v>
      </c>
      <c r="E667" s="280" t="s">
        <v>6</v>
      </c>
      <c r="F667" s="343">
        <v>6</v>
      </c>
      <c r="G667" s="184"/>
      <c r="H667" s="146">
        <f t="shared" si="49"/>
        <v>0</v>
      </c>
      <c r="I667" s="146">
        <f t="shared" si="48"/>
        <v>0</v>
      </c>
      <c r="K667" s="51"/>
      <c r="L667" s="51"/>
    </row>
    <row r="668" spans="1:12" s="43" customFormat="1" ht="28.5">
      <c r="A668" s="67" t="s">
        <v>2230</v>
      </c>
      <c r="B668" s="277" t="s">
        <v>25</v>
      </c>
      <c r="C668" s="283" t="s">
        <v>366</v>
      </c>
      <c r="D668" s="281" t="s">
        <v>406</v>
      </c>
      <c r="E668" s="216" t="s">
        <v>6</v>
      </c>
      <c r="F668" s="343">
        <v>22</v>
      </c>
      <c r="G668" s="184"/>
      <c r="H668" s="146">
        <f t="shared" si="49"/>
        <v>0</v>
      </c>
      <c r="I668" s="146">
        <f t="shared" si="48"/>
        <v>0</v>
      </c>
      <c r="K668" s="51"/>
      <c r="L668" s="51"/>
    </row>
    <row r="669" spans="1:12" s="43" customFormat="1" ht="28.5">
      <c r="A669" s="67" t="s">
        <v>2231</v>
      </c>
      <c r="B669" s="277" t="s">
        <v>25</v>
      </c>
      <c r="C669" s="283" t="s">
        <v>367</v>
      </c>
      <c r="D669" s="281" t="s">
        <v>368</v>
      </c>
      <c r="E669" s="216" t="s">
        <v>6</v>
      </c>
      <c r="F669" s="343">
        <v>1</v>
      </c>
      <c r="G669" s="184"/>
      <c r="H669" s="146">
        <f t="shared" si="49"/>
        <v>0</v>
      </c>
      <c r="I669" s="146">
        <f t="shared" si="48"/>
        <v>0</v>
      </c>
      <c r="K669" s="51"/>
      <c r="L669" s="51"/>
    </row>
    <row r="670" spans="1:12" s="43" customFormat="1" ht="28.5">
      <c r="A670" s="67" t="s">
        <v>2232</v>
      </c>
      <c r="B670" s="277" t="s">
        <v>25</v>
      </c>
      <c r="C670" s="283" t="s">
        <v>367</v>
      </c>
      <c r="D670" s="281" t="s">
        <v>369</v>
      </c>
      <c r="E670" s="216" t="s">
        <v>6</v>
      </c>
      <c r="F670" s="343">
        <v>3</v>
      </c>
      <c r="G670" s="184"/>
      <c r="H670" s="146">
        <f t="shared" si="49"/>
        <v>0</v>
      </c>
      <c r="I670" s="146">
        <f t="shared" si="48"/>
        <v>0</v>
      </c>
      <c r="K670" s="51"/>
      <c r="L670" s="51"/>
    </row>
    <row r="671" spans="1:12" s="43" customFormat="1" ht="28.5">
      <c r="A671" s="67" t="s">
        <v>2233</v>
      </c>
      <c r="B671" s="277" t="s">
        <v>25</v>
      </c>
      <c r="C671" s="283" t="s">
        <v>367</v>
      </c>
      <c r="D671" s="281" t="s">
        <v>412</v>
      </c>
      <c r="E671" s="216" t="s">
        <v>6</v>
      </c>
      <c r="F671" s="343">
        <v>3</v>
      </c>
      <c r="G671" s="184"/>
      <c r="H671" s="146">
        <f t="shared" si="49"/>
        <v>0</v>
      </c>
      <c r="I671" s="146">
        <f t="shared" si="48"/>
        <v>0</v>
      </c>
      <c r="K671" s="51"/>
      <c r="L671" s="51"/>
    </row>
    <row r="672" spans="1:12" s="43" customFormat="1" ht="28.5">
      <c r="A672" s="67" t="s">
        <v>2234</v>
      </c>
      <c r="B672" s="277" t="s">
        <v>25</v>
      </c>
      <c r="C672" s="283" t="s">
        <v>367</v>
      </c>
      <c r="D672" s="281" t="s">
        <v>370</v>
      </c>
      <c r="E672" s="216" t="s">
        <v>6</v>
      </c>
      <c r="F672" s="343">
        <v>6</v>
      </c>
      <c r="G672" s="184"/>
      <c r="H672" s="146">
        <f t="shared" si="49"/>
        <v>0</v>
      </c>
      <c r="I672" s="146">
        <f t="shared" si="48"/>
        <v>0</v>
      </c>
      <c r="K672" s="51"/>
      <c r="L672" s="51"/>
    </row>
    <row r="673" spans="1:12" s="43" customFormat="1" ht="28.5">
      <c r="A673" s="67" t="s">
        <v>2235</v>
      </c>
      <c r="B673" s="277" t="s">
        <v>25</v>
      </c>
      <c r="C673" s="283" t="s">
        <v>367</v>
      </c>
      <c r="D673" s="281" t="s">
        <v>411</v>
      </c>
      <c r="E673" s="216" t="s">
        <v>6</v>
      </c>
      <c r="F673" s="343">
        <v>6</v>
      </c>
      <c r="G673" s="184"/>
      <c r="H673" s="146">
        <f t="shared" si="49"/>
        <v>0</v>
      </c>
      <c r="I673" s="146">
        <f t="shared" si="48"/>
        <v>0</v>
      </c>
      <c r="K673" s="51"/>
      <c r="L673" s="51"/>
    </row>
    <row r="674" spans="1:12" s="43" customFormat="1" ht="15">
      <c r="A674" s="307" t="s">
        <v>2236</v>
      </c>
      <c r="B674" s="308"/>
      <c r="C674" s="323" t="s">
        <v>1</v>
      </c>
      <c r="D674" s="324" t="s">
        <v>144</v>
      </c>
      <c r="E674" s="308"/>
      <c r="F674" s="308"/>
      <c r="G674" s="308"/>
      <c r="H674" s="308"/>
      <c r="I674" s="311">
        <f>SUM(I675:I678)</f>
        <v>0</v>
      </c>
      <c r="K674" s="51"/>
      <c r="L674" s="51"/>
    </row>
    <row r="675" spans="1:12" s="43" customFormat="1" ht="42" customHeight="1">
      <c r="A675" s="67" t="s">
        <v>2237</v>
      </c>
      <c r="B675" s="277" t="s">
        <v>24</v>
      </c>
      <c r="C675" s="533">
        <v>90082</v>
      </c>
      <c r="D675" s="281" t="s">
        <v>145</v>
      </c>
      <c r="E675" s="216" t="s">
        <v>3</v>
      </c>
      <c r="F675" s="343">
        <f>780+248</f>
        <v>1028</v>
      </c>
      <c r="G675" s="184"/>
      <c r="H675" s="146">
        <f>G675*(1+$I$4)</f>
        <v>0</v>
      </c>
      <c r="I675" s="146">
        <f t="shared" si="48"/>
        <v>0</v>
      </c>
      <c r="K675" s="51"/>
      <c r="L675" s="51"/>
    </row>
    <row r="676" spans="1:12" s="43" customFormat="1" ht="42.75">
      <c r="A676" s="67" t="s">
        <v>2238</v>
      </c>
      <c r="B676" s="277" t="s">
        <v>25</v>
      </c>
      <c r="C676" s="301" t="s">
        <v>1356</v>
      </c>
      <c r="D676" s="281" t="s">
        <v>509</v>
      </c>
      <c r="E676" s="216" t="s">
        <v>3</v>
      </c>
      <c r="F676" s="343">
        <v>141.45</v>
      </c>
      <c r="G676" s="184"/>
      <c r="H676" s="146">
        <f>G676*(1+$I$4)</f>
        <v>0</v>
      </c>
      <c r="I676" s="146">
        <f t="shared" si="48"/>
        <v>0</v>
      </c>
      <c r="K676" s="51"/>
      <c r="L676" s="51"/>
    </row>
    <row r="677" spans="1:12" s="43" customFormat="1" ht="71.25">
      <c r="A677" s="67" t="s">
        <v>2239</v>
      </c>
      <c r="B677" s="277" t="s">
        <v>24</v>
      </c>
      <c r="C677" s="533">
        <v>93360</v>
      </c>
      <c r="D677" s="281" t="s">
        <v>146</v>
      </c>
      <c r="E677" s="216" t="s">
        <v>3</v>
      </c>
      <c r="F677" s="343">
        <v>419.07</v>
      </c>
      <c r="G677" s="184"/>
      <c r="H677" s="146">
        <f>G677*(1+$I$4)</f>
        <v>0</v>
      </c>
      <c r="I677" s="146">
        <f t="shared" si="48"/>
        <v>0</v>
      </c>
      <c r="K677" s="51"/>
      <c r="L677" s="51"/>
    </row>
    <row r="678" spans="1:12" s="43" customFormat="1" ht="42.75">
      <c r="A678" s="67" t="s">
        <v>2240</v>
      </c>
      <c r="B678" s="277" t="s">
        <v>25</v>
      </c>
      <c r="C678" s="301" t="s">
        <v>1309</v>
      </c>
      <c r="D678" s="281" t="s">
        <v>147</v>
      </c>
      <c r="E678" s="216" t="s">
        <v>3</v>
      </c>
      <c r="F678" s="343">
        <v>360.93</v>
      </c>
      <c r="G678" s="184"/>
      <c r="H678" s="146">
        <f>G678*(1+$I$4)</f>
        <v>0</v>
      </c>
      <c r="I678" s="146">
        <f t="shared" si="48"/>
        <v>0</v>
      </c>
      <c r="K678" s="51"/>
      <c r="L678" s="51"/>
    </row>
    <row r="679" spans="1:12" s="43" customFormat="1" ht="15">
      <c r="A679" s="67"/>
      <c r="B679" s="277"/>
      <c r="C679" s="88"/>
      <c r="D679" s="281"/>
      <c r="E679" s="216"/>
      <c r="F679" s="12"/>
      <c r="G679" s="12"/>
      <c r="H679" s="68" t="s">
        <v>22</v>
      </c>
      <c r="I679" s="69">
        <f>SUM(I588:I678)/2</f>
        <v>0</v>
      </c>
      <c r="K679" s="51"/>
      <c r="L679" s="51"/>
    </row>
    <row r="680" spans="1:12" s="43" customFormat="1" ht="15">
      <c r="A680" s="65" t="s">
        <v>780</v>
      </c>
      <c r="B680" s="63"/>
      <c r="C680" s="86" t="s">
        <v>1</v>
      </c>
      <c r="D680" s="8" t="s">
        <v>7</v>
      </c>
      <c r="E680" s="63"/>
      <c r="F680" s="84"/>
      <c r="G680" s="84"/>
      <c r="H680" s="10"/>
      <c r="I680" s="48"/>
      <c r="K680" s="51"/>
      <c r="L680" s="51"/>
    </row>
    <row r="681" spans="1:12" s="43" customFormat="1" ht="15">
      <c r="A681" s="307" t="s">
        <v>841</v>
      </c>
      <c r="B681" s="308"/>
      <c r="C681" s="323"/>
      <c r="D681" s="324" t="s">
        <v>83</v>
      </c>
      <c r="E681" s="308"/>
      <c r="F681" s="308"/>
      <c r="G681" s="308"/>
      <c r="H681" s="308"/>
      <c r="I681" s="311">
        <f>SUM(I682:I699)</f>
        <v>0</v>
      </c>
      <c r="K681" s="51"/>
      <c r="L681" s="51"/>
    </row>
    <row r="682" spans="1:12" s="43" customFormat="1" ht="28.5">
      <c r="A682" s="304" t="s">
        <v>1575</v>
      </c>
      <c r="B682" s="216" t="s">
        <v>24</v>
      </c>
      <c r="C682" s="533">
        <v>89449</v>
      </c>
      <c r="D682" s="11" t="s">
        <v>510</v>
      </c>
      <c r="E682" s="216" t="s">
        <v>4</v>
      </c>
      <c r="F682" s="343">
        <v>18</v>
      </c>
      <c r="G682" s="184"/>
      <c r="H682" s="146">
        <f aca="true" t="shared" si="50" ref="H682:H699">G682*(1+$I$4)</f>
        <v>0</v>
      </c>
      <c r="I682" s="146">
        <f aca="true" t="shared" si="51" ref="I682:I730">TRUNC((H682*F682),2)</f>
        <v>0</v>
      </c>
      <c r="K682" s="51"/>
      <c r="L682" s="51"/>
    </row>
    <row r="683" spans="1:12" s="43" customFormat="1" ht="28.5">
      <c r="A683" s="304" t="s">
        <v>842</v>
      </c>
      <c r="B683" s="216" t="s">
        <v>24</v>
      </c>
      <c r="C683" s="533">
        <v>89451</v>
      </c>
      <c r="D683" s="11" t="s">
        <v>78</v>
      </c>
      <c r="E683" s="216" t="s">
        <v>4</v>
      </c>
      <c r="F683" s="343">
        <v>144</v>
      </c>
      <c r="G683" s="184"/>
      <c r="H683" s="146">
        <f t="shared" si="50"/>
        <v>0</v>
      </c>
      <c r="I683" s="146">
        <f t="shared" si="51"/>
        <v>0</v>
      </c>
      <c r="K683" s="51"/>
      <c r="L683" s="51"/>
    </row>
    <row r="684" spans="1:12" s="43" customFormat="1" ht="28.5">
      <c r="A684" s="304" t="s">
        <v>1576</v>
      </c>
      <c r="B684" s="216" t="s">
        <v>24</v>
      </c>
      <c r="C684" s="533">
        <v>89503</v>
      </c>
      <c r="D684" s="11" t="s">
        <v>511</v>
      </c>
      <c r="E684" s="216" t="s">
        <v>6</v>
      </c>
      <c r="F684" s="343">
        <v>6</v>
      </c>
      <c r="G684" s="184"/>
      <c r="H684" s="146">
        <f t="shared" si="50"/>
        <v>0</v>
      </c>
      <c r="I684" s="146">
        <f t="shared" si="51"/>
        <v>0</v>
      </c>
      <c r="K684" s="51"/>
      <c r="L684" s="51"/>
    </row>
    <row r="685" spans="1:12" s="43" customFormat="1" ht="42.75">
      <c r="A685" s="304" t="s">
        <v>1577</v>
      </c>
      <c r="B685" s="216" t="s">
        <v>24</v>
      </c>
      <c r="C685" s="533">
        <v>89517</v>
      </c>
      <c r="D685" s="11" t="s">
        <v>84</v>
      </c>
      <c r="E685" s="216" t="s">
        <v>6</v>
      </c>
      <c r="F685" s="343">
        <v>5</v>
      </c>
      <c r="G685" s="184"/>
      <c r="H685" s="146">
        <f t="shared" si="50"/>
        <v>0</v>
      </c>
      <c r="I685" s="146">
        <f t="shared" si="51"/>
        <v>0</v>
      </c>
      <c r="K685" s="51"/>
      <c r="L685" s="51"/>
    </row>
    <row r="686" spans="1:12" s="43" customFormat="1" ht="28.5">
      <c r="A686" s="304" t="s">
        <v>1578</v>
      </c>
      <c r="B686" s="216" t="s">
        <v>24</v>
      </c>
      <c r="C686" s="533">
        <v>89629</v>
      </c>
      <c r="D686" s="11" t="s">
        <v>87</v>
      </c>
      <c r="E686" s="216" t="s">
        <v>6</v>
      </c>
      <c r="F686" s="343">
        <v>4</v>
      </c>
      <c r="G686" s="184"/>
      <c r="H686" s="146">
        <f t="shared" si="50"/>
        <v>0</v>
      </c>
      <c r="I686" s="146">
        <f t="shared" si="51"/>
        <v>0</v>
      </c>
      <c r="K686" s="51"/>
      <c r="L686" s="51"/>
    </row>
    <row r="687" spans="1:12" s="43" customFormat="1" ht="28.5">
      <c r="A687" s="304" t="s">
        <v>1579</v>
      </c>
      <c r="B687" s="216" t="s">
        <v>25</v>
      </c>
      <c r="C687" s="283" t="s">
        <v>90</v>
      </c>
      <c r="D687" s="11" t="s">
        <v>518</v>
      </c>
      <c r="E687" s="216" t="s">
        <v>6</v>
      </c>
      <c r="F687" s="343">
        <v>1</v>
      </c>
      <c r="G687" s="185"/>
      <c r="H687" s="146">
        <f t="shared" si="50"/>
        <v>0</v>
      </c>
      <c r="I687" s="146">
        <f t="shared" si="51"/>
        <v>0</v>
      </c>
      <c r="K687" s="51"/>
      <c r="L687" s="51"/>
    </row>
    <row r="688" spans="1:12" s="43" customFormat="1" ht="42.75">
      <c r="A688" s="304" t="s">
        <v>1580</v>
      </c>
      <c r="B688" s="216" t="s">
        <v>24</v>
      </c>
      <c r="C688" s="533">
        <v>92362</v>
      </c>
      <c r="D688" s="11" t="s">
        <v>8</v>
      </c>
      <c r="E688" s="216" t="s">
        <v>4</v>
      </c>
      <c r="F688" s="343">
        <v>216</v>
      </c>
      <c r="G688" s="184"/>
      <c r="H688" s="146">
        <f t="shared" si="50"/>
        <v>0</v>
      </c>
      <c r="I688" s="146">
        <f t="shared" si="51"/>
        <v>0</v>
      </c>
      <c r="K688" s="51"/>
      <c r="L688" s="51"/>
    </row>
    <row r="689" spans="1:12" s="43" customFormat="1" ht="42.75">
      <c r="A689" s="304" t="s">
        <v>1581</v>
      </c>
      <c r="B689" s="216" t="s">
        <v>24</v>
      </c>
      <c r="C689" s="533">
        <v>92357</v>
      </c>
      <c r="D689" s="11" t="s">
        <v>91</v>
      </c>
      <c r="E689" s="216" t="s">
        <v>6</v>
      </c>
      <c r="F689" s="343">
        <v>3</v>
      </c>
      <c r="G689" s="184"/>
      <c r="H689" s="146">
        <f t="shared" si="50"/>
        <v>0</v>
      </c>
      <c r="I689" s="146">
        <f t="shared" si="51"/>
        <v>0</v>
      </c>
      <c r="K689" s="51"/>
      <c r="L689" s="51"/>
    </row>
    <row r="690" spans="1:12" s="43" customFormat="1" ht="42.75">
      <c r="A690" s="304" t="s">
        <v>1582</v>
      </c>
      <c r="B690" s="216" t="s">
        <v>24</v>
      </c>
      <c r="C690" s="533">
        <v>92353</v>
      </c>
      <c r="D690" s="11" t="s">
        <v>92</v>
      </c>
      <c r="E690" s="216" t="s">
        <v>6</v>
      </c>
      <c r="F690" s="343">
        <v>29</v>
      </c>
      <c r="G690" s="184"/>
      <c r="H690" s="146">
        <f t="shared" si="50"/>
        <v>0</v>
      </c>
      <c r="I690" s="146">
        <f t="shared" si="51"/>
        <v>0</v>
      </c>
      <c r="K690" s="51"/>
      <c r="L690" s="51"/>
    </row>
    <row r="691" spans="1:12" s="43" customFormat="1" ht="42.75">
      <c r="A691" s="304" t="s">
        <v>1583</v>
      </c>
      <c r="B691" s="216" t="s">
        <v>24</v>
      </c>
      <c r="C691" s="533">
        <v>92347</v>
      </c>
      <c r="D691" s="11" t="s">
        <v>522</v>
      </c>
      <c r="E691" s="216" t="s">
        <v>6</v>
      </c>
      <c r="F691" s="343">
        <v>4</v>
      </c>
      <c r="G691" s="184"/>
      <c r="H691" s="146">
        <f t="shared" si="50"/>
        <v>0</v>
      </c>
      <c r="I691" s="146">
        <f t="shared" si="51"/>
        <v>0</v>
      </c>
      <c r="K691" s="51"/>
      <c r="L691" s="51"/>
    </row>
    <row r="692" spans="1:12" s="43" customFormat="1" ht="42.75">
      <c r="A692" s="304" t="s">
        <v>1584</v>
      </c>
      <c r="B692" s="216" t="s">
        <v>24</v>
      </c>
      <c r="C692" s="533">
        <v>92377</v>
      </c>
      <c r="D692" s="11" t="s">
        <v>523</v>
      </c>
      <c r="E692" s="216" t="s">
        <v>6</v>
      </c>
      <c r="F692" s="343">
        <v>3</v>
      </c>
      <c r="G692" s="184"/>
      <c r="H692" s="146">
        <f t="shared" si="50"/>
        <v>0</v>
      </c>
      <c r="I692" s="146">
        <f t="shared" si="51"/>
        <v>0</v>
      </c>
      <c r="K692" s="51"/>
      <c r="L692" s="51"/>
    </row>
    <row r="693" spans="1:12" s="43" customFormat="1" ht="28.5">
      <c r="A693" s="304" t="s">
        <v>1585</v>
      </c>
      <c r="B693" s="216" t="s">
        <v>25</v>
      </c>
      <c r="C693" s="283" t="s">
        <v>97</v>
      </c>
      <c r="D693" s="11" t="s">
        <v>514</v>
      </c>
      <c r="E693" s="216" t="s">
        <v>6</v>
      </c>
      <c r="F693" s="343">
        <v>2</v>
      </c>
      <c r="G693" s="184"/>
      <c r="H693" s="146">
        <f t="shared" si="50"/>
        <v>0</v>
      </c>
      <c r="I693" s="146">
        <f t="shared" si="51"/>
        <v>0</v>
      </c>
      <c r="K693" s="51"/>
      <c r="L693" s="51"/>
    </row>
    <row r="694" spans="1:12" s="43" customFormat="1" ht="28.5">
      <c r="A694" s="304" t="s">
        <v>1586</v>
      </c>
      <c r="B694" s="216" t="s">
        <v>25</v>
      </c>
      <c r="C694" s="283" t="s">
        <v>97</v>
      </c>
      <c r="D694" s="11" t="s">
        <v>96</v>
      </c>
      <c r="E694" s="216" t="s">
        <v>6</v>
      </c>
      <c r="F694" s="343">
        <v>9</v>
      </c>
      <c r="G694" s="184"/>
      <c r="H694" s="146">
        <f t="shared" si="50"/>
        <v>0</v>
      </c>
      <c r="I694" s="146">
        <f t="shared" si="51"/>
        <v>0</v>
      </c>
      <c r="K694" s="51"/>
      <c r="L694" s="51"/>
    </row>
    <row r="695" spans="1:12" s="43" customFormat="1" ht="57">
      <c r="A695" s="304" t="s">
        <v>1587</v>
      </c>
      <c r="B695" s="216" t="s">
        <v>25</v>
      </c>
      <c r="C695" s="283" t="s">
        <v>11</v>
      </c>
      <c r="D695" s="11" t="s">
        <v>521</v>
      </c>
      <c r="E695" s="216" t="s">
        <v>6</v>
      </c>
      <c r="F695" s="343">
        <v>1</v>
      </c>
      <c r="G695" s="184"/>
      <c r="H695" s="146">
        <f t="shared" si="50"/>
        <v>0</v>
      </c>
      <c r="I695" s="146">
        <f t="shared" si="51"/>
        <v>0</v>
      </c>
      <c r="K695" s="51"/>
      <c r="L695" s="51"/>
    </row>
    <row r="696" spans="1:12" s="43" customFormat="1" ht="71.25">
      <c r="A696" s="304" t="s">
        <v>1588</v>
      </c>
      <c r="B696" s="216" t="s">
        <v>25</v>
      </c>
      <c r="C696" s="283" t="s">
        <v>11</v>
      </c>
      <c r="D696" s="11" t="s">
        <v>101</v>
      </c>
      <c r="E696" s="216" t="s">
        <v>6</v>
      </c>
      <c r="F696" s="343">
        <v>5</v>
      </c>
      <c r="G696" s="184"/>
      <c r="H696" s="146">
        <f t="shared" si="50"/>
        <v>0</v>
      </c>
      <c r="I696" s="146">
        <f t="shared" si="51"/>
        <v>0</v>
      </c>
      <c r="K696" s="51"/>
      <c r="L696" s="51"/>
    </row>
    <row r="697" spans="1:12" s="43" customFormat="1" ht="57">
      <c r="A697" s="304" t="s">
        <v>1589</v>
      </c>
      <c r="B697" s="216" t="s">
        <v>24</v>
      </c>
      <c r="C697" s="533">
        <v>94499</v>
      </c>
      <c r="D697" s="11" t="s">
        <v>102</v>
      </c>
      <c r="E697" s="216" t="s">
        <v>6</v>
      </c>
      <c r="F697" s="343">
        <v>4</v>
      </c>
      <c r="G697" s="184"/>
      <c r="H697" s="146">
        <f t="shared" si="50"/>
        <v>0</v>
      </c>
      <c r="I697" s="146">
        <f t="shared" si="51"/>
        <v>0</v>
      </c>
      <c r="K697" s="51"/>
      <c r="L697" s="51"/>
    </row>
    <row r="698" spans="1:12" s="43" customFormat="1" ht="59.25" customHeight="1">
      <c r="A698" s="304" t="s">
        <v>1590</v>
      </c>
      <c r="B698" s="216" t="s">
        <v>24</v>
      </c>
      <c r="C698" s="533">
        <v>99624</v>
      </c>
      <c r="D698" s="11" t="s">
        <v>103</v>
      </c>
      <c r="E698" s="216" t="s">
        <v>6</v>
      </c>
      <c r="F698" s="343">
        <v>1</v>
      </c>
      <c r="G698" s="184"/>
      <c r="H698" s="146">
        <f t="shared" si="50"/>
        <v>0</v>
      </c>
      <c r="I698" s="146">
        <f t="shared" si="51"/>
        <v>0</v>
      </c>
      <c r="K698" s="51"/>
      <c r="L698" s="51"/>
    </row>
    <row r="699" spans="1:12" s="43" customFormat="1" ht="27.75" customHeight="1">
      <c r="A699" s="304" t="s">
        <v>1591</v>
      </c>
      <c r="B699" s="216" t="s">
        <v>24</v>
      </c>
      <c r="C699" s="533">
        <v>94666</v>
      </c>
      <c r="D699" s="11" t="s">
        <v>515</v>
      </c>
      <c r="E699" s="216" t="s">
        <v>6</v>
      </c>
      <c r="F699" s="343">
        <v>1</v>
      </c>
      <c r="G699" s="184"/>
      <c r="H699" s="146">
        <f t="shared" si="50"/>
        <v>0</v>
      </c>
      <c r="I699" s="146">
        <f t="shared" si="51"/>
        <v>0</v>
      </c>
      <c r="K699" s="51"/>
      <c r="L699" s="51"/>
    </row>
    <row r="700" spans="1:12" s="43" customFormat="1" ht="28.5">
      <c r="A700" s="307" t="s">
        <v>843</v>
      </c>
      <c r="B700" s="308"/>
      <c r="C700" s="323"/>
      <c r="D700" s="324" t="s">
        <v>120</v>
      </c>
      <c r="E700" s="308"/>
      <c r="F700" s="308"/>
      <c r="G700" s="308"/>
      <c r="H700" s="308"/>
      <c r="I700" s="311">
        <f>SUM(I701:I712)</f>
        <v>0</v>
      </c>
      <c r="K700" s="51"/>
      <c r="L700" s="51"/>
    </row>
    <row r="701" spans="1:12" s="43" customFormat="1" ht="15">
      <c r="A701" s="67" t="s">
        <v>1151</v>
      </c>
      <c r="B701" s="216" t="s">
        <v>25</v>
      </c>
      <c r="C701" s="283" t="s">
        <v>12</v>
      </c>
      <c r="D701" s="11" t="s">
        <v>60</v>
      </c>
      <c r="E701" s="216" t="s">
        <v>6</v>
      </c>
      <c r="F701" s="343">
        <v>9</v>
      </c>
      <c r="G701" s="184"/>
      <c r="H701" s="146">
        <f aca="true" t="shared" si="52" ref="H701:H712">G701*(1+$I$4)</f>
        <v>0</v>
      </c>
      <c r="I701" s="146">
        <f t="shared" si="51"/>
        <v>0</v>
      </c>
      <c r="K701" s="51"/>
      <c r="L701" s="51"/>
    </row>
    <row r="702" spans="1:12" s="43" customFormat="1" ht="28.5">
      <c r="A702" s="67" t="s">
        <v>1152</v>
      </c>
      <c r="B702" s="216" t="s">
        <v>25</v>
      </c>
      <c r="C702" s="283" t="s">
        <v>61</v>
      </c>
      <c r="D702" s="11" t="s">
        <v>108</v>
      </c>
      <c r="E702" s="216" t="s">
        <v>6</v>
      </c>
      <c r="F702" s="343">
        <v>8</v>
      </c>
      <c r="G702" s="184"/>
      <c r="H702" s="146">
        <f t="shared" si="52"/>
        <v>0</v>
      </c>
      <c r="I702" s="146">
        <f t="shared" si="51"/>
        <v>0</v>
      </c>
      <c r="K702" s="51"/>
      <c r="L702" s="51"/>
    </row>
    <row r="703" spans="1:12" s="43" customFormat="1" ht="28.5">
      <c r="A703" s="67" t="s">
        <v>1153</v>
      </c>
      <c r="B703" s="216" t="s">
        <v>25</v>
      </c>
      <c r="C703" s="283" t="s">
        <v>61</v>
      </c>
      <c r="D703" s="11" t="s">
        <v>106</v>
      </c>
      <c r="E703" s="216" t="s">
        <v>6</v>
      </c>
      <c r="F703" s="343">
        <v>5</v>
      </c>
      <c r="G703" s="184"/>
      <c r="H703" s="146">
        <f t="shared" si="52"/>
        <v>0</v>
      </c>
      <c r="I703" s="146">
        <f t="shared" si="51"/>
        <v>0</v>
      </c>
      <c r="K703" s="51"/>
      <c r="L703" s="51"/>
    </row>
    <row r="704" spans="1:12" s="43" customFormat="1" ht="42.75">
      <c r="A704" s="67" t="s">
        <v>1154</v>
      </c>
      <c r="B704" s="216" t="s">
        <v>24</v>
      </c>
      <c r="C704" s="533">
        <v>95750</v>
      </c>
      <c r="D704" s="11" t="s">
        <v>529</v>
      </c>
      <c r="E704" s="216" t="s">
        <v>4</v>
      </c>
      <c r="F704" s="343">
        <v>342</v>
      </c>
      <c r="G704" s="184"/>
      <c r="H704" s="146">
        <f t="shared" si="52"/>
        <v>0</v>
      </c>
      <c r="I704" s="146">
        <f t="shared" si="51"/>
        <v>0</v>
      </c>
      <c r="K704" s="51"/>
      <c r="L704" s="51"/>
    </row>
    <row r="705" spans="1:12" s="43" customFormat="1" ht="42.75">
      <c r="A705" s="67" t="s">
        <v>1155</v>
      </c>
      <c r="B705" s="216" t="s">
        <v>25</v>
      </c>
      <c r="C705" s="283" t="s">
        <v>111</v>
      </c>
      <c r="D705" s="11" t="s">
        <v>534</v>
      </c>
      <c r="E705" s="216" t="s">
        <v>6</v>
      </c>
      <c r="F705" s="343">
        <v>22</v>
      </c>
      <c r="G705" s="184"/>
      <c r="H705" s="146">
        <f t="shared" si="52"/>
        <v>0</v>
      </c>
      <c r="I705" s="146">
        <f t="shared" si="51"/>
        <v>0</v>
      </c>
      <c r="K705" s="51"/>
      <c r="L705" s="51"/>
    </row>
    <row r="706" spans="1:12" s="43" customFormat="1" ht="42.75">
      <c r="A706" s="67" t="s">
        <v>1156</v>
      </c>
      <c r="B706" s="216" t="s">
        <v>24</v>
      </c>
      <c r="C706" s="533">
        <v>95801</v>
      </c>
      <c r="D706" s="11" t="s">
        <v>112</v>
      </c>
      <c r="E706" s="216" t="s">
        <v>6</v>
      </c>
      <c r="F706" s="343">
        <v>47</v>
      </c>
      <c r="G706" s="184"/>
      <c r="H706" s="146">
        <f t="shared" si="52"/>
        <v>0</v>
      </c>
      <c r="I706" s="146">
        <f t="shared" si="51"/>
        <v>0</v>
      </c>
      <c r="K706" s="51"/>
      <c r="L706" s="51"/>
    </row>
    <row r="707" spans="1:12" s="535" customFormat="1" ht="42.75">
      <c r="A707" s="67" t="s">
        <v>1157</v>
      </c>
      <c r="B707" s="216" t="s">
        <v>25</v>
      </c>
      <c r="C707" s="283" t="s">
        <v>119</v>
      </c>
      <c r="D707" s="11" t="s">
        <v>118</v>
      </c>
      <c r="E707" s="216" t="s">
        <v>4</v>
      </c>
      <c r="F707" s="343">
        <v>2850</v>
      </c>
      <c r="G707" s="184"/>
      <c r="H707" s="146">
        <f t="shared" si="52"/>
        <v>0</v>
      </c>
      <c r="I707" s="146">
        <f t="shared" si="51"/>
        <v>0</v>
      </c>
      <c r="J707" s="640"/>
      <c r="K707" s="652"/>
      <c r="L707" s="540"/>
    </row>
    <row r="708" spans="1:12" s="43" customFormat="1" ht="42.75">
      <c r="A708" s="67" t="s">
        <v>1592</v>
      </c>
      <c r="B708" s="637" t="s">
        <v>24</v>
      </c>
      <c r="C708" s="533">
        <v>97891</v>
      </c>
      <c r="D708" s="329" t="s">
        <v>2269</v>
      </c>
      <c r="E708" s="637" t="s">
        <v>6</v>
      </c>
      <c r="F708" s="343">
        <v>3</v>
      </c>
      <c r="G708" s="224"/>
      <c r="H708" s="146">
        <f t="shared" si="52"/>
        <v>0</v>
      </c>
      <c r="I708" s="146">
        <f t="shared" si="51"/>
        <v>0</v>
      </c>
      <c r="K708" s="51"/>
      <c r="L708" s="51"/>
    </row>
    <row r="709" spans="1:12" s="43" customFormat="1" ht="28.5">
      <c r="A709" s="67" t="s">
        <v>1593</v>
      </c>
      <c r="B709" s="216" t="s">
        <v>24</v>
      </c>
      <c r="C709" s="533">
        <v>97599</v>
      </c>
      <c r="D709" s="11" t="s">
        <v>1128</v>
      </c>
      <c r="E709" s="216" t="s">
        <v>6</v>
      </c>
      <c r="F709" s="343">
        <v>45</v>
      </c>
      <c r="G709" s="184"/>
      <c r="H709" s="146">
        <f t="shared" si="52"/>
        <v>0</v>
      </c>
      <c r="I709" s="146">
        <f t="shared" si="51"/>
        <v>0</v>
      </c>
      <c r="K709" s="51"/>
      <c r="L709" s="51"/>
    </row>
    <row r="710" spans="1:12" s="43" customFormat="1" ht="42.75">
      <c r="A710" s="67" t="s">
        <v>1594</v>
      </c>
      <c r="B710" s="216" t="s">
        <v>25</v>
      </c>
      <c r="C710" s="283" t="s">
        <v>122</v>
      </c>
      <c r="D710" s="11" t="s">
        <v>530</v>
      </c>
      <c r="E710" s="216" t="s">
        <v>6</v>
      </c>
      <c r="F710" s="343">
        <v>1</v>
      </c>
      <c r="G710" s="184"/>
      <c r="H710" s="146">
        <f t="shared" si="52"/>
        <v>0</v>
      </c>
      <c r="I710" s="146">
        <f t="shared" si="51"/>
        <v>0</v>
      </c>
      <c r="K710" s="51"/>
      <c r="L710" s="51"/>
    </row>
    <row r="711" spans="1:12" s="121" customFormat="1" ht="42.75">
      <c r="A711" s="67" t="s">
        <v>1595</v>
      </c>
      <c r="B711" s="216" t="s">
        <v>25</v>
      </c>
      <c r="C711" s="283" t="s">
        <v>124</v>
      </c>
      <c r="D711" s="11" t="s">
        <v>531</v>
      </c>
      <c r="E711" s="216" t="s">
        <v>6</v>
      </c>
      <c r="F711" s="343">
        <v>1</v>
      </c>
      <c r="G711" s="184"/>
      <c r="H711" s="146">
        <f t="shared" si="52"/>
        <v>0</v>
      </c>
      <c r="I711" s="146">
        <f t="shared" si="51"/>
        <v>0</v>
      </c>
      <c r="K711" s="189"/>
      <c r="L711" s="189"/>
    </row>
    <row r="712" spans="1:12" s="43" customFormat="1" ht="42.75">
      <c r="A712" s="67" t="s">
        <v>1596</v>
      </c>
      <c r="B712" s="187" t="s">
        <v>24</v>
      </c>
      <c r="C712" s="536">
        <v>91846</v>
      </c>
      <c r="D712" s="188" t="s">
        <v>125</v>
      </c>
      <c r="E712" s="187" t="s">
        <v>4</v>
      </c>
      <c r="F712" s="343">
        <v>72</v>
      </c>
      <c r="G712" s="184"/>
      <c r="H712" s="178">
        <f t="shared" si="52"/>
        <v>0</v>
      </c>
      <c r="I712" s="178">
        <f t="shared" si="51"/>
        <v>0</v>
      </c>
      <c r="K712" s="51"/>
      <c r="L712" s="51"/>
    </row>
    <row r="713" spans="1:12" s="43" customFormat="1" ht="15">
      <c r="A713" s="307" t="s">
        <v>1597</v>
      </c>
      <c r="B713" s="308"/>
      <c r="C713" s="323"/>
      <c r="D713" s="324" t="s">
        <v>126</v>
      </c>
      <c r="E713" s="308"/>
      <c r="F713" s="308"/>
      <c r="G713" s="308"/>
      <c r="H713" s="308"/>
      <c r="I713" s="311">
        <f>SUM(I714:I725)</f>
        <v>0</v>
      </c>
      <c r="K713" s="51"/>
      <c r="L713" s="51"/>
    </row>
    <row r="714" spans="1:12" s="43" customFormat="1" ht="15">
      <c r="A714" s="67" t="s">
        <v>1598</v>
      </c>
      <c r="B714" s="216" t="s">
        <v>25</v>
      </c>
      <c r="C714" s="312" t="s">
        <v>1361</v>
      </c>
      <c r="D714" s="11" t="s">
        <v>9</v>
      </c>
      <c r="E714" s="216" t="s">
        <v>6</v>
      </c>
      <c r="F714" s="343">
        <v>7</v>
      </c>
      <c r="G714" s="184"/>
      <c r="H714" s="146">
        <f aca="true" t="shared" si="53" ref="H714:H725">G714*(1+$I$4)</f>
        <v>0</v>
      </c>
      <c r="I714" s="146">
        <f t="shared" si="51"/>
        <v>0</v>
      </c>
      <c r="K714" s="51"/>
      <c r="L714" s="51"/>
    </row>
    <row r="715" spans="1:12" s="43" customFormat="1" ht="15">
      <c r="A715" s="67" t="s">
        <v>1599</v>
      </c>
      <c r="B715" s="216" t="s">
        <v>25</v>
      </c>
      <c r="C715" s="312" t="s">
        <v>1365</v>
      </c>
      <c r="D715" s="11" t="s">
        <v>10</v>
      </c>
      <c r="E715" s="216" t="s">
        <v>6</v>
      </c>
      <c r="F715" s="343">
        <v>1</v>
      </c>
      <c r="G715" s="184"/>
      <c r="H715" s="146">
        <f t="shared" si="53"/>
        <v>0</v>
      </c>
      <c r="I715" s="146">
        <f t="shared" si="51"/>
        <v>0</v>
      </c>
      <c r="K715" s="51"/>
      <c r="L715" s="51"/>
    </row>
    <row r="716" spans="1:12" s="43" customFormat="1" ht="28.5">
      <c r="A716" s="67" t="s">
        <v>1600</v>
      </c>
      <c r="B716" s="216" t="s">
        <v>25</v>
      </c>
      <c r="C716" s="312" t="s">
        <v>1369</v>
      </c>
      <c r="D716" s="11" t="s">
        <v>127</v>
      </c>
      <c r="E716" s="216" t="s">
        <v>6</v>
      </c>
      <c r="F716" s="343">
        <v>10</v>
      </c>
      <c r="G716" s="184"/>
      <c r="H716" s="146">
        <f t="shared" si="53"/>
        <v>0</v>
      </c>
      <c r="I716" s="146">
        <f t="shared" si="51"/>
        <v>0</v>
      </c>
      <c r="K716" s="51"/>
      <c r="L716" s="51"/>
    </row>
    <row r="717" spans="1:12" s="535" customFormat="1" ht="42.75">
      <c r="A717" s="67" t="s">
        <v>2241</v>
      </c>
      <c r="B717" s="216" t="s">
        <v>25</v>
      </c>
      <c r="C717" s="283" t="s">
        <v>632</v>
      </c>
      <c r="D717" s="11" t="s">
        <v>631</v>
      </c>
      <c r="E717" s="216" t="s">
        <v>6</v>
      </c>
      <c r="F717" s="343">
        <v>1</v>
      </c>
      <c r="G717" s="184"/>
      <c r="H717" s="146">
        <f t="shared" si="53"/>
        <v>0</v>
      </c>
      <c r="I717" s="146">
        <f t="shared" si="51"/>
        <v>0</v>
      </c>
      <c r="J717" s="640"/>
      <c r="K717" s="652"/>
      <c r="L717" s="540"/>
    </row>
    <row r="718" spans="1:12" s="43" customFormat="1" ht="28.5">
      <c r="A718" s="67" t="s">
        <v>2242</v>
      </c>
      <c r="B718" s="637" t="s">
        <v>24</v>
      </c>
      <c r="C718" s="635">
        <v>102491</v>
      </c>
      <c r="D718" s="329" t="s">
        <v>2270</v>
      </c>
      <c r="E718" s="637" t="s">
        <v>2</v>
      </c>
      <c r="F718" s="647">
        <f>6+F714+F715+F716</f>
        <v>24</v>
      </c>
      <c r="G718" s="224"/>
      <c r="H718" s="146">
        <f t="shared" si="53"/>
        <v>0</v>
      </c>
      <c r="I718" s="146">
        <f t="shared" si="51"/>
        <v>0</v>
      </c>
      <c r="K718" s="51"/>
      <c r="L718" s="51"/>
    </row>
    <row r="719" spans="1:12" s="43" customFormat="1" ht="28.5">
      <c r="A719" s="67" t="s">
        <v>2243</v>
      </c>
      <c r="B719" s="216" t="s">
        <v>25</v>
      </c>
      <c r="C719" s="312" t="s">
        <v>1304</v>
      </c>
      <c r="D719" s="11" t="s">
        <v>535</v>
      </c>
      <c r="E719" s="216" t="s">
        <v>2</v>
      </c>
      <c r="F719" s="343">
        <v>60.32</v>
      </c>
      <c r="G719" s="184"/>
      <c r="H719" s="146">
        <f t="shared" si="53"/>
        <v>0</v>
      </c>
      <c r="I719" s="146">
        <f t="shared" si="51"/>
        <v>0</v>
      </c>
      <c r="K719" s="51"/>
      <c r="L719" s="51"/>
    </row>
    <row r="720" spans="1:12" s="43" customFormat="1" ht="28.5">
      <c r="A720" s="67" t="s">
        <v>2244</v>
      </c>
      <c r="B720" s="216" t="s">
        <v>25</v>
      </c>
      <c r="C720" s="283" t="s">
        <v>539</v>
      </c>
      <c r="D720" s="11" t="s">
        <v>538</v>
      </c>
      <c r="E720" s="216" t="s">
        <v>6</v>
      </c>
      <c r="F720" s="343">
        <v>1</v>
      </c>
      <c r="G720" s="184"/>
      <c r="H720" s="146">
        <f t="shared" si="53"/>
        <v>0</v>
      </c>
      <c r="I720" s="146">
        <f t="shared" si="51"/>
        <v>0</v>
      </c>
      <c r="K720" s="51"/>
      <c r="L720" s="51"/>
    </row>
    <row r="721" spans="1:12" s="43" customFormat="1" ht="33.75" customHeight="1">
      <c r="A721" s="67" t="s">
        <v>2245</v>
      </c>
      <c r="B721" s="216" t="s">
        <v>25</v>
      </c>
      <c r="C721" s="283" t="s">
        <v>539</v>
      </c>
      <c r="D721" s="11" t="s">
        <v>542</v>
      </c>
      <c r="E721" s="216" t="s">
        <v>6</v>
      </c>
      <c r="F721" s="343">
        <v>1</v>
      </c>
      <c r="G721" s="184"/>
      <c r="H721" s="146">
        <f t="shared" si="53"/>
        <v>0</v>
      </c>
      <c r="I721" s="146">
        <f t="shared" si="51"/>
        <v>0</v>
      </c>
      <c r="K721" s="51"/>
      <c r="L721" s="51"/>
    </row>
    <row r="722" spans="1:12" s="43" customFormat="1" ht="42.75">
      <c r="A722" s="67" t="s">
        <v>2246</v>
      </c>
      <c r="B722" s="216" t="s">
        <v>25</v>
      </c>
      <c r="C722" s="283" t="s">
        <v>141</v>
      </c>
      <c r="D722" s="11" t="s">
        <v>137</v>
      </c>
      <c r="E722" s="216" t="s">
        <v>6</v>
      </c>
      <c r="F722" s="343">
        <v>28</v>
      </c>
      <c r="G722" s="184"/>
      <c r="H722" s="146">
        <f t="shared" si="53"/>
        <v>0</v>
      </c>
      <c r="I722" s="146">
        <f t="shared" si="51"/>
        <v>0</v>
      </c>
      <c r="K722" s="51"/>
      <c r="L722" s="51"/>
    </row>
    <row r="723" spans="1:12" s="43" customFormat="1" ht="28.5">
      <c r="A723" s="67" t="s">
        <v>2247</v>
      </c>
      <c r="B723" s="216" t="s">
        <v>25</v>
      </c>
      <c r="C723" s="283" t="s">
        <v>141</v>
      </c>
      <c r="D723" s="11" t="s">
        <v>138</v>
      </c>
      <c r="E723" s="216" t="s">
        <v>6</v>
      </c>
      <c r="F723" s="343">
        <v>16</v>
      </c>
      <c r="G723" s="184"/>
      <c r="H723" s="146">
        <f t="shared" si="53"/>
        <v>0</v>
      </c>
      <c r="I723" s="146">
        <f t="shared" si="51"/>
        <v>0</v>
      </c>
      <c r="K723" s="51"/>
      <c r="L723" s="51"/>
    </row>
    <row r="724" spans="1:12" s="43" customFormat="1" ht="28.5">
      <c r="A724" s="67" t="s">
        <v>2248</v>
      </c>
      <c r="B724" s="216" t="s">
        <v>25</v>
      </c>
      <c r="C724" s="283" t="s">
        <v>141</v>
      </c>
      <c r="D724" s="11" t="s">
        <v>139</v>
      </c>
      <c r="E724" s="216" t="s">
        <v>6</v>
      </c>
      <c r="F724" s="343">
        <v>32</v>
      </c>
      <c r="G724" s="184"/>
      <c r="H724" s="146">
        <f t="shared" si="53"/>
        <v>0</v>
      </c>
      <c r="I724" s="146">
        <f t="shared" si="51"/>
        <v>0</v>
      </c>
      <c r="K724" s="51"/>
      <c r="L724" s="51"/>
    </row>
    <row r="725" spans="1:12" s="43" customFormat="1" ht="28.5">
      <c r="A725" s="67" t="s">
        <v>2249</v>
      </c>
      <c r="B725" s="216" t="s">
        <v>25</v>
      </c>
      <c r="C725" s="283" t="s">
        <v>141</v>
      </c>
      <c r="D725" s="11" t="s">
        <v>140</v>
      </c>
      <c r="E725" s="216" t="s">
        <v>6</v>
      </c>
      <c r="F725" s="343">
        <v>13</v>
      </c>
      <c r="G725" s="184"/>
      <c r="H725" s="146">
        <f t="shared" si="53"/>
        <v>0</v>
      </c>
      <c r="I725" s="146">
        <f t="shared" si="51"/>
        <v>0</v>
      </c>
      <c r="K725" s="51"/>
      <c r="L725" s="51"/>
    </row>
    <row r="726" spans="1:12" s="43" customFormat="1" ht="15">
      <c r="A726" s="307" t="s">
        <v>1601</v>
      </c>
      <c r="B726" s="308"/>
      <c r="C726" s="323"/>
      <c r="D726" s="324" t="s">
        <v>144</v>
      </c>
      <c r="E726" s="308"/>
      <c r="F726" s="308"/>
      <c r="G726" s="308"/>
      <c r="H726" s="308"/>
      <c r="I726" s="311">
        <f>SUM(I727:I730)</f>
        <v>0</v>
      </c>
      <c r="K726" s="51"/>
      <c r="L726" s="51"/>
    </row>
    <row r="727" spans="1:12" s="43" customFormat="1" ht="57">
      <c r="A727" s="293" t="s">
        <v>1602</v>
      </c>
      <c r="B727" s="277" t="s">
        <v>24</v>
      </c>
      <c r="C727" s="533">
        <v>91171</v>
      </c>
      <c r="D727" s="11" t="s">
        <v>316</v>
      </c>
      <c r="E727" s="216" t="s">
        <v>4</v>
      </c>
      <c r="F727" s="343">
        <v>163.83</v>
      </c>
      <c r="G727" s="184"/>
      <c r="H727" s="146">
        <f>G727*(1+$I$4)</f>
        <v>0</v>
      </c>
      <c r="I727" s="146">
        <f t="shared" si="51"/>
        <v>0</v>
      </c>
      <c r="K727" s="51"/>
      <c r="L727" s="51"/>
    </row>
    <row r="728" spans="1:12" s="43" customFormat="1" ht="71.25">
      <c r="A728" s="293" t="s">
        <v>1603</v>
      </c>
      <c r="B728" s="216" t="s">
        <v>24</v>
      </c>
      <c r="C728" s="533">
        <v>90082</v>
      </c>
      <c r="D728" s="11" t="s">
        <v>145</v>
      </c>
      <c r="E728" s="216" t="s">
        <v>3</v>
      </c>
      <c r="F728" s="343">
        <v>52.53</v>
      </c>
      <c r="G728" s="184"/>
      <c r="H728" s="146">
        <f>G728*(1+$I$4)</f>
        <v>0</v>
      </c>
      <c r="I728" s="146">
        <f t="shared" si="51"/>
        <v>0</v>
      </c>
      <c r="K728" s="51"/>
      <c r="L728" s="51"/>
    </row>
    <row r="729" spans="1:12" s="43" customFormat="1" ht="71.25">
      <c r="A729" s="293" t="s">
        <v>1604</v>
      </c>
      <c r="B729" s="216" t="s">
        <v>24</v>
      </c>
      <c r="C729" s="533">
        <v>93360</v>
      </c>
      <c r="D729" s="11" t="s">
        <v>146</v>
      </c>
      <c r="E729" s="216" t="s">
        <v>3</v>
      </c>
      <c r="F729" s="343">
        <v>25.59</v>
      </c>
      <c r="G729" s="184"/>
      <c r="H729" s="146">
        <f>G729*(1+$I$4)</f>
        <v>0</v>
      </c>
      <c r="I729" s="146">
        <f t="shared" si="51"/>
        <v>0</v>
      </c>
      <c r="K729" s="51"/>
      <c r="L729" s="51"/>
    </row>
    <row r="730" spans="1:12" s="43" customFormat="1" ht="42.75">
      <c r="A730" s="293" t="s">
        <v>1605</v>
      </c>
      <c r="B730" s="216" t="s">
        <v>25</v>
      </c>
      <c r="C730" s="301" t="s">
        <v>1309</v>
      </c>
      <c r="D730" s="11" t="s">
        <v>147</v>
      </c>
      <c r="E730" s="216" t="s">
        <v>3</v>
      </c>
      <c r="F730" s="343">
        <v>26.3</v>
      </c>
      <c r="G730" s="184"/>
      <c r="H730" s="146">
        <f>G730*(1+$I$4)</f>
        <v>0</v>
      </c>
      <c r="I730" s="146">
        <f t="shared" si="51"/>
        <v>0</v>
      </c>
      <c r="K730" s="51"/>
      <c r="L730" s="51"/>
    </row>
    <row r="731" spans="1:12" s="43" customFormat="1" ht="15">
      <c r="A731" s="70"/>
      <c r="B731" s="71"/>
      <c r="C731" s="89"/>
      <c r="D731" s="72"/>
      <c r="E731" s="73"/>
      <c r="F731" s="74"/>
      <c r="G731" s="74"/>
      <c r="H731" s="75" t="s">
        <v>22</v>
      </c>
      <c r="I731" s="76">
        <f>SUM(I681:I730)/2</f>
        <v>0</v>
      </c>
      <c r="K731" s="51"/>
      <c r="L731" s="51"/>
    </row>
    <row r="732" spans="1:12" s="77" customFormat="1" ht="15">
      <c r="A732" s="65" t="s">
        <v>1158</v>
      </c>
      <c r="B732" s="63"/>
      <c r="C732" s="86" t="s">
        <v>1</v>
      </c>
      <c r="D732" s="8" t="s">
        <v>570</v>
      </c>
      <c r="E732" s="63"/>
      <c r="F732" s="84"/>
      <c r="G732" s="84"/>
      <c r="H732" s="10"/>
      <c r="I732" s="48"/>
      <c r="K732" s="51"/>
      <c r="L732" s="51"/>
    </row>
    <row r="733" spans="1:12" s="43" customFormat="1" ht="15">
      <c r="A733" s="307" t="s">
        <v>1159</v>
      </c>
      <c r="B733" s="308"/>
      <c r="C733" s="323"/>
      <c r="D733" s="324" t="s">
        <v>622</v>
      </c>
      <c r="E733" s="308"/>
      <c r="F733" s="308"/>
      <c r="G733" s="308"/>
      <c r="H733" s="308"/>
      <c r="I733" s="311">
        <f>SUM(I734:I747)</f>
        <v>0</v>
      </c>
      <c r="K733" s="51"/>
      <c r="L733" s="51"/>
    </row>
    <row r="734" spans="1:12" s="43" customFormat="1" ht="42.75">
      <c r="A734" s="328" t="s">
        <v>1160</v>
      </c>
      <c r="B734" s="216" t="s">
        <v>24</v>
      </c>
      <c r="C734" s="543">
        <v>92689</v>
      </c>
      <c r="D734" s="329" t="s">
        <v>572</v>
      </c>
      <c r="E734" s="216" t="s">
        <v>188</v>
      </c>
      <c r="F734" s="387">
        <v>93</v>
      </c>
      <c r="G734" s="330"/>
      <c r="H734" s="146">
        <f aca="true" t="shared" si="54" ref="H734:H747">G734*(1+$I$4)</f>
        <v>0</v>
      </c>
      <c r="I734" s="146">
        <f aca="true" t="shared" si="55" ref="I734:I765">TRUNC((H734*F734),2)</f>
        <v>0</v>
      </c>
      <c r="K734" s="51"/>
      <c r="L734" s="51"/>
    </row>
    <row r="735" spans="1:12" s="43" customFormat="1" ht="42.75">
      <c r="A735" s="328" t="s">
        <v>1161</v>
      </c>
      <c r="B735" s="216" t="s">
        <v>24</v>
      </c>
      <c r="C735" s="543">
        <v>97552</v>
      </c>
      <c r="D735" s="329" t="s">
        <v>573</v>
      </c>
      <c r="E735" s="216" t="s">
        <v>45</v>
      </c>
      <c r="F735" s="387">
        <v>4</v>
      </c>
      <c r="G735" s="330"/>
      <c r="H735" s="146">
        <f t="shared" si="54"/>
        <v>0</v>
      </c>
      <c r="I735" s="146">
        <f t="shared" si="55"/>
        <v>0</v>
      </c>
      <c r="K735" s="51"/>
      <c r="L735" s="51"/>
    </row>
    <row r="736" spans="1:12" s="43" customFormat="1" ht="42.75">
      <c r="A736" s="328" t="s">
        <v>1162</v>
      </c>
      <c r="B736" s="216" t="s">
        <v>24</v>
      </c>
      <c r="C736" s="543">
        <v>97537</v>
      </c>
      <c r="D736" s="329" t="s">
        <v>574</v>
      </c>
      <c r="E736" s="216" t="s">
        <v>45</v>
      </c>
      <c r="F736" s="387">
        <v>11</v>
      </c>
      <c r="G736" s="330"/>
      <c r="H736" s="146">
        <f t="shared" si="54"/>
        <v>0</v>
      </c>
      <c r="I736" s="146">
        <f t="shared" si="55"/>
        <v>0</v>
      </c>
      <c r="K736" s="51"/>
      <c r="L736" s="51"/>
    </row>
    <row r="737" spans="1:12" s="43" customFormat="1" ht="28.5">
      <c r="A737" s="328" t="s">
        <v>1163</v>
      </c>
      <c r="B737" s="216" t="s">
        <v>25</v>
      </c>
      <c r="C737" s="393" t="s">
        <v>582</v>
      </c>
      <c r="D737" s="329" t="s">
        <v>581</v>
      </c>
      <c r="E737" s="216" t="s">
        <v>45</v>
      </c>
      <c r="F737" s="387">
        <v>20</v>
      </c>
      <c r="G737" s="330"/>
      <c r="H737" s="146">
        <f t="shared" si="54"/>
        <v>0</v>
      </c>
      <c r="I737" s="146">
        <f t="shared" si="55"/>
        <v>0</v>
      </c>
      <c r="K737" s="51"/>
      <c r="L737" s="51"/>
    </row>
    <row r="738" spans="1:12" s="43" customFormat="1" ht="47.25" customHeight="1">
      <c r="A738" s="328" t="s">
        <v>1164</v>
      </c>
      <c r="B738" s="216" t="s">
        <v>24</v>
      </c>
      <c r="C738" s="543">
        <v>99627</v>
      </c>
      <c r="D738" s="329" t="s">
        <v>575</v>
      </c>
      <c r="E738" s="216" t="s">
        <v>45</v>
      </c>
      <c r="F738" s="387">
        <v>10</v>
      </c>
      <c r="G738" s="330"/>
      <c r="H738" s="146">
        <f t="shared" si="54"/>
        <v>0</v>
      </c>
      <c r="I738" s="146">
        <f t="shared" si="55"/>
        <v>0</v>
      </c>
      <c r="K738" s="51"/>
      <c r="L738" s="51"/>
    </row>
    <row r="739" spans="1:12" s="43" customFormat="1" ht="42.75">
      <c r="A739" s="328" t="s">
        <v>1165</v>
      </c>
      <c r="B739" s="216" t="s">
        <v>24</v>
      </c>
      <c r="C739" s="543">
        <v>92692</v>
      </c>
      <c r="D739" s="329" t="s">
        <v>583</v>
      </c>
      <c r="E739" s="216" t="s">
        <v>45</v>
      </c>
      <c r="F739" s="387">
        <v>12</v>
      </c>
      <c r="G739" s="330"/>
      <c r="H739" s="146">
        <f t="shared" si="54"/>
        <v>0</v>
      </c>
      <c r="I739" s="146">
        <f t="shared" si="55"/>
        <v>0</v>
      </c>
      <c r="K739" s="51"/>
      <c r="L739" s="51"/>
    </row>
    <row r="740" spans="1:12" s="43" customFormat="1" ht="28.5">
      <c r="A740" s="328" t="s">
        <v>1166</v>
      </c>
      <c r="B740" s="216" t="s">
        <v>25</v>
      </c>
      <c r="C740" s="393" t="s">
        <v>590</v>
      </c>
      <c r="D740" s="329" t="s">
        <v>589</v>
      </c>
      <c r="E740" s="216" t="s">
        <v>45</v>
      </c>
      <c r="F740" s="387">
        <v>2</v>
      </c>
      <c r="G740" s="330"/>
      <c r="H740" s="146">
        <f t="shared" si="54"/>
        <v>0</v>
      </c>
      <c r="I740" s="146">
        <f t="shared" si="55"/>
        <v>0</v>
      </c>
      <c r="K740" s="51"/>
      <c r="L740" s="51"/>
    </row>
    <row r="741" spans="1:12" s="43" customFormat="1" ht="28.5">
      <c r="A741" s="328" t="s">
        <v>1167</v>
      </c>
      <c r="B741" s="216" t="s">
        <v>25</v>
      </c>
      <c r="C741" s="393" t="s">
        <v>590</v>
      </c>
      <c r="D741" s="329" t="s">
        <v>593</v>
      </c>
      <c r="E741" s="216" t="s">
        <v>45</v>
      </c>
      <c r="F741" s="387">
        <v>1</v>
      </c>
      <c r="G741" s="330"/>
      <c r="H741" s="146">
        <f t="shared" si="54"/>
        <v>0</v>
      </c>
      <c r="I741" s="146">
        <f t="shared" si="55"/>
        <v>0</v>
      </c>
      <c r="K741" s="51"/>
      <c r="L741" s="51"/>
    </row>
    <row r="742" spans="1:12" s="43" customFormat="1" ht="30" customHeight="1">
      <c r="A742" s="328" t="s">
        <v>1168</v>
      </c>
      <c r="B742" s="216" t="s">
        <v>25</v>
      </c>
      <c r="C742" s="393" t="s">
        <v>598</v>
      </c>
      <c r="D742" s="329" t="s">
        <v>597</v>
      </c>
      <c r="E742" s="216" t="s">
        <v>45</v>
      </c>
      <c r="F742" s="387">
        <v>9</v>
      </c>
      <c r="G742" s="330"/>
      <c r="H742" s="146">
        <f t="shared" si="54"/>
        <v>0</v>
      </c>
      <c r="I742" s="146">
        <f t="shared" si="55"/>
        <v>0</v>
      </c>
      <c r="K742" s="51"/>
      <c r="L742" s="51"/>
    </row>
    <row r="743" spans="1:12" s="43" customFormat="1" ht="28.5">
      <c r="A743" s="328" t="s">
        <v>1169</v>
      </c>
      <c r="B743" s="216" t="s">
        <v>25</v>
      </c>
      <c r="C743" s="393" t="s">
        <v>602</v>
      </c>
      <c r="D743" s="329" t="s">
        <v>601</v>
      </c>
      <c r="E743" s="216" t="s">
        <v>45</v>
      </c>
      <c r="F743" s="387">
        <v>6</v>
      </c>
      <c r="G743" s="330"/>
      <c r="H743" s="146">
        <f t="shared" si="54"/>
        <v>0</v>
      </c>
      <c r="I743" s="146">
        <f t="shared" si="55"/>
        <v>0</v>
      </c>
      <c r="K743" s="51"/>
      <c r="L743" s="51"/>
    </row>
    <row r="744" spans="1:12" s="43" customFormat="1" ht="15">
      <c r="A744" s="328" t="s">
        <v>1170</v>
      </c>
      <c r="B744" s="216" t="s">
        <v>25</v>
      </c>
      <c r="C744" s="393" t="s">
        <v>615</v>
      </c>
      <c r="D744" s="329" t="s">
        <v>614</v>
      </c>
      <c r="E744" s="216" t="s">
        <v>45</v>
      </c>
      <c r="F744" s="387">
        <v>6</v>
      </c>
      <c r="G744" s="330"/>
      <c r="H744" s="146">
        <f t="shared" si="54"/>
        <v>0</v>
      </c>
      <c r="I744" s="146">
        <f t="shared" si="55"/>
        <v>0</v>
      </c>
      <c r="K744" s="51"/>
      <c r="L744" s="51"/>
    </row>
    <row r="745" spans="1:12" s="43" customFormat="1" ht="28.5">
      <c r="A745" s="328" t="s">
        <v>1171</v>
      </c>
      <c r="B745" s="216" t="s">
        <v>25</v>
      </c>
      <c r="C745" s="393" t="s">
        <v>618</v>
      </c>
      <c r="D745" s="329" t="s">
        <v>616</v>
      </c>
      <c r="E745" s="216" t="s">
        <v>45</v>
      </c>
      <c r="F745" s="387">
        <v>1</v>
      </c>
      <c r="G745" s="330"/>
      <c r="H745" s="146">
        <f t="shared" si="54"/>
        <v>0</v>
      </c>
      <c r="I745" s="146">
        <f t="shared" si="55"/>
        <v>0</v>
      </c>
      <c r="K745" s="51"/>
      <c r="L745" s="51"/>
    </row>
    <row r="746" spans="1:12" s="43" customFormat="1" ht="28.5">
      <c r="A746" s="328" t="s">
        <v>1172</v>
      </c>
      <c r="B746" s="216" t="s">
        <v>25</v>
      </c>
      <c r="C746" s="393" t="s">
        <v>618</v>
      </c>
      <c r="D746" s="329" t="s">
        <v>617</v>
      </c>
      <c r="E746" s="216" t="s">
        <v>45</v>
      </c>
      <c r="F746" s="387">
        <v>1</v>
      </c>
      <c r="G746" s="330"/>
      <c r="H746" s="146">
        <f t="shared" si="54"/>
        <v>0</v>
      </c>
      <c r="I746" s="146">
        <f t="shared" si="55"/>
        <v>0</v>
      </c>
      <c r="K746" s="51"/>
      <c r="L746" s="51"/>
    </row>
    <row r="747" spans="1:12" s="77" customFormat="1" ht="28.5">
      <c r="A747" s="328" t="s">
        <v>1173</v>
      </c>
      <c r="B747" s="216" t="s">
        <v>25</v>
      </c>
      <c r="C747" s="393" t="s">
        <v>620</v>
      </c>
      <c r="D747" s="329" t="s">
        <v>619</v>
      </c>
      <c r="E747" s="216" t="s">
        <v>45</v>
      </c>
      <c r="F747" s="387">
        <v>2</v>
      </c>
      <c r="G747" s="330"/>
      <c r="H747" s="146">
        <f t="shared" si="54"/>
        <v>0</v>
      </c>
      <c r="I747" s="146">
        <f t="shared" si="55"/>
        <v>0</v>
      </c>
      <c r="K747" s="51"/>
      <c r="L747" s="51"/>
    </row>
    <row r="748" spans="1:12" s="43" customFormat="1" ht="15">
      <c r="A748" s="307" t="s">
        <v>1174</v>
      </c>
      <c r="B748" s="308"/>
      <c r="C748" s="323"/>
      <c r="D748" s="324" t="s">
        <v>621</v>
      </c>
      <c r="E748" s="308"/>
      <c r="F748" s="308"/>
      <c r="G748" s="308"/>
      <c r="H748" s="308"/>
      <c r="I748" s="311">
        <f>SUM(I749:I760)</f>
        <v>0</v>
      </c>
      <c r="K748" s="51"/>
      <c r="L748" s="51"/>
    </row>
    <row r="749" spans="1:12" s="121" customFormat="1" ht="42.75">
      <c r="A749" s="67" t="s">
        <v>1175</v>
      </c>
      <c r="B749" s="277" t="s">
        <v>24</v>
      </c>
      <c r="C749" s="541">
        <v>99059</v>
      </c>
      <c r="D749" s="11" t="s">
        <v>633</v>
      </c>
      <c r="E749" s="216" t="s">
        <v>4</v>
      </c>
      <c r="F749" s="343">
        <v>15</v>
      </c>
      <c r="G749" s="184"/>
      <c r="H749" s="146">
        <f aca="true" t="shared" si="56" ref="H749:H760">G749*(1+$I$4)</f>
        <v>0</v>
      </c>
      <c r="I749" s="146">
        <f t="shared" si="55"/>
        <v>0</v>
      </c>
      <c r="K749" s="189"/>
      <c r="L749" s="189"/>
    </row>
    <row r="750" spans="1:12" s="43" customFormat="1" ht="75" customHeight="1">
      <c r="A750" s="67" t="s">
        <v>1176</v>
      </c>
      <c r="B750" s="286" t="s">
        <v>24</v>
      </c>
      <c r="C750" s="536">
        <v>94990</v>
      </c>
      <c r="D750" s="188" t="s">
        <v>551</v>
      </c>
      <c r="E750" s="187" t="s">
        <v>3</v>
      </c>
      <c r="F750" s="343">
        <f>3.96*0.05</f>
        <v>0.198</v>
      </c>
      <c r="G750" s="184"/>
      <c r="H750" s="178">
        <f t="shared" si="56"/>
        <v>0</v>
      </c>
      <c r="I750" s="178">
        <f t="shared" si="55"/>
        <v>0</v>
      </c>
      <c r="K750" s="51"/>
      <c r="L750" s="51"/>
    </row>
    <row r="751" spans="1:12" s="43" customFormat="1" ht="76.5" customHeight="1">
      <c r="A751" s="67" t="s">
        <v>1177</v>
      </c>
      <c r="B751" s="277" t="s">
        <v>24</v>
      </c>
      <c r="C751" s="541">
        <v>89977</v>
      </c>
      <c r="D751" s="11" t="s">
        <v>550</v>
      </c>
      <c r="E751" s="216" t="s">
        <v>2</v>
      </c>
      <c r="F751" s="343">
        <v>11.61</v>
      </c>
      <c r="G751" s="184"/>
      <c r="H751" s="146">
        <f t="shared" si="56"/>
        <v>0</v>
      </c>
      <c r="I751" s="146">
        <f t="shared" si="55"/>
        <v>0</v>
      </c>
      <c r="K751" s="51"/>
      <c r="L751" s="51"/>
    </row>
    <row r="752" spans="1:12" s="43" customFormat="1" ht="63.75" customHeight="1">
      <c r="A752" s="67" t="s">
        <v>1178</v>
      </c>
      <c r="B752" s="277" t="s">
        <v>24</v>
      </c>
      <c r="C752" s="541">
        <v>87879</v>
      </c>
      <c r="D752" s="11" t="s">
        <v>544</v>
      </c>
      <c r="E752" s="216" t="s">
        <v>2</v>
      </c>
      <c r="F752" s="343">
        <v>23.22</v>
      </c>
      <c r="G752" s="184"/>
      <c r="H752" s="146">
        <f t="shared" si="56"/>
        <v>0</v>
      </c>
      <c r="I752" s="146">
        <f t="shared" si="55"/>
        <v>0</v>
      </c>
      <c r="K752" s="51"/>
      <c r="L752" s="51"/>
    </row>
    <row r="753" spans="1:12" s="43" customFormat="1" ht="64.5" customHeight="1">
      <c r="A753" s="67" t="s">
        <v>1179</v>
      </c>
      <c r="B753" s="277" t="s">
        <v>24</v>
      </c>
      <c r="C753" s="541">
        <v>87529</v>
      </c>
      <c r="D753" s="11" t="s">
        <v>545</v>
      </c>
      <c r="E753" s="216" t="s">
        <v>2</v>
      </c>
      <c r="F753" s="343">
        <v>23.22</v>
      </c>
      <c r="G753" s="184"/>
      <c r="H753" s="146">
        <f t="shared" si="56"/>
        <v>0</v>
      </c>
      <c r="I753" s="146">
        <f t="shared" si="55"/>
        <v>0</v>
      </c>
      <c r="K753" s="51"/>
      <c r="L753" s="51"/>
    </row>
    <row r="754" spans="1:12" s="43" customFormat="1" ht="28.5">
      <c r="A754" s="67" t="s">
        <v>1180</v>
      </c>
      <c r="B754" s="277" t="s">
        <v>24</v>
      </c>
      <c r="C754" s="541">
        <v>88489</v>
      </c>
      <c r="D754" s="11" t="s">
        <v>547</v>
      </c>
      <c r="E754" s="216" t="s">
        <v>2</v>
      </c>
      <c r="F754" s="343">
        <v>23.22</v>
      </c>
      <c r="G754" s="184"/>
      <c r="H754" s="146">
        <f t="shared" si="56"/>
        <v>0</v>
      </c>
      <c r="I754" s="146">
        <f t="shared" si="55"/>
        <v>0</v>
      </c>
      <c r="K754" s="51"/>
      <c r="L754" s="51"/>
    </row>
    <row r="755" spans="1:12" s="43" customFormat="1" ht="28.5">
      <c r="A755" s="67" t="s">
        <v>1181</v>
      </c>
      <c r="B755" s="277" t="s">
        <v>24</v>
      </c>
      <c r="C755" s="541">
        <v>88485</v>
      </c>
      <c r="D755" s="11" t="s">
        <v>548</v>
      </c>
      <c r="E755" s="216" t="s">
        <v>2</v>
      </c>
      <c r="F755" s="343">
        <v>23.22</v>
      </c>
      <c r="G755" s="184"/>
      <c r="H755" s="146">
        <f t="shared" si="56"/>
        <v>0</v>
      </c>
      <c r="I755" s="146">
        <f t="shared" si="55"/>
        <v>0</v>
      </c>
      <c r="K755" s="51"/>
      <c r="L755" s="51"/>
    </row>
    <row r="756" spans="1:12" s="43" customFormat="1" ht="15">
      <c r="A756" s="67" t="s">
        <v>1182</v>
      </c>
      <c r="B756" s="216" t="s">
        <v>25</v>
      </c>
      <c r="C756" s="312" t="s">
        <v>1337</v>
      </c>
      <c r="D756" s="11" t="s">
        <v>552</v>
      </c>
      <c r="E756" s="216" t="s">
        <v>2</v>
      </c>
      <c r="F756" s="343">
        <f>3.1*2</f>
        <v>6.2</v>
      </c>
      <c r="G756" s="184"/>
      <c r="H756" s="146">
        <f t="shared" si="56"/>
        <v>0</v>
      </c>
      <c r="I756" s="146">
        <f t="shared" si="55"/>
        <v>0</v>
      </c>
      <c r="K756" s="51"/>
      <c r="L756" s="51"/>
    </row>
    <row r="757" spans="1:12" s="43" customFormat="1" ht="28.5">
      <c r="A757" s="67" t="s">
        <v>1183</v>
      </c>
      <c r="B757" s="216" t="s">
        <v>25</v>
      </c>
      <c r="C757" s="301" t="s">
        <v>1304</v>
      </c>
      <c r="D757" s="11" t="s">
        <v>535</v>
      </c>
      <c r="E757" s="216" t="s">
        <v>2</v>
      </c>
      <c r="F757" s="343">
        <f>F756*2</f>
        <v>12.4</v>
      </c>
      <c r="G757" s="184"/>
      <c r="H757" s="146">
        <f t="shared" si="56"/>
        <v>0</v>
      </c>
      <c r="I757" s="146">
        <f t="shared" si="55"/>
        <v>0</v>
      </c>
      <c r="K757" s="51"/>
      <c r="L757" s="51"/>
    </row>
    <row r="758" spans="1:12" s="43" customFormat="1" ht="71.25">
      <c r="A758" s="67" t="s">
        <v>1184</v>
      </c>
      <c r="B758" s="277" t="s">
        <v>24</v>
      </c>
      <c r="C758" s="543">
        <v>92742</v>
      </c>
      <c r="D758" s="329" t="s">
        <v>623</v>
      </c>
      <c r="E758" s="216" t="s">
        <v>3</v>
      </c>
      <c r="F758" s="387">
        <v>0.4</v>
      </c>
      <c r="G758" s="330"/>
      <c r="H758" s="146">
        <f t="shared" si="56"/>
        <v>0</v>
      </c>
      <c r="I758" s="146">
        <f t="shared" si="55"/>
        <v>0</v>
      </c>
      <c r="K758" s="51"/>
      <c r="L758" s="51"/>
    </row>
    <row r="759" spans="1:12" s="43" customFormat="1" ht="42.75">
      <c r="A759" s="67" t="s">
        <v>1185</v>
      </c>
      <c r="B759" s="216" t="s">
        <v>25</v>
      </c>
      <c r="C759" s="301" t="s">
        <v>1329</v>
      </c>
      <c r="D759" s="329" t="s">
        <v>624</v>
      </c>
      <c r="E759" s="216" t="s">
        <v>2</v>
      </c>
      <c r="F759" s="387">
        <v>4.15</v>
      </c>
      <c r="G759" s="330"/>
      <c r="H759" s="146">
        <f t="shared" si="56"/>
        <v>0</v>
      </c>
      <c r="I759" s="146">
        <f t="shared" si="55"/>
        <v>0</v>
      </c>
      <c r="K759" s="51"/>
      <c r="L759" s="51"/>
    </row>
    <row r="760" spans="1:12" s="43" customFormat="1" ht="15">
      <c r="A760" s="67" t="s">
        <v>1186</v>
      </c>
      <c r="B760" s="216" t="s">
        <v>25</v>
      </c>
      <c r="C760" s="301" t="s">
        <v>1320</v>
      </c>
      <c r="D760" s="329" t="s">
        <v>625</v>
      </c>
      <c r="E760" s="216" t="s">
        <v>45</v>
      </c>
      <c r="F760" s="387">
        <f>F758</f>
        <v>0.4</v>
      </c>
      <c r="G760" s="330"/>
      <c r="H760" s="146">
        <f t="shared" si="56"/>
        <v>0</v>
      </c>
      <c r="I760" s="146">
        <f t="shared" si="55"/>
        <v>0</v>
      </c>
      <c r="K760" s="51"/>
      <c r="L760" s="51"/>
    </row>
    <row r="761" spans="1:12" s="43" customFormat="1" ht="15">
      <c r="A761" s="307" t="s">
        <v>1174</v>
      </c>
      <c r="B761" s="308"/>
      <c r="C761" s="323"/>
      <c r="D761" s="324" t="s">
        <v>144</v>
      </c>
      <c r="E761" s="308"/>
      <c r="F761" s="308"/>
      <c r="G761" s="308"/>
      <c r="H761" s="308"/>
      <c r="I761" s="311">
        <f>SUM(I762:I765)</f>
        <v>0</v>
      </c>
      <c r="K761" s="51"/>
      <c r="L761" s="51"/>
    </row>
    <row r="762" spans="1:12" s="43" customFormat="1" ht="42.75">
      <c r="A762" s="293" t="s">
        <v>1187</v>
      </c>
      <c r="B762" s="216" t="s">
        <v>25</v>
      </c>
      <c r="C762" s="301" t="s">
        <v>1309</v>
      </c>
      <c r="D762" s="11" t="s">
        <v>147</v>
      </c>
      <c r="E762" s="216" t="s">
        <v>3</v>
      </c>
      <c r="F762" s="343">
        <v>27.8</v>
      </c>
      <c r="G762" s="184"/>
      <c r="H762" s="146">
        <f>G762*(1+$I$4)</f>
        <v>0</v>
      </c>
      <c r="I762" s="146">
        <f t="shared" si="55"/>
        <v>0</v>
      </c>
      <c r="K762" s="51"/>
      <c r="L762" s="51"/>
    </row>
    <row r="763" spans="1:12" s="43" customFormat="1" ht="71.25">
      <c r="A763" s="293" t="s">
        <v>1188</v>
      </c>
      <c r="B763" s="216" t="s">
        <v>24</v>
      </c>
      <c r="C763" s="533">
        <v>90082</v>
      </c>
      <c r="D763" s="11" t="s">
        <v>145</v>
      </c>
      <c r="E763" s="216" t="s">
        <v>3</v>
      </c>
      <c r="F763" s="343">
        <v>1.51</v>
      </c>
      <c r="G763" s="184"/>
      <c r="H763" s="146">
        <f>G763*(1+$I$4)</f>
        <v>0</v>
      </c>
      <c r="I763" s="146">
        <f t="shared" si="55"/>
        <v>0</v>
      </c>
      <c r="K763" s="51"/>
      <c r="L763" s="51"/>
    </row>
    <row r="764" spans="1:12" s="43" customFormat="1" ht="28.5">
      <c r="A764" s="293" t="s">
        <v>1189</v>
      </c>
      <c r="B764" s="216" t="s">
        <v>25</v>
      </c>
      <c r="C764" s="301" t="s">
        <v>1304</v>
      </c>
      <c r="D764" s="11" t="s">
        <v>535</v>
      </c>
      <c r="E764" s="216" t="s">
        <v>2</v>
      </c>
      <c r="F764" s="343">
        <v>6.09</v>
      </c>
      <c r="G764" s="184"/>
      <c r="H764" s="146">
        <f>G764*(1+$I$4)</f>
        <v>0</v>
      </c>
      <c r="I764" s="146">
        <f t="shared" si="55"/>
        <v>0</v>
      </c>
      <c r="K764" s="51"/>
      <c r="L764" s="51"/>
    </row>
    <row r="765" spans="1:12" s="43" customFormat="1" ht="28.5">
      <c r="A765" s="293" t="s">
        <v>1606</v>
      </c>
      <c r="B765" s="216" t="s">
        <v>25</v>
      </c>
      <c r="C765" s="301" t="s">
        <v>1299</v>
      </c>
      <c r="D765" s="329" t="s">
        <v>626</v>
      </c>
      <c r="E765" s="216" t="s">
        <v>2</v>
      </c>
      <c r="F765" s="387">
        <v>1.34</v>
      </c>
      <c r="G765" s="330"/>
      <c r="H765" s="146">
        <f>G765*(1+$I$4)</f>
        <v>0</v>
      </c>
      <c r="I765" s="146">
        <f t="shared" si="55"/>
        <v>0</v>
      </c>
      <c r="K765" s="51"/>
      <c r="L765" s="51"/>
    </row>
    <row r="766" spans="1:12" s="43" customFormat="1" ht="15">
      <c r="A766" s="70"/>
      <c r="B766" s="71"/>
      <c r="C766" s="89"/>
      <c r="D766" s="72"/>
      <c r="E766" s="73"/>
      <c r="F766" s="74"/>
      <c r="G766" s="74"/>
      <c r="H766" s="75" t="s">
        <v>22</v>
      </c>
      <c r="I766" s="76">
        <f>SUM(I733:I765)/2</f>
        <v>0</v>
      </c>
      <c r="K766" s="51"/>
      <c r="L766" s="51"/>
    </row>
    <row r="767" spans="1:12" s="43" customFormat="1" ht="15">
      <c r="A767" s="65" t="s">
        <v>1190</v>
      </c>
      <c r="B767" s="63"/>
      <c r="C767" s="86" t="s">
        <v>1</v>
      </c>
      <c r="D767" s="8" t="s">
        <v>144</v>
      </c>
      <c r="E767" s="63"/>
      <c r="F767" s="84"/>
      <c r="G767" s="84"/>
      <c r="H767" s="10"/>
      <c r="I767" s="48"/>
      <c r="K767" s="51"/>
      <c r="L767" s="51"/>
    </row>
    <row r="768" spans="1:12" s="43" customFormat="1" ht="15">
      <c r="A768" s="293" t="s">
        <v>1191</v>
      </c>
      <c r="B768" s="216" t="s">
        <v>25</v>
      </c>
      <c r="C768" s="312" t="s">
        <v>1289</v>
      </c>
      <c r="D768" s="11" t="s">
        <v>798</v>
      </c>
      <c r="E768" s="216" t="s">
        <v>2</v>
      </c>
      <c r="F768" s="343">
        <v>1294.59</v>
      </c>
      <c r="G768" s="184"/>
      <c r="H768" s="146">
        <f>G768*(1+$I$4)</f>
        <v>0</v>
      </c>
      <c r="I768" s="146">
        <f>TRUNC((H768*F768),2)</f>
        <v>0</v>
      </c>
      <c r="K768" s="51"/>
      <c r="L768" s="51"/>
    </row>
    <row r="769" spans="1:12" s="121" customFormat="1" ht="15">
      <c r="A769" s="293" t="s">
        <v>1192</v>
      </c>
      <c r="B769" s="216" t="s">
        <v>25</v>
      </c>
      <c r="C769" s="312" t="s">
        <v>1292</v>
      </c>
      <c r="D769" s="11" t="s">
        <v>799</v>
      </c>
      <c r="E769" s="216" t="s">
        <v>2</v>
      </c>
      <c r="F769" s="343">
        <v>1426.39</v>
      </c>
      <c r="G769" s="184"/>
      <c r="H769" s="146">
        <f>G769*(1+$I$4)</f>
        <v>0</v>
      </c>
      <c r="I769" s="146">
        <f>TRUNC((H769*F769),2)</f>
        <v>0</v>
      </c>
      <c r="K769" s="189"/>
      <c r="L769" s="189"/>
    </row>
    <row r="770" spans="1:12" s="43" customFormat="1" ht="15">
      <c r="A770" s="293" t="s">
        <v>1193</v>
      </c>
      <c r="B770" s="216" t="s">
        <v>25</v>
      </c>
      <c r="C770" s="283" t="s">
        <v>873</v>
      </c>
      <c r="D770" s="188" t="s">
        <v>874</v>
      </c>
      <c r="E770" s="187" t="s">
        <v>2</v>
      </c>
      <c r="F770" s="343">
        <v>5457.76</v>
      </c>
      <c r="G770" s="184"/>
      <c r="H770" s="146">
        <f>G770*(1+$I$4)</f>
        <v>0</v>
      </c>
      <c r="I770" s="146">
        <f>TRUNC((H770*F770),2)</f>
        <v>0</v>
      </c>
      <c r="K770" s="51"/>
      <c r="L770" s="51"/>
    </row>
    <row r="771" spans="1:12" s="2" customFormat="1" ht="15">
      <c r="A771" s="70"/>
      <c r="B771" s="71"/>
      <c r="C771" s="89"/>
      <c r="D771" s="72"/>
      <c r="E771" s="73"/>
      <c r="F771" s="74"/>
      <c r="G771" s="223"/>
      <c r="H771" s="75" t="s">
        <v>22</v>
      </c>
      <c r="I771" s="76">
        <f>SUM(I768:I770)</f>
        <v>0</v>
      </c>
      <c r="K771" s="51"/>
      <c r="L771" s="51"/>
    </row>
    <row r="772" spans="1:9" ht="15.75" thickBot="1">
      <c r="A772" s="190"/>
      <c r="B772" s="191"/>
      <c r="C772" s="192"/>
      <c r="D772" s="193"/>
      <c r="E772" s="194"/>
      <c r="F772" s="195"/>
      <c r="G772" s="196"/>
      <c r="H772" s="197" t="s">
        <v>23</v>
      </c>
      <c r="I772" s="198">
        <f>SUM(I771,I766,I731,I679,I586,I449,I434,I347,I177,I171,I168,I149,I136,I126,I119,I91,I87,I79,I76,I38,I33,I29,I16,I123)</f>
        <v>0</v>
      </c>
    </row>
    <row r="773" spans="1:12" s="42" customFormat="1" ht="15">
      <c r="A773" s="199"/>
      <c r="B773" s="200"/>
      <c r="C773" s="201"/>
      <c r="D773" s="202"/>
      <c r="E773" s="203"/>
      <c r="F773" s="204"/>
      <c r="G773" s="205"/>
      <c r="H773" s="205"/>
      <c r="I773" s="205"/>
      <c r="K773" s="52"/>
      <c r="L773" s="52"/>
    </row>
    <row r="774" spans="1:12" s="42" customFormat="1" ht="15">
      <c r="A774" s="199"/>
      <c r="B774" s="200"/>
      <c r="C774" s="201"/>
      <c r="D774" s="202"/>
      <c r="E774" s="203"/>
      <c r="F774" s="204"/>
      <c r="G774" s="205"/>
      <c r="H774" s="205"/>
      <c r="I774" s="205"/>
      <c r="K774" s="52"/>
      <c r="L774" s="52"/>
    </row>
    <row r="775" spans="1:9" ht="15">
      <c r="A775" s="199"/>
      <c r="B775" s="200"/>
      <c r="C775" s="201"/>
      <c r="D775" s="202"/>
      <c r="E775" s="203"/>
      <c r="F775" s="204"/>
      <c r="G775" s="205"/>
      <c r="H775" s="205"/>
      <c r="I775" s="205"/>
    </row>
    <row r="776" spans="1:9" ht="15">
      <c r="A776" s="718"/>
      <c r="B776" s="718"/>
      <c r="C776" s="718"/>
      <c r="D776" s="718"/>
      <c r="E776" s="718"/>
      <c r="F776" s="718"/>
      <c r="G776" s="718"/>
      <c r="H776" s="718"/>
      <c r="I776" s="718"/>
    </row>
    <row r="777" spans="1:9" ht="15">
      <c r="A777" s="722"/>
      <c r="B777" s="722"/>
      <c r="C777" s="722"/>
      <c r="D777" s="722"/>
      <c r="E777" s="722"/>
      <c r="F777" s="722"/>
      <c r="G777" s="722"/>
      <c r="H777" s="722"/>
      <c r="I777" s="722"/>
    </row>
    <row r="778" spans="1:9" ht="15">
      <c r="A778" s="722"/>
      <c r="B778" s="722"/>
      <c r="C778" s="722"/>
      <c r="D778" s="722"/>
      <c r="E778" s="722"/>
      <c r="F778" s="722"/>
      <c r="G778" s="722"/>
      <c r="H778" s="722"/>
      <c r="I778" s="722"/>
    </row>
    <row r="779" spans="1:9" ht="15">
      <c r="A779" s="722"/>
      <c r="B779" s="722"/>
      <c r="C779" s="722"/>
      <c r="D779" s="722"/>
      <c r="E779" s="722"/>
      <c r="F779" s="722"/>
      <c r="G779" s="722"/>
      <c r="H779" s="722"/>
      <c r="I779" s="722"/>
    </row>
    <row r="780" spans="1:9" ht="15">
      <c r="A780" s="718"/>
      <c r="B780" s="718"/>
      <c r="C780" s="718"/>
      <c r="D780" s="718"/>
      <c r="E780" s="718"/>
      <c r="F780" s="718"/>
      <c r="G780" s="718"/>
      <c r="H780" s="718"/>
      <c r="I780" s="718"/>
    </row>
    <row r="781" spans="1:9" ht="15">
      <c r="A781" s="199"/>
      <c r="B781" s="200"/>
      <c r="C781" s="201"/>
      <c r="D781" s="202"/>
      <c r="E781" s="203"/>
      <c r="F781" s="204"/>
      <c r="G781" s="205"/>
      <c r="H781" s="205"/>
      <c r="I781" s="205"/>
    </row>
    <row r="782" spans="1:9" ht="15">
      <c r="A782" s="199"/>
      <c r="B782" s="200"/>
      <c r="C782" s="201"/>
      <c r="D782" s="202"/>
      <c r="E782" s="203"/>
      <c r="F782" s="204"/>
      <c r="G782" s="205"/>
      <c r="H782" s="205"/>
      <c r="I782" s="205"/>
    </row>
    <row r="783" spans="1:9" ht="15">
      <c r="A783" s="199"/>
      <c r="B783" s="200"/>
      <c r="C783" s="201"/>
      <c r="D783" s="202"/>
      <c r="E783" s="203"/>
      <c r="F783" s="204"/>
      <c r="G783" s="205"/>
      <c r="H783" s="205"/>
      <c r="I783" s="205"/>
    </row>
    <row r="784" spans="1:9" ht="15">
      <c r="A784" s="199"/>
      <c r="B784" s="200"/>
      <c r="C784" s="201"/>
      <c r="D784" s="202"/>
      <c r="E784" s="203"/>
      <c r="F784" s="204"/>
      <c r="G784" s="205"/>
      <c r="H784" s="205"/>
      <c r="I784" s="205"/>
    </row>
    <row r="785" spans="1:9" ht="15">
      <c r="A785" s="199"/>
      <c r="B785" s="200"/>
      <c r="C785" s="201"/>
      <c r="D785" s="202"/>
      <c r="E785" s="203"/>
      <c r="F785" s="204"/>
      <c r="G785" s="205"/>
      <c r="H785" s="205"/>
      <c r="I785" s="205"/>
    </row>
    <row r="786" spans="1:9" ht="15">
      <c r="A786" s="199"/>
      <c r="B786" s="200"/>
      <c r="C786" s="201"/>
      <c r="D786" s="202"/>
      <c r="E786" s="203"/>
      <c r="F786" s="204"/>
      <c r="G786" s="205"/>
      <c r="H786" s="205"/>
      <c r="I786" s="205"/>
    </row>
    <row r="787" spans="1:9" ht="15">
      <c r="A787" s="199"/>
      <c r="B787" s="200"/>
      <c r="C787" s="201"/>
      <c r="D787" s="202"/>
      <c r="E787" s="203"/>
      <c r="F787" s="204"/>
      <c r="G787" s="205"/>
      <c r="H787" s="205"/>
      <c r="I787" s="205"/>
    </row>
    <row r="788" spans="1:9" ht="15">
      <c r="A788" s="199"/>
      <c r="B788" s="200"/>
      <c r="C788" s="201"/>
      <c r="D788" s="202"/>
      <c r="E788" s="203"/>
      <c r="F788" s="204"/>
      <c r="G788" s="205"/>
      <c r="H788" s="205"/>
      <c r="I788" s="205"/>
    </row>
    <row r="789" spans="1:9" ht="15">
      <c r="A789" s="199"/>
      <c r="B789" s="200"/>
      <c r="C789" s="201"/>
      <c r="D789" s="202"/>
      <c r="E789" s="203"/>
      <c r="F789" s="204"/>
      <c r="G789" s="205"/>
      <c r="H789" s="205"/>
      <c r="I789" s="205"/>
    </row>
    <row r="790" spans="1:9" ht="15">
      <c r="A790" s="199"/>
      <c r="B790" s="200"/>
      <c r="C790" s="201"/>
      <c r="D790" s="202"/>
      <c r="E790" s="203"/>
      <c r="F790" s="204"/>
      <c r="G790" s="205"/>
      <c r="H790" s="205"/>
      <c r="I790" s="205"/>
    </row>
    <row r="791" spans="1:9" ht="15">
      <c r="A791" s="199"/>
      <c r="B791" s="200"/>
      <c r="C791" s="201"/>
      <c r="D791" s="202"/>
      <c r="E791" s="203"/>
      <c r="F791" s="204"/>
      <c r="G791" s="205"/>
      <c r="H791" s="205"/>
      <c r="I791" s="205"/>
    </row>
    <row r="792" spans="1:9" ht="15">
      <c r="A792" s="199"/>
      <c r="B792" s="200"/>
      <c r="C792" s="201"/>
      <c r="D792" s="202"/>
      <c r="E792" s="203"/>
      <c r="F792" s="204"/>
      <c r="G792" s="205"/>
      <c r="H792" s="205"/>
      <c r="I792" s="205"/>
    </row>
    <row r="793" spans="1:9" ht="15">
      <c r="A793" s="199"/>
      <c r="B793" s="200"/>
      <c r="C793" s="201"/>
      <c r="D793" s="202"/>
      <c r="E793" s="203"/>
      <c r="F793" s="204"/>
      <c r="G793" s="205"/>
      <c r="H793" s="205"/>
      <c r="I793" s="205"/>
    </row>
    <row r="794" spans="1:9" ht="15">
      <c r="A794" s="199"/>
      <c r="B794" s="200"/>
      <c r="C794" s="201"/>
      <c r="D794" s="202"/>
      <c r="E794" s="203"/>
      <c r="F794" s="204"/>
      <c r="G794" s="205"/>
      <c r="H794" s="205"/>
      <c r="I794" s="205"/>
    </row>
    <row r="795" spans="1:9" ht="15">
      <c r="A795" s="199"/>
      <c r="B795" s="200"/>
      <c r="C795" s="201"/>
      <c r="D795" s="202"/>
      <c r="E795" s="203"/>
      <c r="F795" s="204"/>
      <c r="G795" s="205"/>
      <c r="H795" s="205"/>
      <c r="I795" s="205"/>
    </row>
    <row r="796" spans="1:9" ht="15">
      <c r="A796" s="199"/>
      <c r="B796" s="200"/>
      <c r="C796" s="201"/>
      <c r="D796" s="202"/>
      <c r="E796" s="203"/>
      <c r="F796" s="204"/>
      <c r="G796" s="205"/>
      <c r="H796" s="205"/>
      <c r="I796" s="205"/>
    </row>
    <row r="797" spans="1:9" ht="15">
      <c r="A797" s="199"/>
      <c r="B797" s="200"/>
      <c r="C797" s="201"/>
      <c r="D797" s="202"/>
      <c r="E797" s="203"/>
      <c r="F797" s="204"/>
      <c r="G797" s="205"/>
      <c r="H797" s="205"/>
      <c r="I797" s="205"/>
    </row>
    <row r="798" spans="1:9" ht="15">
      <c r="A798" s="199"/>
      <c r="B798" s="200"/>
      <c r="C798" s="201"/>
      <c r="D798" s="202"/>
      <c r="E798" s="203"/>
      <c r="F798" s="204"/>
      <c r="G798" s="205"/>
      <c r="H798" s="205"/>
      <c r="I798" s="205"/>
    </row>
    <row r="799" spans="1:9" ht="15">
      <c r="A799" s="199"/>
      <c r="B799" s="200"/>
      <c r="C799" s="201"/>
      <c r="D799" s="202"/>
      <c r="E799" s="203"/>
      <c r="F799" s="204"/>
      <c r="G799" s="205"/>
      <c r="H799" s="205"/>
      <c r="I799" s="205"/>
    </row>
    <row r="800" spans="1:9" ht="15">
      <c r="A800" s="199"/>
      <c r="B800" s="200"/>
      <c r="C800" s="201"/>
      <c r="D800" s="202"/>
      <c r="E800" s="203"/>
      <c r="F800" s="204"/>
      <c r="G800" s="205"/>
      <c r="H800" s="205"/>
      <c r="I800" s="205"/>
    </row>
    <row r="801" spans="1:9" ht="15">
      <c r="A801" s="199"/>
      <c r="B801" s="200"/>
      <c r="C801" s="201"/>
      <c r="D801" s="202"/>
      <c r="E801" s="203"/>
      <c r="F801" s="204"/>
      <c r="G801" s="205"/>
      <c r="H801" s="205"/>
      <c r="I801" s="205"/>
    </row>
    <row r="802" spans="1:9" ht="15">
      <c r="A802" s="199"/>
      <c r="B802" s="200"/>
      <c r="C802" s="201"/>
      <c r="D802" s="202"/>
      <c r="E802" s="203"/>
      <c r="F802" s="204"/>
      <c r="G802" s="205"/>
      <c r="H802" s="205"/>
      <c r="I802" s="205"/>
    </row>
    <row r="803" spans="1:9" ht="15">
      <c r="A803" s="199"/>
      <c r="B803" s="200"/>
      <c r="C803" s="201"/>
      <c r="D803" s="202"/>
      <c r="E803" s="203"/>
      <c r="F803" s="204"/>
      <c r="G803" s="205"/>
      <c r="H803" s="205"/>
      <c r="I803" s="205"/>
    </row>
    <row r="804" spans="1:9" ht="15">
      <c r="A804" s="199"/>
      <c r="B804" s="200"/>
      <c r="C804" s="201"/>
      <c r="D804" s="202"/>
      <c r="E804" s="203"/>
      <c r="F804" s="204"/>
      <c r="G804" s="205"/>
      <c r="H804" s="205"/>
      <c r="I804" s="205"/>
    </row>
    <row r="805" spans="1:9" ht="15">
      <c r="A805" s="199"/>
      <c r="B805" s="200"/>
      <c r="C805" s="201"/>
      <c r="D805" s="202"/>
      <c r="E805" s="203"/>
      <c r="F805" s="204"/>
      <c r="G805" s="205"/>
      <c r="H805" s="205"/>
      <c r="I805" s="205"/>
    </row>
    <row r="806" spans="1:9" ht="15">
      <c r="A806" s="199"/>
      <c r="B806" s="200"/>
      <c r="C806" s="201"/>
      <c r="D806" s="202"/>
      <c r="E806" s="203"/>
      <c r="F806" s="204"/>
      <c r="G806" s="205"/>
      <c r="H806" s="205"/>
      <c r="I806" s="205"/>
    </row>
    <row r="807" spans="1:9" ht="15">
      <c r="A807" s="199"/>
      <c r="B807" s="200"/>
      <c r="C807" s="201"/>
      <c r="D807" s="202"/>
      <c r="E807" s="203"/>
      <c r="F807" s="204"/>
      <c r="G807" s="205"/>
      <c r="H807" s="205"/>
      <c r="I807" s="205"/>
    </row>
    <row r="808" spans="1:9" ht="15">
      <c r="A808" s="199"/>
      <c r="B808" s="200"/>
      <c r="C808" s="201"/>
      <c r="D808" s="202"/>
      <c r="E808" s="203"/>
      <c r="F808" s="204"/>
      <c r="G808" s="205"/>
      <c r="H808" s="205"/>
      <c r="I808" s="205"/>
    </row>
    <row r="809" spans="1:9" ht="15">
      <c r="A809" s="199"/>
      <c r="B809" s="200"/>
      <c r="C809" s="201"/>
      <c r="D809" s="202"/>
      <c r="E809" s="203"/>
      <c r="F809" s="204"/>
      <c r="G809" s="205"/>
      <c r="H809" s="205"/>
      <c r="I809" s="205"/>
    </row>
    <row r="810" spans="1:9" ht="15">
      <c r="A810" s="199"/>
      <c r="B810" s="200"/>
      <c r="C810" s="201"/>
      <c r="D810" s="202"/>
      <c r="E810" s="203"/>
      <c r="F810" s="204"/>
      <c r="G810" s="205"/>
      <c r="H810" s="205"/>
      <c r="I810" s="205"/>
    </row>
    <row r="811" spans="1:9" ht="15">
      <c r="A811" s="199"/>
      <c r="B811" s="200"/>
      <c r="C811" s="201"/>
      <c r="D811" s="202"/>
      <c r="E811" s="203"/>
      <c r="F811" s="204"/>
      <c r="G811" s="205"/>
      <c r="H811" s="205"/>
      <c r="I811" s="205"/>
    </row>
    <row r="812" spans="1:9" ht="15">
      <c r="A812" s="199"/>
      <c r="B812" s="200"/>
      <c r="C812" s="201"/>
      <c r="D812" s="202"/>
      <c r="E812" s="203"/>
      <c r="F812" s="204"/>
      <c r="G812" s="205"/>
      <c r="H812" s="205"/>
      <c r="I812" s="205"/>
    </row>
    <row r="813" spans="1:9" ht="15">
      <c r="A813" s="199"/>
      <c r="B813" s="200"/>
      <c r="C813" s="201"/>
      <c r="D813" s="202"/>
      <c r="E813" s="203"/>
      <c r="F813" s="204"/>
      <c r="G813" s="205"/>
      <c r="H813" s="205"/>
      <c r="I813" s="205"/>
    </row>
    <row r="814" spans="1:9" ht="15">
      <c r="A814" s="199"/>
      <c r="B814" s="200"/>
      <c r="C814" s="201"/>
      <c r="D814" s="202"/>
      <c r="E814" s="203"/>
      <c r="F814" s="204"/>
      <c r="G814" s="205"/>
      <c r="H814" s="205"/>
      <c r="I814" s="205"/>
    </row>
    <row r="815" spans="1:9" ht="15">
      <c r="A815" s="199"/>
      <c r="B815" s="200"/>
      <c r="C815" s="201"/>
      <c r="D815" s="202"/>
      <c r="E815" s="203"/>
      <c r="F815" s="204"/>
      <c r="G815" s="205"/>
      <c r="H815" s="205"/>
      <c r="I815" s="205"/>
    </row>
    <row r="816" spans="1:9" ht="15">
      <c r="A816" s="199"/>
      <c r="B816" s="200"/>
      <c r="C816" s="201"/>
      <c r="D816" s="202"/>
      <c r="E816" s="203"/>
      <c r="F816" s="204"/>
      <c r="G816" s="205"/>
      <c r="H816" s="205"/>
      <c r="I816" s="205"/>
    </row>
    <row r="817" spans="1:9" ht="15">
      <c r="A817" s="199"/>
      <c r="B817" s="200"/>
      <c r="C817" s="201"/>
      <c r="D817" s="202"/>
      <c r="E817" s="203"/>
      <c r="F817" s="204"/>
      <c r="G817" s="205"/>
      <c r="H817" s="205"/>
      <c r="I817" s="205"/>
    </row>
    <row r="818" spans="1:9" ht="15">
      <c r="A818" s="199"/>
      <c r="B818" s="200"/>
      <c r="C818" s="201"/>
      <c r="D818" s="202"/>
      <c r="E818" s="203"/>
      <c r="F818" s="204"/>
      <c r="G818" s="205"/>
      <c r="H818" s="205"/>
      <c r="I818" s="205"/>
    </row>
    <row r="819" spans="1:9" ht="15">
      <c r="A819" s="199"/>
      <c r="B819" s="200"/>
      <c r="C819" s="201"/>
      <c r="D819" s="202"/>
      <c r="E819" s="203"/>
      <c r="F819" s="204"/>
      <c r="G819" s="205"/>
      <c r="H819" s="205"/>
      <c r="I819" s="205"/>
    </row>
    <row r="820" spans="1:9" ht="15">
      <c r="A820" s="199"/>
      <c r="B820" s="200"/>
      <c r="C820" s="201"/>
      <c r="D820" s="202"/>
      <c r="E820" s="203"/>
      <c r="F820" s="204"/>
      <c r="G820" s="205"/>
      <c r="H820" s="205"/>
      <c r="I820" s="205"/>
    </row>
    <row r="821" spans="1:9" ht="15">
      <c r="A821" s="199"/>
      <c r="B821" s="200"/>
      <c r="C821" s="201"/>
      <c r="D821" s="202"/>
      <c r="E821" s="203"/>
      <c r="F821" s="204"/>
      <c r="G821" s="205"/>
      <c r="H821" s="205"/>
      <c r="I821" s="205"/>
    </row>
    <row r="822" spans="1:9" ht="15">
      <c r="A822" s="199"/>
      <c r="B822" s="200"/>
      <c r="C822" s="201"/>
      <c r="D822" s="202"/>
      <c r="E822" s="203"/>
      <c r="F822" s="204"/>
      <c r="G822" s="205"/>
      <c r="H822" s="205"/>
      <c r="I822" s="205"/>
    </row>
    <row r="823" spans="1:9" ht="15">
      <c r="A823" s="199"/>
      <c r="B823" s="200"/>
      <c r="C823" s="201"/>
      <c r="D823" s="202"/>
      <c r="E823" s="203"/>
      <c r="F823" s="204"/>
      <c r="G823" s="205"/>
      <c r="H823" s="205"/>
      <c r="I823" s="205"/>
    </row>
    <row r="824" spans="1:9" ht="15">
      <c r="A824" s="199"/>
      <c r="B824" s="200"/>
      <c r="C824" s="201"/>
      <c r="D824" s="202"/>
      <c r="E824" s="203"/>
      <c r="F824" s="204"/>
      <c r="G824" s="205"/>
      <c r="H824" s="205"/>
      <c r="I824" s="205"/>
    </row>
    <row r="825" spans="1:9" ht="15">
      <c r="A825" s="199"/>
      <c r="B825" s="200"/>
      <c r="C825" s="201"/>
      <c r="D825" s="202"/>
      <c r="E825" s="203"/>
      <c r="F825" s="204"/>
      <c r="G825" s="205"/>
      <c r="H825" s="205"/>
      <c r="I825" s="205"/>
    </row>
    <row r="826" spans="1:9" ht="15">
      <c r="A826" s="199"/>
      <c r="B826" s="200"/>
      <c r="C826" s="201"/>
      <c r="D826" s="202"/>
      <c r="E826" s="203"/>
      <c r="F826" s="204"/>
      <c r="G826" s="205"/>
      <c r="H826" s="205"/>
      <c r="I826" s="205"/>
    </row>
    <row r="827" spans="1:9" ht="15">
      <c r="A827" s="199"/>
      <c r="B827" s="200"/>
      <c r="C827" s="201"/>
      <c r="D827" s="202"/>
      <c r="E827" s="203"/>
      <c r="F827" s="204"/>
      <c r="G827" s="205"/>
      <c r="H827" s="205"/>
      <c r="I827" s="205"/>
    </row>
    <row r="828" spans="1:9" ht="15">
      <c r="A828" s="199"/>
      <c r="B828" s="200"/>
      <c r="C828" s="201"/>
      <c r="D828" s="202"/>
      <c r="E828" s="203"/>
      <c r="F828" s="204"/>
      <c r="G828" s="205"/>
      <c r="H828" s="205"/>
      <c r="I828" s="205"/>
    </row>
    <row r="829" spans="1:9" ht="15">
      <c r="A829" s="199"/>
      <c r="B829" s="200"/>
      <c r="C829" s="201"/>
      <c r="D829" s="202"/>
      <c r="E829" s="203"/>
      <c r="F829" s="204"/>
      <c r="G829" s="205"/>
      <c r="H829" s="205"/>
      <c r="I829" s="205"/>
    </row>
    <row r="830" spans="1:9" ht="15">
      <c r="A830" s="199"/>
      <c r="B830" s="200"/>
      <c r="C830" s="201"/>
      <c r="D830" s="202"/>
      <c r="E830" s="203"/>
      <c r="F830" s="204"/>
      <c r="G830" s="205"/>
      <c r="H830" s="205"/>
      <c r="I830" s="205"/>
    </row>
    <row r="831" spans="1:9" ht="15">
      <c r="A831" s="199"/>
      <c r="B831" s="200"/>
      <c r="C831" s="201"/>
      <c r="D831" s="202"/>
      <c r="E831" s="203"/>
      <c r="F831" s="204"/>
      <c r="G831" s="205"/>
      <c r="H831" s="205"/>
      <c r="I831" s="205"/>
    </row>
    <row r="832" spans="1:9" ht="15">
      <c r="A832" s="199"/>
      <c r="B832" s="200"/>
      <c r="C832" s="201"/>
      <c r="D832" s="202"/>
      <c r="E832" s="203"/>
      <c r="F832" s="204"/>
      <c r="G832" s="205"/>
      <c r="H832" s="205"/>
      <c r="I832" s="205"/>
    </row>
    <row r="833" spans="1:9" ht="15">
      <c r="A833" s="199"/>
      <c r="B833" s="200"/>
      <c r="C833" s="201"/>
      <c r="D833" s="202"/>
      <c r="E833" s="203"/>
      <c r="F833" s="204"/>
      <c r="G833" s="205"/>
      <c r="H833" s="205"/>
      <c r="I833" s="205"/>
    </row>
    <row r="834" spans="1:9" ht="15">
      <c r="A834" s="199"/>
      <c r="B834" s="200"/>
      <c r="C834" s="201"/>
      <c r="D834" s="202"/>
      <c r="E834" s="203"/>
      <c r="F834" s="204"/>
      <c r="G834" s="205"/>
      <c r="H834" s="205"/>
      <c r="I834" s="205"/>
    </row>
    <row r="835" spans="1:9" ht="15">
      <c r="A835" s="199"/>
      <c r="B835" s="200"/>
      <c r="C835" s="201"/>
      <c r="D835" s="202"/>
      <c r="E835" s="203"/>
      <c r="F835" s="204"/>
      <c r="G835" s="205"/>
      <c r="H835" s="205"/>
      <c r="I835" s="205"/>
    </row>
    <row r="836" spans="1:9" ht="15">
      <c r="A836" s="199"/>
      <c r="B836" s="200"/>
      <c r="C836" s="201"/>
      <c r="D836" s="202"/>
      <c r="E836" s="203"/>
      <c r="F836" s="204"/>
      <c r="G836" s="205"/>
      <c r="H836" s="205"/>
      <c r="I836" s="205"/>
    </row>
    <row r="837" spans="1:9" ht="15">
      <c r="A837" s="199"/>
      <c r="B837" s="200"/>
      <c r="C837" s="201"/>
      <c r="D837" s="202"/>
      <c r="E837" s="203"/>
      <c r="F837" s="204"/>
      <c r="G837" s="205"/>
      <c r="H837" s="205"/>
      <c r="I837" s="205"/>
    </row>
    <row r="838" spans="1:9" ht="15">
      <c r="A838" s="199"/>
      <c r="B838" s="200"/>
      <c r="C838" s="201"/>
      <c r="D838" s="202"/>
      <c r="E838" s="203"/>
      <c r="F838" s="204"/>
      <c r="G838" s="205"/>
      <c r="H838" s="205"/>
      <c r="I838" s="205"/>
    </row>
    <row r="839" spans="1:9" ht="15">
      <c r="A839" s="199"/>
      <c r="B839" s="200"/>
      <c r="C839" s="201"/>
      <c r="D839" s="202"/>
      <c r="E839" s="203"/>
      <c r="F839" s="204"/>
      <c r="G839" s="205"/>
      <c r="H839" s="205"/>
      <c r="I839" s="205"/>
    </row>
    <row r="840" spans="1:9" ht="15">
      <c r="A840" s="199"/>
      <c r="B840" s="200"/>
      <c r="C840" s="201"/>
      <c r="D840" s="202"/>
      <c r="E840" s="203"/>
      <c r="F840" s="204"/>
      <c r="G840" s="205"/>
      <c r="H840" s="205"/>
      <c r="I840" s="205"/>
    </row>
    <row r="841" spans="1:9" ht="15">
      <c r="A841" s="199"/>
      <c r="B841" s="200"/>
      <c r="C841" s="201"/>
      <c r="D841" s="202"/>
      <c r="E841" s="203"/>
      <c r="F841" s="204"/>
      <c r="G841" s="205"/>
      <c r="H841" s="205"/>
      <c r="I841" s="205"/>
    </row>
    <row r="842" spans="1:9" ht="15">
      <c r="A842" s="199"/>
      <c r="B842" s="200"/>
      <c r="C842" s="201"/>
      <c r="D842" s="202"/>
      <c r="E842" s="203"/>
      <c r="F842" s="204"/>
      <c r="G842" s="205"/>
      <c r="H842" s="205"/>
      <c r="I842" s="205"/>
    </row>
    <row r="843" spans="1:9" ht="15">
      <c r="A843" s="199"/>
      <c r="B843" s="200"/>
      <c r="C843" s="201"/>
      <c r="D843" s="202"/>
      <c r="E843" s="203"/>
      <c r="F843" s="204"/>
      <c r="G843" s="205"/>
      <c r="H843" s="205"/>
      <c r="I843" s="205"/>
    </row>
    <row r="844" spans="1:9" ht="15">
      <c r="A844" s="199"/>
      <c r="B844" s="200"/>
      <c r="C844" s="201"/>
      <c r="D844" s="202"/>
      <c r="E844" s="203"/>
      <c r="F844" s="204"/>
      <c r="G844" s="205"/>
      <c r="H844" s="205"/>
      <c r="I844" s="205"/>
    </row>
    <row r="845" spans="1:9" ht="15">
      <c r="A845" s="199"/>
      <c r="B845" s="200"/>
      <c r="C845" s="201"/>
      <c r="D845" s="202"/>
      <c r="E845" s="203"/>
      <c r="F845" s="204"/>
      <c r="G845" s="205"/>
      <c r="H845" s="205"/>
      <c r="I845" s="205"/>
    </row>
    <row r="846" spans="1:9" ht="15">
      <c r="A846" s="199"/>
      <c r="B846" s="200"/>
      <c r="C846" s="201"/>
      <c r="D846" s="202"/>
      <c r="E846" s="203"/>
      <c r="F846" s="204"/>
      <c r="G846" s="205"/>
      <c r="H846" s="205"/>
      <c r="I846" s="205"/>
    </row>
    <row r="847" spans="1:9" ht="15">
      <c r="A847" s="199"/>
      <c r="B847" s="200"/>
      <c r="C847" s="201"/>
      <c r="D847" s="202"/>
      <c r="E847" s="203"/>
      <c r="F847" s="204"/>
      <c r="G847" s="205"/>
      <c r="H847" s="205"/>
      <c r="I847" s="205"/>
    </row>
    <row r="848" spans="1:9" ht="15">
      <c r="A848" s="199"/>
      <c r="B848" s="200"/>
      <c r="C848" s="201"/>
      <c r="D848" s="202"/>
      <c r="E848" s="203"/>
      <c r="F848" s="204"/>
      <c r="G848" s="205"/>
      <c r="H848" s="205"/>
      <c r="I848" s="205"/>
    </row>
    <row r="849" spans="1:9" ht="15">
      <c r="A849" s="199"/>
      <c r="B849" s="200"/>
      <c r="C849" s="201"/>
      <c r="D849" s="202"/>
      <c r="E849" s="203"/>
      <c r="F849" s="204"/>
      <c r="G849" s="205"/>
      <c r="H849" s="205"/>
      <c r="I849" s="205"/>
    </row>
    <row r="850" spans="1:9" ht="15">
      <c r="A850" s="199"/>
      <c r="B850" s="200"/>
      <c r="C850" s="201"/>
      <c r="D850" s="202"/>
      <c r="E850" s="203"/>
      <c r="F850" s="204"/>
      <c r="G850" s="205"/>
      <c r="H850" s="205"/>
      <c r="I850" s="205"/>
    </row>
    <row r="851" spans="1:9" ht="15">
      <c r="A851" s="199"/>
      <c r="B851" s="200"/>
      <c r="C851" s="201"/>
      <c r="D851" s="202"/>
      <c r="E851" s="203"/>
      <c r="F851" s="204"/>
      <c r="G851" s="205"/>
      <c r="H851" s="205"/>
      <c r="I851" s="205"/>
    </row>
    <row r="852" spans="1:9" ht="15">
      <c r="A852" s="199"/>
      <c r="B852" s="200"/>
      <c r="C852" s="201"/>
      <c r="D852" s="202"/>
      <c r="E852" s="203"/>
      <c r="F852" s="204"/>
      <c r="G852" s="205"/>
      <c r="H852" s="205"/>
      <c r="I852" s="205"/>
    </row>
    <row r="853" spans="1:9" ht="15">
      <c r="A853" s="199"/>
      <c r="B853" s="200"/>
      <c r="C853" s="201"/>
      <c r="D853" s="202"/>
      <c r="E853" s="203"/>
      <c r="F853" s="204"/>
      <c r="G853" s="205"/>
      <c r="H853" s="205"/>
      <c r="I853" s="205"/>
    </row>
    <row r="854" spans="1:9" ht="15">
      <c r="A854" s="199"/>
      <c r="B854" s="200"/>
      <c r="C854" s="201"/>
      <c r="D854" s="202"/>
      <c r="E854" s="203"/>
      <c r="F854" s="204"/>
      <c r="G854" s="205"/>
      <c r="H854" s="205"/>
      <c r="I854" s="205"/>
    </row>
    <row r="855" spans="1:9" ht="15">
      <c r="A855" s="199"/>
      <c r="B855" s="200"/>
      <c r="C855" s="201"/>
      <c r="D855" s="202"/>
      <c r="E855" s="203"/>
      <c r="F855" s="204"/>
      <c r="G855" s="205"/>
      <c r="H855" s="205"/>
      <c r="I855" s="205"/>
    </row>
    <row r="856" spans="1:9" ht="15">
      <c r="A856" s="199"/>
      <c r="B856" s="200"/>
      <c r="C856" s="201"/>
      <c r="D856" s="202"/>
      <c r="E856" s="203"/>
      <c r="F856" s="204"/>
      <c r="G856" s="205"/>
      <c r="H856" s="205"/>
      <c r="I856" s="205"/>
    </row>
    <row r="857" spans="1:9" ht="15">
      <c r="A857" s="199"/>
      <c r="B857" s="200"/>
      <c r="C857" s="201"/>
      <c r="D857" s="202"/>
      <c r="E857" s="203"/>
      <c r="F857" s="204"/>
      <c r="G857" s="205"/>
      <c r="H857" s="205"/>
      <c r="I857" s="205"/>
    </row>
    <row r="858" spans="1:9" ht="15">
      <c r="A858" s="199"/>
      <c r="B858" s="200"/>
      <c r="C858" s="201"/>
      <c r="D858" s="202"/>
      <c r="E858" s="203"/>
      <c r="F858" s="204"/>
      <c r="G858" s="205"/>
      <c r="H858" s="205"/>
      <c r="I858" s="205"/>
    </row>
    <row r="859" spans="1:9" ht="15">
      <c r="A859" s="199"/>
      <c r="B859" s="200"/>
      <c r="C859" s="201"/>
      <c r="D859" s="202"/>
      <c r="E859" s="203"/>
      <c r="F859" s="204"/>
      <c r="G859" s="205"/>
      <c r="H859" s="205"/>
      <c r="I859" s="205"/>
    </row>
    <row r="860" spans="1:9" ht="15">
      <c r="A860" s="199"/>
      <c r="B860" s="200"/>
      <c r="C860" s="201"/>
      <c r="D860" s="202"/>
      <c r="E860" s="203"/>
      <c r="F860" s="204"/>
      <c r="G860" s="205"/>
      <c r="H860" s="205"/>
      <c r="I860" s="205"/>
    </row>
    <row r="861" spans="1:9" ht="15">
      <c r="A861" s="199"/>
      <c r="B861" s="200"/>
      <c r="C861" s="201"/>
      <c r="D861" s="202"/>
      <c r="E861" s="203"/>
      <c r="F861" s="204"/>
      <c r="G861" s="205"/>
      <c r="H861" s="205"/>
      <c r="I861" s="205"/>
    </row>
    <row r="862" spans="1:9" ht="15">
      <c r="A862" s="199"/>
      <c r="B862" s="200"/>
      <c r="C862" s="201"/>
      <c r="D862" s="202"/>
      <c r="E862" s="203"/>
      <c r="F862" s="204"/>
      <c r="G862" s="205"/>
      <c r="H862" s="205"/>
      <c r="I862" s="205"/>
    </row>
    <row r="863" spans="1:9" ht="15">
      <c r="A863" s="199"/>
      <c r="B863" s="200"/>
      <c r="C863" s="201"/>
      <c r="D863" s="202"/>
      <c r="E863" s="203"/>
      <c r="F863" s="204"/>
      <c r="G863" s="205"/>
      <c r="H863" s="205"/>
      <c r="I863" s="205"/>
    </row>
    <row r="864" spans="1:9" ht="15">
      <c r="A864" s="199"/>
      <c r="B864" s="200"/>
      <c r="C864" s="201"/>
      <c r="D864" s="202"/>
      <c r="E864" s="203"/>
      <c r="F864" s="204"/>
      <c r="G864" s="205"/>
      <c r="H864" s="205"/>
      <c r="I864" s="205"/>
    </row>
    <row r="865" spans="1:9" ht="15">
      <c r="A865" s="199"/>
      <c r="B865" s="200"/>
      <c r="C865" s="201"/>
      <c r="D865" s="202"/>
      <c r="E865" s="203"/>
      <c r="F865" s="204"/>
      <c r="G865" s="205"/>
      <c r="H865" s="205"/>
      <c r="I865" s="205"/>
    </row>
    <row r="866" spans="1:9" ht="15">
      <c r="A866" s="199"/>
      <c r="B866" s="200"/>
      <c r="C866" s="201"/>
      <c r="D866" s="202"/>
      <c r="E866" s="203"/>
      <c r="F866" s="204"/>
      <c r="G866" s="205"/>
      <c r="H866" s="205"/>
      <c r="I866" s="205"/>
    </row>
    <row r="867" spans="1:9" ht="15">
      <c r="A867" s="199"/>
      <c r="B867" s="200"/>
      <c r="C867" s="201"/>
      <c r="D867" s="202"/>
      <c r="E867" s="203"/>
      <c r="F867" s="204"/>
      <c r="G867" s="205"/>
      <c r="H867" s="205"/>
      <c r="I867" s="205"/>
    </row>
    <row r="868" spans="1:9" ht="15">
      <c r="A868" s="199"/>
      <c r="B868" s="200"/>
      <c r="C868" s="201"/>
      <c r="D868" s="202"/>
      <c r="E868" s="203"/>
      <c r="F868" s="204"/>
      <c r="G868" s="205"/>
      <c r="H868" s="205"/>
      <c r="I868" s="205"/>
    </row>
    <row r="869" spans="1:9" ht="15">
      <c r="A869" s="199"/>
      <c r="B869" s="200"/>
      <c r="C869" s="201"/>
      <c r="D869" s="202"/>
      <c r="E869" s="203"/>
      <c r="F869" s="204"/>
      <c r="G869" s="205"/>
      <c r="H869" s="205"/>
      <c r="I869" s="205"/>
    </row>
    <row r="870" spans="1:9" ht="15">
      <c r="A870" s="199"/>
      <c r="B870" s="200"/>
      <c r="C870" s="201"/>
      <c r="D870" s="202"/>
      <c r="E870" s="203"/>
      <c r="F870" s="204"/>
      <c r="G870" s="205"/>
      <c r="H870" s="205"/>
      <c r="I870" s="205"/>
    </row>
    <row r="871" spans="1:9" ht="15">
      <c r="A871" s="199"/>
      <c r="B871" s="200"/>
      <c r="C871" s="201"/>
      <c r="D871" s="202"/>
      <c r="E871" s="203"/>
      <c r="F871" s="204"/>
      <c r="G871" s="205"/>
      <c r="H871" s="205"/>
      <c r="I871" s="205"/>
    </row>
    <row r="872" spans="1:9" ht="15">
      <c r="A872" s="199"/>
      <c r="B872" s="200"/>
      <c r="C872" s="201"/>
      <c r="D872" s="202"/>
      <c r="E872" s="203"/>
      <c r="F872" s="204"/>
      <c r="G872" s="205"/>
      <c r="H872" s="205"/>
      <c r="I872" s="205"/>
    </row>
    <row r="873" spans="1:9" ht="15">
      <c r="A873" s="199"/>
      <c r="B873" s="200"/>
      <c r="C873" s="201"/>
      <c r="D873" s="202"/>
      <c r="E873" s="203"/>
      <c r="F873" s="204"/>
      <c r="G873" s="205"/>
      <c r="H873" s="205"/>
      <c r="I873" s="205"/>
    </row>
    <row r="874" spans="1:9" ht="15">
      <c r="A874" s="199"/>
      <c r="B874" s="200"/>
      <c r="C874" s="201"/>
      <c r="D874" s="202"/>
      <c r="E874" s="203"/>
      <c r="F874" s="204"/>
      <c r="G874" s="205"/>
      <c r="H874" s="205"/>
      <c r="I874" s="205"/>
    </row>
    <row r="875" spans="1:9" ht="15">
      <c r="A875" s="199"/>
      <c r="B875" s="200"/>
      <c r="C875" s="201"/>
      <c r="D875" s="202"/>
      <c r="E875" s="203"/>
      <c r="F875" s="204"/>
      <c r="G875" s="205"/>
      <c r="H875" s="205"/>
      <c r="I875" s="205"/>
    </row>
    <row r="876" spans="1:9" ht="15">
      <c r="A876" s="199"/>
      <c r="B876" s="200"/>
      <c r="C876" s="201"/>
      <c r="D876" s="202"/>
      <c r="E876" s="203"/>
      <c r="F876" s="204"/>
      <c r="G876" s="205"/>
      <c r="H876" s="205"/>
      <c r="I876" s="205"/>
    </row>
    <row r="877" spans="1:9" ht="15">
      <c r="A877" s="199"/>
      <c r="B877" s="200"/>
      <c r="C877" s="201"/>
      <c r="D877" s="202"/>
      <c r="E877" s="203"/>
      <c r="F877" s="204"/>
      <c r="G877" s="205"/>
      <c r="H877" s="205"/>
      <c r="I877" s="205"/>
    </row>
    <row r="878" spans="1:9" ht="15">
      <c r="A878" s="199"/>
      <c r="B878" s="200"/>
      <c r="C878" s="201"/>
      <c r="D878" s="202"/>
      <c r="E878" s="203"/>
      <c r="F878" s="204"/>
      <c r="G878" s="205"/>
      <c r="H878" s="205"/>
      <c r="I878" s="205"/>
    </row>
    <row r="879" spans="1:9" ht="15">
      <c r="A879" s="199"/>
      <c r="B879" s="200"/>
      <c r="C879" s="201"/>
      <c r="D879" s="202"/>
      <c r="E879" s="203"/>
      <c r="F879" s="204"/>
      <c r="G879" s="205"/>
      <c r="H879" s="205"/>
      <c r="I879" s="205"/>
    </row>
    <row r="880" spans="1:9" ht="15">
      <c r="A880" s="199"/>
      <c r="B880" s="200"/>
      <c r="C880" s="201"/>
      <c r="D880" s="202"/>
      <c r="E880" s="203"/>
      <c r="F880" s="204"/>
      <c r="G880" s="205"/>
      <c r="H880" s="205"/>
      <c r="I880" s="205"/>
    </row>
    <row r="881" spans="1:9" ht="15">
      <c r="A881" s="199"/>
      <c r="B881" s="200"/>
      <c r="C881" s="201"/>
      <c r="D881" s="202"/>
      <c r="E881" s="203"/>
      <c r="F881" s="204"/>
      <c r="G881" s="205"/>
      <c r="H881" s="205"/>
      <c r="I881" s="205"/>
    </row>
    <row r="882" spans="1:9" ht="15">
      <c r="A882" s="199"/>
      <c r="B882" s="200"/>
      <c r="C882" s="201"/>
      <c r="D882" s="202"/>
      <c r="E882" s="203"/>
      <c r="F882" s="204"/>
      <c r="G882" s="205"/>
      <c r="H882" s="205"/>
      <c r="I882" s="205"/>
    </row>
    <row r="883" spans="1:9" ht="15">
      <c r="A883" s="199"/>
      <c r="B883" s="200"/>
      <c r="C883" s="201"/>
      <c r="D883" s="202"/>
      <c r="E883" s="203"/>
      <c r="F883" s="204"/>
      <c r="G883" s="205"/>
      <c r="H883" s="205"/>
      <c r="I883" s="205"/>
    </row>
    <row r="884" spans="1:9" ht="15">
      <c r="A884" s="199"/>
      <c r="B884" s="200"/>
      <c r="C884" s="201"/>
      <c r="D884" s="202"/>
      <c r="E884" s="203"/>
      <c r="F884" s="204"/>
      <c r="G884" s="205"/>
      <c r="H884" s="205"/>
      <c r="I884" s="205"/>
    </row>
    <row r="885" spans="1:9" ht="15">
      <c r="A885" s="199"/>
      <c r="B885" s="200"/>
      <c r="C885" s="201"/>
      <c r="D885" s="202"/>
      <c r="E885" s="203"/>
      <c r="F885" s="204"/>
      <c r="G885" s="205"/>
      <c r="H885" s="205"/>
      <c r="I885" s="205"/>
    </row>
    <row r="886" spans="1:9" ht="15">
      <c r="A886" s="199"/>
      <c r="B886" s="200"/>
      <c r="C886" s="201"/>
      <c r="D886" s="202"/>
      <c r="E886" s="203"/>
      <c r="F886" s="204"/>
      <c r="G886" s="205"/>
      <c r="H886" s="205"/>
      <c r="I886" s="205"/>
    </row>
    <row r="887" spans="1:9" ht="15">
      <c r="A887" s="199"/>
      <c r="B887" s="200"/>
      <c r="C887" s="201"/>
      <c r="D887" s="202"/>
      <c r="E887" s="203"/>
      <c r="F887" s="204"/>
      <c r="G887" s="205"/>
      <c r="H887" s="205"/>
      <c r="I887" s="205"/>
    </row>
    <row r="888" spans="1:9" ht="15">
      <c r="A888" s="199"/>
      <c r="B888" s="200"/>
      <c r="C888" s="201"/>
      <c r="D888" s="202"/>
      <c r="E888" s="203"/>
      <c r="F888" s="204"/>
      <c r="G888" s="205"/>
      <c r="H888" s="205"/>
      <c r="I888" s="205"/>
    </row>
    <row r="889" spans="1:9" ht="15">
      <c r="A889" s="199"/>
      <c r="B889" s="200"/>
      <c r="C889" s="201"/>
      <c r="D889" s="202"/>
      <c r="E889" s="203"/>
      <c r="F889" s="204"/>
      <c r="G889" s="205"/>
      <c r="H889" s="205"/>
      <c r="I889" s="205"/>
    </row>
    <row r="890" spans="1:9" ht="15">
      <c r="A890" s="199"/>
      <c r="B890" s="200"/>
      <c r="C890" s="201"/>
      <c r="D890" s="202"/>
      <c r="E890" s="203"/>
      <c r="F890" s="204"/>
      <c r="G890" s="205"/>
      <c r="H890" s="205"/>
      <c r="I890" s="205"/>
    </row>
    <row r="891" spans="1:9" ht="15">
      <c r="A891" s="199"/>
      <c r="B891" s="200"/>
      <c r="C891" s="201"/>
      <c r="D891" s="202"/>
      <c r="E891" s="203"/>
      <c r="F891" s="204"/>
      <c r="G891" s="205"/>
      <c r="H891" s="205"/>
      <c r="I891" s="205"/>
    </row>
    <row r="892" spans="1:9" ht="15">
      <c r="A892" s="199"/>
      <c r="B892" s="200"/>
      <c r="C892" s="201"/>
      <c r="D892" s="202"/>
      <c r="E892" s="203"/>
      <c r="F892" s="204"/>
      <c r="G892" s="205"/>
      <c r="H892" s="205"/>
      <c r="I892" s="205"/>
    </row>
    <row r="893" spans="1:9" ht="15">
      <c r="A893" s="199"/>
      <c r="B893" s="200"/>
      <c r="C893" s="201"/>
      <c r="D893" s="202"/>
      <c r="E893" s="203"/>
      <c r="F893" s="204"/>
      <c r="G893" s="205"/>
      <c r="H893" s="205"/>
      <c r="I893" s="205"/>
    </row>
    <row r="894" spans="1:9" ht="15">
      <c r="A894" s="199"/>
      <c r="B894" s="200"/>
      <c r="C894" s="201"/>
      <c r="D894" s="202"/>
      <c r="E894" s="203"/>
      <c r="F894" s="204"/>
      <c r="G894" s="205"/>
      <c r="H894" s="205"/>
      <c r="I894" s="205"/>
    </row>
    <row r="895" spans="1:9" ht="15">
      <c r="A895" s="199"/>
      <c r="B895" s="200"/>
      <c r="C895" s="201"/>
      <c r="D895" s="202"/>
      <c r="E895" s="203"/>
      <c r="F895" s="204"/>
      <c r="G895" s="205"/>
      <c r="H895" s="205"/>
      <c r="I895" s="205"/>
    </row>
    <row r="896" spans="1:9" ht="15">
      <c r="A896" s="199"/>
      <c r="B896" s="200"/>
      <c r="C896" s="201"/>
      <c r="D896" s="202"/>
      <c r="E896" s="203"/>
      <c r="F896" s="204"/>
      <c r="G896" s="205"/>
      <c r="H896" s="205"/>
      <c r="I896" s="205"/>
    </row>
    <row r="897" spans="1:9" ht="15">
      <c r="A897" s="199"/>
      <c r="B897" s="200"/>
      <c r="C897" s="201"/>
      <c r="D897" s="202"/>
      <c r="E897" s="203"/>
      <c r="F897" s="204"/>
      <c r="G897" s="205"/>
      <c r="H897" s="205"/>
      <c r="I897" s="205"/>
    </row>
    <row r="898" spans="1:9" ht="15">
      <c r="A898" s="199"/>
      <c r="B898" s="200"/>
      <c r="C898" s="201"/>
      <c r="D898" s="202"/>
      <c r="E898" s="203"/>
      <c r="F898" s="204"/>
      <c r="G898" s="205"/>
      <c r="H898" s="205"/>
      <c r="I898" s="205"/>
    </row>
    <row r="899" spans="1:9" ht="15">
      <c r="A899" s="199"/>
      <c r="B899" s="200"/>
      <c r="C899" s="201"/>
      <c r="D899" s="202"/>
      <c r="E899" s="203"/>
      <c r="F899" s="204"/>
      <c r="G899" s="205"/>
      <c r="H899" s="205"/>
      <c r="I899" s="205"/>
    </row>
    <row r="900" spans="1:9" ht="15">
      <c r="A900" s="199"/>
      <c r="B900" s="200"/>
      <c r="C900" s="201"/>
      <c r="D900" s="202"/>
      <c r="E900" s="203"/>
      <c r="F900" s="204"/>
      <c r="G900" s="205"/>
      <c r="H900" s="205"/>
      <c r="I900" s="205"/>
    </row>
    <row r="901" spans="1:9" ht="15">
      <c r="A901" s="199"/>
      <c r="B901" s="200"/>
      <c r="C901" s="201"/>
      <c r="D901" s="202"/>
      <c r="E901" s="203"/>
      <c r="F901" s="204"/>
      <c r="G901" s="205"/>
      <c r="H901" s="205"/>
      <c r="I901" s="205"/>
    </row>
    <row r="902" spans="1:9" ht="15">
      <c r="A902" s="199"/>
      <c r="B902" s="200"/>
      <c r="C902" s="201"/>
      <c r="D902" s="202"/>
      <c r="E902" s="203"/>
      <c r="F902" s="204"/>
      <c r="G902" s="205"/>
      <c r="H902" s="205"/>
      <c r="I902" s="205"/>
    </row>
    <row r="903" spans="1:9" ht="15">
      <c r="A903" s="199"/>
      <c r="B903" s="200"/>
      <c r="C903" s="201"/>
      <c r="D903" s="202"/>
      <c r="E903" s="203"/>
      <c r="F903" s="204"/>
      <c r="G903" s="205"/>
      <c r="H903" s="205"/>
      <c r="I903" s="205"/>
    </row>
    <row r="904" spans="1:9" ht="15">
      <c r="A904" s="199"/>
      <c r="B904" s="200"/>
      <c r="C904" s="201"/>
      <c r="D904" s="202"/>
      <c r="E904" s="203"/>
      <c r="F904" s="204"/>
      <c r="G904" s="205"/>
      <c r="H904" s="205"/>
      <c r="I904" s="205"/>
    </row>
    <row r="905" spans="1:9" ht="15">
      <c r="A905" s="199"/>
      <c r="B905" s="200"/>
      <c r="C905" s="201"/>
      <c r="D905" s="202"/>
      <c r="E905" s="203"/>
      <c r="F905" s="204"/>
      <c r="G905" s="205"/>
      <c r="H905" s="205"/>
      <c r="I905" s="205"/>
    </row>
    <row r="906" spans="1:9" ht="15">
      <c r="A906" s="199"/>
      <c r="B906" s="200"/>
      <c r="C906" s="201"/>
      <c r="D906" s="202"/>
      <c r="E906" s="203"/>
      <c r="F906" s="204"/>
      <c r="G906" s="205"/>
      <c r="H906" s="205"/>
      <c r="I906" s="205"/>
    </row>
    <row r="907" spans="1:9" ht="15">
      <c r="A907" s="199"/>
      <c r="B907" s="200"/>
      <c r="C907" s="201"/>
      <c r="D907" s="202"/>
      <c r="E907" s="203"/>
      <c r="F907" s="204"/>
      <c r="G907" s="205"/>
      <c r="H907" s="205"/>
      <c r="I907" s="205"/>
    </row>
    <row r="908" spans="1:9" ht="15">
      <c r="A908" s="199"/>
      <c r="B908" s="200"/>
      <c r="C908" s="201"/>
      <c r="D908" s="202"/>
      <c r="E908" s="203"/>
      <c r="F908" s="204"/>
      <c r="G908" s="205"/>
      <c r="H908" s="205"/>
      <c r="I908" s="205"/>
    </row>
    <row r="909" spans="1:9" ht="15">
      <c r="A909" s="199"/>
      <c r="B909" s="200"/>
      <c r="C909" s="201"/>
      <c r="D909" s="202"/>
      <c r="E909" s="203"/>
      <c r="F909" s="204"/>
      <c r="G909" s="205"/>
      <c r="H909" s="205"/>
      <c r="I909" s="205"/>
    </row>
    <row r="910" spans="1:9" ht="15">
      <c r="A910" s="199"/>
      <c r="B910" s="200"/>
      <c r="C910" s="201"/>
      <c r="D910" s="202"/>
      <c r="E910" s="203"/>
      <c r="F910" s="204"/>
      <c r="G910" s="205"/>
      <c r="H910" s="205"/>
      <c r="I910" s="205"/>
    </row>
    <row r="911" spans="1:9" ht="15">
      <c r="A911" s="199"/>
      <c r="B911" s="200"/>
      <c r="C911" s="201"/>
      <c r="D911" s="202"/>
      <c r="E911" s="203"/>
      <c r="F911" s="204"/>
      <c r="G911" s="205"/>
      <c r="H911" s="205"/>
      <c r="I911" s="205"/>
    </row>
    <row r="912" spans="1:9" ht="15">
      <c r="A912" s="199"/>
      <c r="B912" s="200"/>
      <c r="C912" s="201"/>
      <c r="D912" s="202"/>
      <c r="E912" s="203"/>
      <c r="F912" s="204"/>
      <c r="G912" s="205"/>
      <c r="H912" s="205"/>
      <c r="I912" s="205"/>
    </row>
    <row r="913" spans="1:9" ht="15">
      <c r="A913" s="199"/>
      <c r="B913" s="200"/>
      <c r="C913" s="201"/>
      <c r="D913" s="202"/>
      <c r="E913" s="203"/>
      <c r="F913" s="204"/>
      <c r="G913" s="205"/>
      <c r="H913" s="205"/>
      <c r="I913" s="205"/>
    </row>
    <row r="914" spans="1:9" ht="15">
      <c r="A914" s="199"/>
      <c r="B914" s="200"/>
      <c r="C914" s="201"/>
      <c r="D914" s="202"/>
      <c r="E914" s="203"/>
      <c r="F914" s="204"/>
      <c r="G914" s="205"/>
      <c r="H914" s="205"/>
      <c r="I914" s="205"/>
    </row>
    <row r="915" spans="1:9" ht="15">
      <c r="A915" s="199"/>
      <c r="B915" s="200"/>
      <c r="C915" s="201"/>
      <c r="D915" s="202"/>
      <c r="E915" s="203"/>
      <c r="F915" s="204"/>
      <c r="G915" s="205"/>
      <c r="H915" s="205"/>
      <c r="I915" s="205"/>
    </row>
    <row r="916" spans="1:9" ht="15">
      <c r="A916" s="199"/>
      <c r="B916" s="200"/>
      <c r="C916" s="201"/>
      <c r="D916" s="202"/>
      <c r="E916" s="203"/>
      <c r="F916" s="204"/>
      <c r="G916" s="205"/>
      <c r="H916" s="205"/>
      <c r="I916" s="205"/>
    </row>
    <row r="917" spans="1:9" ht="15">
      <c r="A917" s="199"/>
      <c r="B917" s="200"/>
      <c r="C917" s="201"/>
      <c r="D917" s="202"/>
      <c r="E917" s="203"/>
      <c r="F917" s="204"/>
      <c r="G917" s="205"/>
      <c r="H917" s="205"/>
      <c r="I917" s="205"/>
    </row>
    <row r="918" spans="1:9" ht="15">
      <c r="A918" s="199"/>
      <c r="B918" s="200"/>
      <c r="C918" s="201"/>
      <c r="D918" s="202"/>
      <c r="E918" s="203"/>
      <c r="F918" s="204"/>
      <c r="G918" s="205"/>
      <c r="H918" s="205"/>
      <c r="I918" s="205"/>
    </row>
    <row r="919" spans="1:9" ht="15">
      <c r="A919" s="199"/>
      <c r="B919" s="200"/>
      <c r="C919" s="201"/>
      <c r="D919" s="202"/>
      <c r="E919" s="203"/>
      <c r="F919" s="204"/>
      <c r="G919" s="205"/>
      <c r="H919" s="205"/>
      <c r="I919" s="205"/>
    </row>
    <row r="920" spans="1:9" ht="15">
      <c r="A920" s="199"/>
      <c r="B920" s="200"/>
      <c r="C920" s="201"/>
      <c r="D920" s="202"/>
      <c r="E920" s="203"/>
      <c r="F920" s="204"/>
      <c r="G920" s="205"/>
      <c r="H920" s="205"/>
      <c r="I920" s="205"/>
    </row>
    <row r="921" spans="1:9" ht="15">
      <c r="A921" s="199"/>
      <c r="B921" s="200"/>
      <c r="C921" s="201"/>
      <c r="D921" s="202"/>
      <c r="E921" s="203"/>
      <c r="F921" s="204"/>
      <c r="G921" s="205"/>
      <c r="H921" s="205"/>
      <c r="I921" s="205"/>
    </row>
    <row r="922" spans="1:9" ht="15">
      <c r="A922" s="199"/>
      <c r="B922" s="200"/>
      <c r="C922" s="201"/>
      <c r="D922" s="202"/>
      <c r="E922" s="203"/>
      <c r="F922" s="204"/>
      <c r="G922" s="205"/>
      <c r="H922" s="205"/>
      <c r="I922" s="205"/>
    </row>
    <row r="923" spans="1:9" ht="15">
      <c r="A923" s="199"/>
      <c r="B923" s="200"/>
      <c r="C923" s="201"/>
      <c r="D923" s="202"/>
      <c r="E923" s="203"/>
      <c r="F923" s="204"/>
      <c r="G923" s="205"/>
      <c r="H923" s="205"/>
      <c r="I923" s="205"/>
    </row>
    <row r="924" spans="1:9" ht="15">
      <c r="A924" s="199"/>
      <c r="B924" s="200"/>
      <c r="C924" s="201"/>
      <c r="D924" s="202"/>
      <c r="E924" s="203"/>
      <c r="F924" s="204"/>
      <c r="G924" s="205"/>
      <c r="H924" s="205"/>
      <c r="I924" s="205"/>
    </row>
    <row r="925" spans="1:9" ht="15">
      <c r="A925" s="199"/>
      <c r="B925" s="200"/>
      <c r="C925" s="201"/>
      <c r="D925" s="202"/>
      <c r="E925" s="203"/>
      <c r="F925" s="204"/>
      <c r="G925" s="205"/>
      <c r="H925" s="205"/>
      <c r="I925" s="205"/>
    </row>
    <row r="926" spans="1:9" ht="15">
      <c r="A926" s="199"/>
      <c r="B926" s="200"/>
      <c r="C926" s="201"/>
      <c r="D926" s="202"/>
      <c r="E926" s="203"/>
      <c r="F926" s="204"/>
      <c r="G926" s="205"/>
      <c r="H926" s="205"/>
      <c r="I926" s="205"/>
    </row>
    <row r="927" spans="1:9" ht="15">
      <c r="A927" s="199"/>
      <c r="B927" s="200"/>
      <c r="C927" s="201"/>
      <c r="D927" s="202"/>
      <c r="E927" s="203"/>
      <c r="F927" s="204"/>
      <c r="G927" s="205"/>
      <c r="H927" s="205"/>
      <c r="I927" s="205"/>
    </row>
    <row r="928" spans="1:9" ht="15">
      <c r="A928" s="199"/>
      <c r="B928" s="200"/>
      <c r="C928" s="201"/>
      <c r="D928" s="202"/>
      <c r="E928" s="203"/>
      <c r="F928" s="204"/>
      <c r="G928" s="205"/>
      <c r="H928" s="205"/>
      <c r="I928" s="205"/>
    </row>
    <row r="929" spans="1:9" ht="15">
      <c r="A929" s="199"/>
      <c r="B929" s="200"/>
      <c r="C929" s="201"/>
      <c r="D929" s="202"/>
      <c r="E929" s="203"/>
      <c r="F929" s="204"/>
      <c r="G929" s="205"/>
      <c r="H929" s="205"/>
      <c r="I929" s="205"/>
    </row>
    <row r="930" spans="1:9" ht="15">
      <c r="A930" s="199"/>
      <c r="B930" s="200"/>
      <c r="C930" s="201"/>
      <c r="D930" s="202"/>
      <c r="E930" s="203"/>
      <c r="F930" s="204"/>
      <c r="G930" s="205"/>
      <c r="H930" s="205"/>
      <c r="I930" s="205"/>
    </row>
    <row r="931" spans="1:9" ht="15">
      <c r="A931" s="199"/>
      <c r="B931" s="200"/>
      <c r="C931" s="201"/>
      <c r="D931" s="202"/>
      <c r="E931" s="203"/>
      <c r="F931" s="204"/>
      <c r="G931" s="205"/>
      <c r="H931" s="205"/>
      <c r="I931" s="205"/>
    </row>
    <row r="932" spans="1:9" ht="15">
      <c r="A932" s="199"/>
      <c r="B932" s="200"/>
      <c r="C932" s="201"/>
      <c r="D932" s="202"/>
      <c r="E932" s="203"/>
      <c r="F932" s="204"/>
      <c r="G932" s="205"/>
      <c r="H932" s="205"/>
      <c r="I932" s="205"/>
    </row>
    <row r="933" spans="1:9" ht="15">
      <c r="A933" s="199"/>
      <c r="B933" s="200"/>
      <c r="C933" s="201"/>
      <c r="D933" s="202"/>
      <c r="E933" s="203"/>
      <c r="F933" s="204"/>
      <c r="G933" s="205"/>
      <c r="H933" s="205"/>
      <c r="I933" s="205"/>
    </row>
    <row r="934" spans="1:9" ht="15">
      <c r="A934" s="199"/>
      <c r="B934" s="200"/>
      <c r="C934" s="201"/>
      <c r="D934" s="202"/>
      <c r="E934" s="203"/>
      <c r="F934" s="204"/>
      <c r="G934" s="205"/>
      <c r="H934" s="205"/>
      <c r="I934" s="205"/>
    </row>
    <row r="935" spans="1:9" ht="15">
      <c r="A935" s="199"/>
      <c r="B935" s="200"/>
      <c r="C935" s="201"/>
      <c r="D935" s="202"/>
      <c r="E935" s="203"/>
      <c r="F935" s="204"/>
      <c r="G935" s="205"/>
      <c r="H935" s="205"/>
      <c r="I935" s="205"/>
    </row>
    <row r="936" spans="1:9" ht="15">
      <c r="A936" s="199"/>
      <c r="B936" s="200"/>
      <c r="C936" s="201"/>
      <c r="D936" s="202"/>
      <c r="E936" s="203"/>
      <c r="F936" s="204"/>
      <c r="G936" s="205"/>
      <c r="H936" s="205"/>
      <c r="I936" s="205"/>
    </row>
    <row r="937" spans="1:9" ht="15">
      <c r="A937" s="199"/>
      <c r="B937" s="200"/>
      <c r="C937" s="201"/>
      <c r="D937" s="202"/>
      <c r="E937" s="203"/>
      <c r="F937" s="204"/>
      <c r="G937" s="205"/>
      <c r="H937" s="205"/>
      <c r="I937" s="205"/>
    </row>
    <row r="938" spans="1:9" ht="15">
      <c r="A938" s="199"/>
      <c r="B938" s="200"/>
      <c r="C938" s="201"/>
      <c r="D938" s="202"/>
      <c r="E938" s="203"/>
      <c r="F938" s="204"/>
      <c r="G938" s="205"/>
      <c r="H938" s="205"/>
      <c r="I938" s="205"/>
    </row>
    <row r="939" spans="1:9" ht="15">
      <c r="A939" s="199"/>
      <c r="B939" s="200"/>
      <c r="C939" s="201"/>
      <c r="D939" s="202"/>
      <c r="E939" s="203"/>
      <c r="F939" s="204"/>
      <c r="G939" s="205"/>
      <c r="H939" s="205"/>
      <c r="I939" s="205"/>
    </row>
    <row r="940" spans="1:9" ht="15">
      <c r="A940" s="199"/>
      <c r="B940" s="200"/>
      <c r="C940" s="201"/>
      <c r="D940" s="202"/>
      <c r="E940" s="203"/>
      <c r="F940" s="204"/>
      <c r="G940" s="205"/>
      <c r="H940" s="205"/>
      <c r="I940" s="205"/>
    </row>
    <row r="941" spans="1:9" ht="15">
      <c r="A941" s="199"/>
      <c r="B941" s="200"/>
      <c r="C941" s="201"/>
      <c r="D941" s="202"/>
      <c r="E941" s="203"/>
      <c r="F941" s="204"/>
      <c r="G941" s="205"/>
      <c r="H941" s="205"/>
      <c r="I941" s="205"/>
    </row>
    <row r="942" spans="1:9" ht="15">
      <c r="A942" s="199"/>
      <c r="B942" s="200"/>
      <c r="C942" s="201"/>
      <c r="D942" s="202"/>
      <c r="E942" s="203"/>
      <c r="F942" s="204"/>
      <c r="G942" s="205"/>
      <c r="H942" s="205"/>
      <c r="I942" s="205"/>
    </row>
    <row r="943" spans="1:9" ht="15">
      <c r="A943" s="199"/>
      <c r="B943" s="200"/>
      <c r="C943" s="201"/>
      <c r="D943" s="202"/>
      <c r="E943" s="203"/>
      <c r="F943" s="204"/>
      <c r="G943" s="205"/>
      <c r="H943" s="205"/>
      <c r="I943" s="205"/>
    </row>
    <row r="944" spans="1:9" ht="15">
      <c r="A944" s="199"/>
      <c r="B944" s="200"/>
      <c r="C944" s="201"/>
      <c r="D944" s="202"/>
      <c r="E944" s="203"/>
      <c r="F944" s="204"/>
      <c r="G944" s="205"/>
      <c r="H944" s="205"/>
      <c r="I944" s="205"/>
    </row>
    <row r="945" spans="1:9" ht="15">
      <c r="A945" s="199"/>
      <c r="B945" s="200"/>
      <c r="C945" s="201"/>
      <c r="D945" s="202"/>
      <c r="E945" s="203"/>
      <c r="F945" s="204"/>
      <c r="G945" s="205"/>
      <c r="H945" s="205"/>
      <c r="I945" s="205"/>
    </row>
    <row r="946" spans="1:9" ht="15">
      <c r="A946" s="199"/>
      <c r="B946" s="200"/>
      <c r="C946" s="201"/>
      <c r="D946" s="202"/>
      <c r="E946" s="203"/>
      <c r="F946" s="204"/>
      <c r="G946" s="205"/>
      <c r="H946" s="205"/>
      <c r="I946" s="205"/>
    </row>
    <row r="947" spans="1:9" ht="15">
      <c r="A947" s="199"/>
      <c r="B947" s="200"/>
      <c r="C947" s="201"/>
      <c r="D947" s="202"/>
      <c r="E947" s="203"/>
      <c r="F947" s="204"/>
      <c r="G947" s="205"/>
      <c r="H947" s="205"/>
      <c r="I947" s="205"/>
    </row>
    <row r="948" spans="1:9" ht="15">
      <c r="A948" s="199"/>
      <c r="B948" s="200"/>
      <c r="C948" s="201"/>
      <c r="D948" s="202"/>
      <c r="E948" s="203"/>
      <c r="F948" s="204"/>
      <c r="G948" s="205"/>
      <c r="H948" s="205"/>
      <c r="I948" s="205"/>
    </row>
    <row r="949" spans="1:9" ht="15">
      <c r="A949" s="199"/>
      <c r="B949" s="200"/>
      <c r="C949" s="201"/>
      <c r="D949" s="202"/>
      <c r="E949" s="203"/>
      <c r="F949" s="204"/>
      <c r="G949" s="205"/>
      <c r="H949" s="205"/>
      <c r="I949" s="205"/>
    </row>
    <row r="950" spans="1:9" ht="15">
      <c r="A950" s="199"/>
      <c r="B950" s="200"/>
      <c r="C950" s="201"/>
      <c r="D950" s="202"/>
      <c r="E950" s="203"/>
      <c r="F950" s="204"/>
      <c r="G950" s="205"/>
      <c r="H950" s="205"/>
      <c r="I950" s="205"/>
    </row>
    <row r="951" spans="1:9" ht="15">
      <c r="A951" s="199"/>
      <c r="B951" s="200"/>
      <c r="C951" s="201"/>
      <c r="D951" s="202"/>
      <c r="E951" s="203"/>
      <c r="F951" s="204"/>
      <c r="G951" s="205"/>
      <c r="H951" s="205"/>
      <c r="I951" s="205"/>
    </row>
    <row r="952" spans="1:9" ht="15">
      <c r="A952" s="199"/>
      <c r="B952" s="200"/>
      <c r="C952" s="201"/>
      <c r="D952" s="202"/>
      <c r="E952" s="203"/>
      <c r="F952" s="204"/>
      <c r="G952" s="205"/>
      <c r="H952" s="205"/>
      <c r="I952" s="205"/>
    </row>
    <row r="953" spans="1:9" ht="15">
      <c r="A953" s="199"/>
      <c r="B953" s="200"/>
      <c r="C953" s="201"/>
      <c r="D953" s="202"/>
      <c r="E953" s="203"/>
      <c r="F953" s="204"/>
      <c r="G953" s="205"/>
      <c r="H953" s="205"/>
      <c r="I953" s="205"/>
    </row>
    <row r="954" spans="1:9" ht="15">
      <c r="A954" s="199"/>
      <c r="B954" s="200"/>
      <c r="C954" s="201"/>
      <c r="D954" s="202"/>
      <c r="E954" s="203"/>
      <c r="F954" s="204"/>
      <c r="G954" s="205"/>
      <c r="H954" s="205"/>
      <c r="I954" s="205"/>
    </row>
    <row r="955" spans="1:9" ht="15">
      <c r="A955" s="199"/>
      <c r="B955" s="200"/>
      <c r="C955" s="201"/>
      <c r="D955" s="202"/>
      <c r="E955" s="203"/>
      <c r="F955" s="204"/>
      <c r="G955" s="205"/>
      <c r="H955" s="205"/>
      <c r="I955" s="205"/>
    </row>
    <row r="956" spans="1:9" ht="15">
      <c r="A956" s="199"/>
      <c r="B956" s="200"/>
      <c r="C956" s="201"/>
      <c r="D956" s="202"/>
      <c r="E956" s="203"/>
      <c r="F956" s="204"/>
      <c r="G956" s="205"/>
      <c r="H956" s="205"/>
      <c r="I956" s="205"/>
    </row>
    <row r="957" spans="1:9" ht="15">
      <c r="A957" s="199"/>
      <c r="B957" s="200"/>
      <c r="C957" s="201"/>
      <c r="D957" s="202"/>
      <c r="E957" s="203"/>
      <c r="F957" s="204"/>
      <c r="G957" s="205"/>
      <c r="H957" s="205"/>
      <c r="I957" s="205"/>
    </row>
    <row r="958" spans="1:9" ht="15">
      <c r="A958" s="199"/>
      <c r="B958" s="200"/>
      <c r="C958" s="201"/>
      <c r="D958" s="202"/>
      <c r="E958" s="203"/>
      <c r="F958" s="204"/>
      <c r="G958" s="205"/>
      <c r="H958" s="205"/>
      <c r="I958" s="205"/>
    </row>
    <row r="959" spans="1:9" ht="15">
      <c r="A959" s="199"/>
      <c r="B959" s="200"/>
      <c r="C959" s="201"/>
      <c r="D959" s="202"/>
      <c r="E959" s="203"/>
      <c r="F959" s="204"/>
      <c r="G959" s="205"/>
      <c r="H959" s="205"/>
      <c r="I959" s="205"/>
    </row>
    <row r="960" spans="1:9" ht="15">
      <c r="A960" s="199"/>
      <c r="B960" s="200"/>
      <c r="C960" s="201"/>
      <c r="D960" s="202"/>
      <c r="E960" s="203"/>
      <c r="F960" s="204"/>
      <c r="G960" s="205"/>
      <c r="H960" s="205"/>
      <c r="I960" s="205"/>
    </row>
    <row r="961" spans="1:9" ht="15">
      <c r="A961" s="199"/>
      <c r="B961" s="200"/>
      <c r="C961" s="201"/>
      <c r="D961" s="202"/>
      <c r="E961" s="203"/>
      <c r="F961" s="204"/>
      <c r="G961" s="205"/>
      <c r="H961" s="205"/>
      <c r="I961" s="205"/>
    </row>
    <row r="962" spans="1:9" ht="15">
      <c r="A962" s="199"/>
      <c r="B962" s="200"/>
      <c r="C962" s="201"/>
      <c r="D962" s="202"/>
      <c r="E962" s="203"/>
      <c r="F962" s="204"/>
      <c r="G962" s="205"/>
      <c r="H962" s="205"/>
      <c r="I962" s="205"/>
    </row>
    <row r="963" spans="1:9" ht="15">
      <c r="A963" s="199"/>
      <c r="B963" s="200"/>
      <c r="C963" s="201"/>
      <c r="D963" s="202"/>
      <c r="E963" s="203"/>
      <c r="F963" s="204"/>
      <c r="G963" s="205"/>
      <c r="H963" s="205"/>
      <c r="I963" s="205"/>
    </row>
    <row r="964" spans="1:9" ht="15">
      <c r="A964" s="199"/>
      <c r="B964" s="200"/>
      <c r="C964" s="201"/>
      <c r="D964" s="202"/>
      <c r="E964" s="203"/>
      <c r="F964" s="204"/>
      <c r="G964" s="205"/>
      <c r="H964" s="205"/>
      <c r="I964" s="205"/>
    </row>
    <row r="965" spans="1:9" ht="15">
      <c r="A965" s="199"/>
      <c r="B965" s="200"/>
      <c r="C965" s="201"/>
      <c r="D965" s="202"/>
      <c r="E965" s="203"/>
      <c r="F965" s="204"/>
      <c r="G965" s="205"/>
      <c r="H965" s="205"/>
      <c r="I965" s="205"/>
    </row>
    <row r="966" spans="1:9" ht="15">
      <c r="A966" s="199"/>
      <c r="B966" s="200"/>
      <c r="C966" s="201"/>
      <c r="D966" s="202"/>
      <c r="E966" s="203"/>
      <c r="F966" s="204"/>
      <c r="G966" s="205"/>
      <c r="H966" s="205"/>
      <c r="I966" s="205"/>
    </row>
    <row r="967" spans="1:9" ht="15">
      <c r="A967" s="199"/>
      <c r="B967" s="200"/>
      <c r="C967" s="201"/>
      <c r="D967" s="202"/>
      <c r="E967" s="203"/>
      <c r="F967" s="204"/>
      <c r="G967" s="205"/>
      <c r="H967" s="205"/>
      <c r="I967" s="205"/>
    </row>
    <row r="968" spans="1:9" ht="15">
      <c r="A968" s="199"/>
      <c r="B968" s="200"/>
      <c r="C968" s="201"/>
      <c r="D968" s="202"/>
      <c r="E968" s="203"/>
      <c r="F968" s="204"/>
      <c r="G968" s="205"/>
      <c r="H968" s="205"/>
      <c r="I968" s="205"/>
    </row>
    <row r="969" spans="1:9" ht="15">
      <c r="A969" s="199"/>
      <c r="B969" s="200"/>
      <c r="C969" s="201"/>
      <c r="D969" s="202"/>
      <c r="E969" s="203"/>
      <c r="F969" s="204"/>
      <c r="G969" s="205"/>
      <c r="H969" s="205"/>
      <c r="I969" s="205"/>
    </row>
    <row r="970" spans="1:9" ht="15">
      <c r="A970" s="199"/>
      <c r="B970" s="200"/>
      <c r="C970" s="201"/>
      <c r="D970" s="202"/>
      <c r="E970" s="203"/>
      <c r="F970" s="204"/>
      <c r="G970" s="205"/>
      <c r="H970" s="205"/>
      <c r="I970" s="205"/>
    </row>
    <row r="971" spans="1:9" ht="15">
      <c r="A971" s="199"/>
      <c r="B971" s="200"/>
      <c r="C971" s="201"/>
      <c r="D971" s="202"/>
      <c r="E971" s="203"/>
      <c r="F971" s="204"/>
      <c r="G971" s="205"/>
      <c r="H971" s="205"/>
      <c r="I971" s="205"/>
    </row>
    <row r="972" spans="1:9" ht="15">
      <c r="A972" s="199"/>
      <c r="B972" s="200"/>
      <c r="C972" s="201"/>
      <c r="D972" s="202"/>
      <c r="E972" s="203"/>
      <c r="F972" s="204"/>
      <c r="G972" s="205"/>
      <c r="H972" s="205"/>
      <c r="I972" s="205"/>
    </row>
    <row r="973" spans="1:9" ht="15">
      <c r="A973" s="199"/>
      <c r="B973" s="200"/>
      <c r="C973" s="201"/>
      <c r="D973" s="202"/>
      <c r="E973" s="203"/>
      <c r="F973" s="204"/>
      <c r="G973" s="205"/>
      <c r="H973" s="205"/>
      <c r="I973" s="205"/>
    </row>
    <row r="974" spans="1:9" ht="15">
      <c r="A974" s="199"/>
      <c r="B974" s="200"/>
      <c r="C974" s="201"/>
      <c r="D974" s="202"/>
      <c r="E974" s="203"/>
      <c r="F974" s="204"/>
      <c r="G974" s="205"/>
      <c r="H974" s="205"/>
      <c r="I974" s="205"/>
    </row>
    <row r="975" spans="1:9" ht="15">
      <c r="A975" s="199"/>
      <c r="B975" s="200"/>
      <c r="C975" s="201"/>
      <c r="D975" s="202"/>
      <c r="E975" s="203"/>
      <c r="F975" s="204"/>
      <c r="G975" s="205"/>
      <c r="H975" s="205"/>
      <c r="I975" s="205"/>
    </row>
    <row r="976" spans="1:9" ht="15">
      <c r="A976" s="199"/>
      <c r="B976" s="200"/>
      <c r="C976" s="201"/>
      <c r="D976" s="202"/>
      <c r="E976" s="203"/>
      <c r="F976" s="204"/>
      <c r="G976" s="205"/>
      <c r="H976" s="205"/>
      <c r="I976" s="205"/>
    </row>
    <row r="977" spans="1:9" ht="15">
      <c r="A977" s="199"/>
      <c r="B977" s="200"/>
      <c r="C977" s="201"/>
      <c r="D977" s="202"/>
      <c r="E977" s="203"/>
      <c r="F977" s="204"/>
      <c r="G977" s="205"/>
      <c r="H977" s="205"/>
      <c r="I977" s="205"/>
    </row>
    <row r="978" spans="1:9" ht="15">
      <c r="A978" s="199"/>
      <c r="B978" s="200"/>
      <c r="C978" s="201"/>
      <c r="D978" s="202"/>
      <c r="E978" s="203"/>
      <c r="F978" s="204"/>
      <c r="G978" s="205"/>
      <c r="H978" s="205"/>
      <c r="I978" s="205"/>
    </row>
    <row r="979" spans="1:9" ht="15">
      <c r="A979" s="199"/>
      <c r="B979" s="200"/>
      <c r="C979" s="201"/>
      <c r="D979" s="202"/>
      <c r="E979" s="203"/>
      <c r="F979" s="204"/>
      <c r="G979" s="205"/>
      <c r="H979" s="205"/>
      <c r="I979" s="205"/>
    </row>
    <row r="980" spans="1:9" ht="15">
      <c r="A980" s="199"/>
      <c r="B980" s="200"/>
      <c r="C980" s="201"/>
      <c r="D980" s="202"/>
      <c r="E980" s="203"/>
      <c r="F980" s="204"/>
      <c r="G980" s="205"/>
      <c r="H980" s="205"/>
      <c r="I980" s="205"/>
    </row>
    <row r="981" spans="1:9" ht="15">
      <c r="A981" s="199"/>
      <c r="B981" s="200"/>
      <c r="C981" s="201"/>
      <c r="D981" s="202"/>
      <c r="E981" s="203"/>
      <c r="F981" s="204"/>
      <c r="G981" s="205"/>
      <c r="H981" s="205"/>
      <c r="I981" s="205"/>
    </row>
    <row r="982" spans="1:9" ht="15">
      <c r="A982" s="199"/>
      <c r="B982" s="200"/>
      <c r="C982" s="201"/>
      <c r="D982" s="202"/>
      <c r="E982" s="203"/>
      <c r="F982" s="204"/>
      <c r="G982" s="205"/>
      <c r="H982" s="205"/>
      <c r="I982" s="205"/>
    </row>
    <row r="983" spans="1:9" ht="15">
      <c r="A983" s="199"/>
      <c r="B983" s="200"/>
      <c r="C983" s="201"/>
      <c r="D983" s="202"/>
      <c r="E983" s="203"/>
      <c r="F983" s="204"/>
      <c r="G983" s="205"/>
      <c r="H983" s="205"/>
      <c r="I983" s="205"/>
    </row>
    <row r="984" spans="1:9" ht="15">
      <c r="A984" s="199"/>
      <c r="B984" s="200"/>
      <c r="C984" s="201"/>
      <c r="D984" s="202"/>
      <c r="E984" s="203"/>
      <c r="F984" s="204"/>
      <c r="G984" s="205"/>
      <c r="H984" s="205"/>
      <c r="I984" s="205"/>
    </row>
    <row r="985" spans="1:9" ht="15">
      <c r="A985" s="199"/>
      <c r="B985" s="200"/>
      <c r="C985" s="201"/>
      <c r="D985" s="202"/>
      <c r="E985" s="203"/>
      <c r="F985" s="204"/>
      <c r="G985" s="205"/>
      <c r="H985" s="205"/>
      <c r="I985" s="205"/>
    </row>
    <row r="986" spans="1:9" ht="15">
      <c r="A986" s="199"/>
      <c r="B986" s="200"/>
      <c r="C986" s="201"/>
      <c r="D986" s="202"/>
      <c r="E986" s="203"/>
      <c r="F986" s="204"/>
      <c r="G986" s="205"/>
      <c r="H986" s="205"/>
      <c r="I986" s="205"/>
    </row>
    <row r="987" spans="1:9" ht="15">
      <c r="A987" s="199"/>
      <c r="B987" s="200"/>
      <c r="C987" s="201"/>
      <c r="D987" s="202"/>
      <c r="E987" s="203"/>
      <c r="F987" s="204"/>
      <c r="G987" s="205"/>
      <c r="H987" s="205"/>
      <c r="I987" s="205"/>
    </row>
    <row r="988" spans="1:9" ht="15">
      <c r="A988" s="199"/>
      <c r="B988" s="200"/>
      <c r="C988" s="201"/>
      <c r="D988" s="202"/>
      <c r="E988" s="203"/>
      <c r="F988" s="204"/>
      <c r="G988" s="205"/>
      <c r="H988" s="205"/>
      <c r="I988" s="205"/>
    </row>
    <row r="989" spans="1:9" ht="15">
      <c r="A989" s="199"/>
      <c r="B989" s="200"/>
      <c r="C989" s="201"/>
      <c r="D989" s="202"/>
      <c r="E989" s="203"/>
      <c r="F989" s="204"/>
      <c r="G989" s="205"/>
      <c r="H989" s="205"/>
      <c r="I989" s="205"/>
    </row>
    <row r="990" spans="1:9" ht="15">
      <c r="A990" s="199"/>
      <c r="B990" s="200"/>
      <c r="C990" s="201"/>
      <c r="D990" s="202"/>
      <c r="E990" s="203"/>
      <c r="F990" s="204"/>
      <c r="G990" s="205"/>
      <c r="H990" s="205"/>
      <c r="I990" s="205"/>
    </row>
    <row r="991" spans="1:9" ht="15">
      <c r="A991" s="199"/>
      <c r="B991" s="200"/>
      <c r="C991" s="201"/>
      <c r="D991" s="202"/>
      <c r="E991" s="203"/>
      <c r="F991" s="204"/>
      <c r="G991" s="205"/>
      <c r="H991" s="205"/>
      <c r="I991" s="205"/>
    </row>
    <row r="992" spans="1:9" ht="15">
      <c r="A992" s="199"/>
      <c r="B992" s="200"/>
      <c r="C992" s="201"/>
      <c r="D992" s="202"/>
      <c r="E992" s="203"/>
      <c r="F992" s="204"/>
      <c r="G992" s="205"/>
      <c r="H992" s="205"/>
      <c r="I992" s="205"/>
    </row>
    <row r="993" spans="1:9" ht="15">
      <c r="A993" s="199"/>
      <c r="B993" s="200"/>
      <c r="C993" s="201"/>
      <c r="D993" s="202"/>
      <c r="E993" s="203"/>
      <c r="F993" s="204"/>
      <c r="G993" s="205"/>
      <c r="H993" s="205"/>
      <c r="I993" s="205"/>
    </row>
    <row r="994" spans="1:9" ht="15">
      <c r="A994" s="199"/>
      <c r="B994" s="200"/>
      <c r="C994" s="201"/>
      <c r="D994" s="202"/>
      <c r="E994" s="203"/>
      <c r="F994" s="204"/>
      <c r="G994" s="205"/>
      <c r="H994" s="205"/>
      <c r="I994" s="205"/>
    </row>
    <row r="995" spans="1:9" ht="15">
      <c r="A995" s="199"/>
      <c r="B995" s="200"/>
      <c r="C995" s="201"/>
      <c r="D995" s="202"/>
      <c r="E995" s="203"/>
      <c r="F995" s="204"/>
      <c r="G995" s="205"/>
      <c r="H995" s="205"/>
      <c r="I995" s="205"/>
    </row>
    <row r="996" spans="1:9" ht="15">
      <c r="A996" s="199"/>
      <c r="B996" s="200"/>
      <c r="C996" s="201"/>
      <c r="D996" s="202"/>
      <c r="E996" s="203"/>
      <c r="F996" s="204"/>
      <c r="G996" s="205"/>
      <c r="H996" s="205"/>
      <c r="I996" s="205"/>
    </row>
    <row r="997" spans="1:9" ht="15">
      <c r="A997" s="199"/>
      <c r="B997" s="200"/>
      <c r="C997" s="201"/>
      <c r="D997" s="202"/>
      <c r="E997" s="203"/>
      <c r="F997" s="204"/>
      <c r="G997" s="205"/>
      <c r="H997" s="205"/>
      <c r="I997" s="205"/>
    </row>
    <row r="998" spans="1:9" ht="15">
      <c r="A998" s="199"/>
      <c r="B998" s="200"/>
      <c r="C998" s="201"/>
      <c r="D998" s="202"/>
      <c r="E998" s="203"/>
      <c r="F998" s="204"/>
      <c r="G998" s="205"/>
      <c r="H998" s="205"/>
      <c r="I998" s="205"/>
    </row>
    <row r="999" spans="1:9" ht="15">
      <c r="A999" s="199"/>
      <c r="B999" s="200"/>
      <c r="C999" s="201"/>
      <c r="D999" s="202"/>
      <c r="E999" s="203"/>
      <c r="F999" s="204"/>
      <c r="G999" s="205"/>
      <c r="H999" s="205"/>
      <c r="I999" s="205"/>
    </row>
    <row r="1000" spans="1:9" ht="15">
      <c r="A1000" s="199"/>
      <c r="B1000" s="200"/>
      <c r="C1000" s="201"/>
      <c r="D1000" s="202"/>
      <c r="E1000" s="203"/>
      <c r="F1000" s="204"/>
      <c r="G1000" s="205"/>
      <c r="H1000" s="205"/>
      <c r="I1000" s="205"/>
    </row>
    <row r="1001" spans="1:9" ht="15">
      <c r="A1001" s="199"/>
      <c r="B1001" s="200"/>
      <c r="C1001" s="201"/>
      <c r="D1001" s="202"/>
      <c r="E1001" s="203"/>
      <c r="F1001" s="204"/>
      <c r="G1001" s="205"/>
      <c r="H1001" s="205"/>
      <c r="I1001" s="205"/>
    </row>
    <row r="1002" spans="1:9" ht="15">
      <c r="A1002" s="199"/>
      <c r="B1002" s="200"/>
      <c r="C1002" s="201"/>
      <c r="D1002" s="202"/>
      <c r="E1002" s="203"/>
      <c r="F1002" s="204"/>
      <c r="G1002" s="205"/>
      <c r="H1002" s="205"/>
      <c r="I1002" s="205"/>
    </row>
    <row r="1003" spans="1:9" ht="15">
      <c r="A1003" s="199"/>
      <c r="B1003" s="200"/>
      <c r="C1003" s="201"/>
      <c r="D1003" s="202"/>
      <c r="E1003" s="203"/>
      <c r="F1003" s="204"/>
      <c r="G1003" s="205"/>
      <c r="H1003" s="205"/>
      <c r="I1003" s="205"/>
    </row>
    <row r="1004" spans="1:9" ht="15">
      <c r="A1004" s="199"/>
      <c r="B1004" s="200"/>
      <c r="C1004" s="201"/>
      <c r="D1004" s="202"/>
      <c r="E1004" s="203"/>
      <c r="F1004" s="204"/>
      <c r="G1004" s="205"/>
      <c r="H1004" s="205"/>
      <c r="I1004" s="205"/>
    </row>
    <row r="1005" spans="1:9" ht="15">
      <c r="A1005" s="199"/>
      <c r="B1005" s="200"/>
      <c r="C1005" s="201"/>
      <c r="D1005" s="202"/>
      <c r="E1005" s="203"/>
      <c r="F1005" s="204"/>
      <c r="G1005" s="205"/>
      <c r="H1005" s="205"/>
      <c r="I1005" s="205"/>
    </row>
    <row r="1006" spans="1:9" ht="15">
      <c r="A1006" s="199"/>
      <c r="B1006" s="200"/>
      <c r="C1006" s="201"/>
      <c r="D1006" s="202"/>
      <c r="E1006" s="203"/>
      <c r="F1006" s="204"/>
      <c r="G1006" s="205"/>
      <c r="H1006" s="205"/>
      <c r="I1006" s="205"/>
    </row>
    <row r="1007" spans="1:9" ht="15">
      <c r="A1007" s="199"/>
      <c r="B1007" s="200"/>
      <c r="C1007" s="201"/>
      <c r="D1007" s="202"/>
      <c r="E1007" s="203"/>
      <c r="F1007" s="204"/>
      <c r="G1007" s="205"/>
      <c r="H1007" s="205"/>
      <c r="I1007" s="205"/>
    </row>
    <row r="1008" spans="1:9" ht="15">
      <c r="A1008" s="199"/>
      <c r="B1008" s="200"/>
      <c r="C1008" s="201"/>
      <c r="D1008" s="202"/>
      <c r="E1008" s="203"/>
      <c r="F1008" s="204"/>
      <c r="G1008" s="205"/>
      <c r="H1008" s="205"/>
      <c r="I1008" s="205"/>
    </row>
    <row r="1009" spans="1:9" ht="15">
      <c r="A1009" s="199"/>
      <c r="B1009" s="200"/>
      <c r="C1009" s="201"/>
      <c r="D1009" s="202"/>
      <c r="E1009" s="203"/>
      <c r="F1009" s="204"/>
      <c r="G1009" s="205"/>
      <c r="H1009" s="205"/>
      <c r="I1009" s="205"/>
    </row>
    <row r="1010" spans="1:9" ht="15">
      <c r="A1010" s="199"/>
      <c r="B1010" s="200"/>
      <c r="C1010" s="201"/>
      <c r="D1010" s="202"/>
      <c r="E1010" s="203"/>
      <c r="F1010" s="204"/>
      <c r="G1010" s="205"/>
      <c r="H1010" s="205"/>
      <c r="I1010" s="205"/>
    </row>
    <row r="1011" spans="1:9" ht="15">
      <c r="A1011" s="199"/>
      <c r="B1011" s="200"/>
      <c r="C1011" s="201"/>
      <c r="D1011" s="202"/>
      <c r="E1011" s="203"/>
      <c r="F1011" s="204"/>
      <c r="G1011" s="205"/>
      <c r="H1011" s="205"/>
      <c r="I1011" s="205"/>
    </row>
    <row r="1012" spans="1:9" ht="15">
      <c r="A1012" s="199"/>
      <c r="B1012" s="200"/>
      <c r="C1012" s="201"/>
      <c r="D1012" s="202"/>
      <c r="E1012" s="203"/>
      <c r="F1012" s="204"/>
      <c r="G1012" s="205"/>
      <c r="H1012" s="205"/>
      <c r="I1012" s="205"/>
    </row>
    <row r="1013" spans="1:9" ht="15">
      <c r="A1013" s="199"/>
      <c r="B1013" s="200"/>
      <c r="C1013" s="201"/>
      <c r="D1013" s="202"/>
      <c r="E1013" s="203"/>
      <c r="F1013" s="204"/>
      <c r="G1013" s="205"/>
      <c r="H1013" s="205"/>
      <c r="I1013" s="205"/>
    </row>
    <row r="1014" spans="1:9" ht="15">
      <c r="A1014" s="199"/>
      <c r="B1014" s="200"/>
      <c r="C1014" s="201"/>
      <c r="D1014" s="202"/>
      <c r="E1014" s="203"/>
      <c r="F1014" s="204"/>
      <c r="G1014" s="205"/>
      <c r="H1014" s="205"/>
      <c r="I1014" s="205"/>
    </row>
    <row r="1015" spans="1:9" ht="15">
      <c r="A1015" s="199"/>
      <c r="B1015" s="200"/>
      <c r="C1015" s="201"/>
      <c r="D1015" s="202"/>
      <c r="E1015" s="203"/>
      <c r="F1015" s="204"/>
      <c r="G1015" s="205"/>
      <c r="H1015" s="205"/>
      <c r="I1015" s="205"/>
    </row>
    <row r="1016" spans="1:9" ht="15">
      <c r="A1016" s="199"/>
      <c r="B1016" s="200"/>
      <c r="C1016" s="201"/>
      <c r="D1016" s="202"/>
      <c r="E1016" s="203"/>
      <c r="F1016" s="204"/>
      <c r="G1016" s="205"/>
      <c r="H1016" s="205"/>
      <c r="I1016" s="205"/>
    </row>
    <row r="1017" spans="1:9" ht="15">
      <c r="A1017" s="199"/>
      <c r="B1017" s="200"/>
      <c r="C1017" s="201"/>
      <c r="D1017" s="202"/>
      <c r="E1017" s="203"/>
      <c r="F1017" s="204"/>
      <c r="G1017" s="205"/>
      <c r="H1017" s="205"/>
      <c r="I1017" s="205"/>
    </row>
    <row r="1018" spans="1:9" ht="15">
      <c r="A1018" s="199"/>
      <c r="B1018" s="200"/>
      <c r="C1018" s="201"/>
      <c r="D1018" s="202"/>
      <c r="E1018" s="203"/>
      <c r="F1018" s="204"/>
      <c r="G1018" s="205"/>
      <c r="H1018" s="205"/>
      <c r="I1018" s="205"/>
    </row>
    <row r="1019" spans="1:9" ht="15">
      <c r="A1019" s="199"/>
      <c r="B1019" s="200"/>
      <c r="C1019" s="201"/>
      <c r="D1019" s="202"/>
      <c r="E1019" s="203"/>
      <c r="F1019" s="204"/>
      <c r="G1019" s="205"/>
      <c r="H1019" s="205"/>
      <c r="I1019" s="205"/>
    </row>
    <row r="1020" spans="1:9" ht="15">
      <c r="A1020" s="199"/>
      <c r="B1020" s="200"/>
      <c r="C1020" s="201"/>
      <c r="D1020" s="202"/>
      <c r="E1020" s="203"/>
      <c r="F1020" s="204"/>
      <c r="G1020" s="205"/>
      <c r="H1020" s="205"/>
      <c r="I1020" s="205"/>
    </row>
    <row r="1021" spans="1:9" ht="15">
      <c r="A1021" s="199"/>
      <c r="B1021" s="200"/>
      <c r="C1021" s="201"/>
      <c r="D1021" s="202"/>
      <c r="E1021" s="203"/>
      <c r="F1021" s="204"/>
      <c r="G1021" s="205"/>
      <c r="H1021" s="205"/>
      <c r="I1021" s="205"/>
    </row>
    <row r="1022" spans="1:9" ht="15">
      <c r="A1022" s="199"/>
      <c r="B1022" s="200"/>
      <c r="C1022" s="201"/>
      <c r="D1022" s="202"/>
      <c r="E1022" s="203"/>
      <c r="F1022" s="204"/>
      <c r="G1022" s="205"/>
      <c r="H1022" s="205"/>
      <c r="I1022" s="205"/>
    </row>
    <row r="1023" spans="1:9" ht="15">
      <c r="A1023" s="199"/>
      <c r="B1023" s="200"/>
      <c r="C1023" s="201"/>
      <c r="D1023" s="202"/>
      <c r="E1023" s="203"/>
      <c r="F1023" s="204"/>
      <c r="G1023" s="205"/>
      <c r="H1023" s="205"/>
      <c r="I1023" s="205"/>
    </row>
    <row r="1024" spans="1:9" ht="15">
      <c r="A1024" s="199"/>
      <c r="B1024" s="200"/>
      <c r="C1024" s="201"/>
      <c r="D1024" s="202"/>
      <c r="E1024" s="203"/>
      <c r="F1024" s="204"/>
      <c r="G1024" s="205"/>
      <c r="H1024" s="205"/>
      <c r="I1024" s="205"/>
    </row>
    <row r="1025" spans="1:9" ht="15">
      <c r="A1025" s="199"/>
      <c r="B1025" s="200"/>
      <c r="C1025" s="201"/>
      <c r="D1025" s="202"/>
      <c r="E1025" s="203"/>
      <c r="F1025" s="204"/>
      <c r="G1025" s="205"/>
      <c r="H1025" s="205"/>
      <c r="I1025" s="205"/>
    </row>
    <row r="1026" spans="1:9" ht="15">
      <c r="A1026" s="199"/>
      <c r="B1026" s="200"/>
      <c r="C1026" s="201"/>
      <c r="D1026" s="202"/>
      <c r="E1026" s="203"/>
      <c r="F1026" s="204"/>
      <c r="G1026" s="205"/>
      <c r="H1026" s="205"/>
      <c r="I1026" s="205"/>
    </row>
    <row r="1027" spans="1:9" ht="15">
      <c r="A1027" s="199"/>
      <c r="B1027" s="200"/>
      <c r="C1027" s="201"/>
      <c r="D1027" s="202"/>
      <c r="E1027" s="203"/>
      <c r="F1027" s="204"/>
      <c r="G1027" s="205"/>
      <c r="H1027" s="205"/>
      <c r="I1027" s="205"/>
    </row>
    <row r="1028" spans="1:9" ht="15">
      <c r="A1028" s="199"/>
      <c r="B1028" s="200"/>
      <c r="C1028" s="201"/>
      <c r="D1028" s="202"/>
      <c r="E1028" s="203"/>
      <c r="F1028" s="204"/>
      <c r="G1028" s="205"/>
      <c r="H1028" s="205"/>
      <c r="I1028" s="205"/>
    </row>
    <row r="1029" spans="1:9" ht="15">
      <c r="A1029" s="199"/>
      <c r="B1029" s="200"/>
      <c r="C1029" s="201"/>
      <c r="D1029" s="202"/>
      <c r="E1029" s="203"/>
      <c r="F1029" s="204"/>
      <c r="G1029" s="205"/>
      <c r="H1029" s="205"/>
      <c r="I1029" s="205"/>
    </row>
    <row r="1030" spans="1:9" ht="15">
      <c r="A1030" s="199"/>
      <c r="B1030" s="200"/>
      <c r="C1030" s="201"/>
      <c r="D1030" s="202"/>
      <c r="E1030" s="203"/>
      <c r="F1030" s="204"/>
      <c r="G1030" s="205"/>
      <c r="H1030" s="205"/>
      <c r="I1030" s="205"/>
    </row>
    <row r="1031" spans="1:9" ht="15">
      <c r="A1031" s="199"/>
      <c r="B1031" s="200"/>
      <c r="C1031" s="201"/>
      <c r="D1031" s="202"/>
      <c r="E1031" s="203"/>
      <c r="F1031" s="204"/>
      <c r="G1031" s="205"/>
      <c r="H1031" s="205"/>
      <c r="I1031" s="205"/>
    </row>
    <row r="1032" spans="1:9" ht="15">
      <c r="A1032" s="199"/>
      <c r="B1032" s="200"/>
      <c r="C1032" s="201"/>
      <c r="D1032" s="202"/>
      <c r="E1032" s="203"/>
      <c r="F1032" s="204"/>
      <c r="G1032" s="205"/>
      <c r="H1032" s="205"/>
      <c r="I1032" s="205"/>
    </row>
    <row r="1033" spans="1:9" ht="15">
      <c r="A1033" s="199"/>
      <c r="B1033" s="200"/>
      <c r="C1033" s="201"/>
      <c r="D1033" s="202"/>
      <c r="E1033" s="203"/>
      <c r="F1033" s="204"/>
      <c r="G1033" s="205"/>
      <c r="H1033" s="205"/>
      <c r="I1033" s="205"/>
    </row>
    <row r="1034" spans="1:9" ht="15">
      <c r="A1034" s="199"/>
      <c r="B1034" s="200"/>
      <c r="C1034" s="201"/>
      <c r="D1034" s="202"/>
      <c r="E1034" s="203"/>
      <c r="F1034" s="204"/>
      <c r="G1034" s="205"/>
      <c r="H1034" s="205"/>
      <c r="I1034" s="205"/>
    </row>
    <row r="1035" spans="1:9" ht="15">
      <c r="A1035" s="199"/>
      <c r="B1035" s="200"/>
      <c r="C1035" s="201"/>
      <c r="D1035" s="202"/>
      <c r="E1035" s="203"/>
      <c r="F1035" s="204"/>
      <c r="G1035" s="205"/>
      <c r="H1035" s="205"/>
      <c r="I1035" s="205"/>
    </row>
    <row r="1036" spans="1:9" ht="15">
      <c r="A1036" s="199"/>
      <c r="B1036" s="200"/>
      <c r="C1036" s="201"/>
      <c r="D1036" s="202"/>
      <c r="E1036" s="203"/>
      <c r="F1036" s="204"/>
      <c r="G1036" s="205"/>
      <c r="H1036" s="205"/>
      <c r="I1036" s="205"/>
    </row>
    <row r="1037" spans="1:9" ht="15">
      <c r="A1037" s="199"/>
      <c r="B1037" s="200"/>
      <c r="C1037" s="201"/>
      <c r="D1037" s="202"/>
      <c r="E1037" s="203"/>
      <c r="F1037" s="204"/>
      <c r="G1037" s="205"/>
      <c r="H1037" s="205"/>
      <c r="I1037" s="205"/>
    </row>
    <row r="1038" spans="1:9" ht="15">
      <c r="A1038" s="199"/>
      <c r="B1038" s="200"/>
      <c r="C1038" s="201"/>
      <c r="D1038" s="202"/>
      <c r="E1038" s="203"/>
      <c r="F1038" s="204"/>
      <c r="G1038" s="205"/>
      <c r="H1038" s="205"/>
      <c r="I1038" s="205"/>
    </row>
    <row r="1039" spans="1:9" ht="15">
      <c r="A1039" s="199"/>
      <c r="B1039" s="200"/>
      <c r="C1039" s="201"/>
      <c r="D1039" s="202"/>
      <c r="E1039" s="203"/>
      <c r="F1039" s="204"/>
      <c r="G1039" s="205"/>
      <c r="H1039" s="205"/>
      <c r="I1039" s="205"/>
    </row>
    <row r="1040" spans="1:9" ht="15">
      <c r="A1040" s="199"/>
      <c r="B1040" s="200"/>
      <c r="C1040" s="201"/>
      <c r="D1040" s="202"/>
      <c r="E1040" s="203"/>
      <c r="F1040" s="204"/>
      <c r="G1040" s="205"/>
      <c r="H1040" s="205"/>
      <c r="I1040" s="205"/>
    </row>
    <row r="1041" spans="1:9" ht="15">
      <c r="A1041" s="199"/>
      <c r="B1041" s="200"/>
      <c r="C1041" s="201"/>
      <c r="D1041" s="202"/>
      <c r="E1041" s="203"/>
      <c r="F1041" s="204"/>
      <c r="G1041" s="205"/>
      <c r="H1041" s="205"/>
      <c r="I1041" s="205"/>
    </row>
    <row r="1042" spans="1:9" ht="15">
      <c r="A1042" s="199"/>
      <c r="B1042" s="200"/>
      <c r="C1042" s="201"/>
      <c r="D1042" s="202"/>
      <c r="E1042" s="203"/>
      <c r="F1042" s="204"/>
      <c r="G1042" s="205"/>
      <c r="H1042" s="205"/>
      <c r="I1042" s="205"/>
    </row>
    <row r="1043" spans="1:9" ht="15">
      <c r="A1043" s="199"/>
      <c r="B1043" s="200"/>
      <c r="C1043" s="201"/>
      <c r="D1043" s="202"/>
      <c r="E1043" s="203"/>
      <c r="F1043" s="204"/>
      <c r="G1043" s="205"/>
      <c r="H1043" s="205"/>
      <c r="I1043" s="205"/>
    </row>
    <row r="1044" spans="1:9" ht="15">
      <c r="A1044" s="199"/>
      <c r="B1044" s="200"/>
      <c r="C1044" s="201"/>
      <c r="D1044" s="202"/>
      <c r="E1044" s="203"/>
      <c r="F1044" s="204"/>
      <c r="G1044" s="205"/>
      <c r="H1044" s="205"/>
      <c r="I1044" s="205"/>
    </row>
    <row r="1045" spans="1:9" ht="15">
      <c r="A1045" s="199"/>
      <c r="B1045" s="200"/>
      <c r="C1045" s="201"/>
      <c r="D1045" s="202"/>
      <c r="E1045" s="203"/>
      <c r="F1045" s="204"/>
      <c r="G1045" s="205"/>
      <c r="H1045" s="205"/>
      <c r="I1045" s="205"/>
    </row>
    <row r="1046" spans="1:9" ht="15">
      <c r="A1046" s="199"/>
      <c r="B1046" s="200"/>
      <c r="C1046" s="201"/>
      <c r="D1046" s="202"/>
      <c r="E1046" s="203"/>
      <c r="F1046" s="204"/>
      <c r="G1046" s="205"/>
      <c r="H1046" s="205"/>
      <c r="I1046" s="205"/>
    </row>
    <row r="1047" spans="1:9" ht="15">
      <c r="A1047" s="199"/>
      <c r="B1047" s="200"/>
      <c r="C1047" s="201"/>
      <c r="D1047" s="202"/>
      <c r="E1047" s="203"/>
      <c r="F1047" s="204"/>
      <c r="G1047" s="205"/>
      <c r="H1047" s="205"/>
      <c r="I1047" s="205"/>
    </row>
    <row r="1048" spans="1:9" ht="15">
      <c r="A1048" s="199"/>
      <c r="B1048" s="200"/>
      <c r="C1048" s="201"/>
      <c r="D1048" s="202"/>
      <c r="E1048" s="203"/>
      <c r="F1048" s="204"/>
      <c r="G1048" s="205"/>
      <c r="H1048" s="205"/>
      <c r="I1048" s="205"/>
    </row>
    <row r="1049" spans="1:9" ht="15">
      <c r="A1049" s="199"/>
      <c r="B1049" s="200"/>
      <c r="C1049" s="201"/>
      <c r="D1049" s="202"/>
      <c r="E1049" s="203"/>
      <c r="F1049" s="204"/>
      <c r="G1049" s="205"/>
      <c r="H1049" s="205"/>
      <c r="I1049" s="205"/>
    </row>
    <row r="1050" spans="1:9" ht="15">
      <c r="A1050" s="199"/>
      <c r="B1050" s="200"/>
      <c r="C1050" s="201"/>
      <c r="D1050" s="202"/>
      <c r="E1050" s="203"/>
      <c r="F1050" s="204"/>
      <c r="G1050" s="205"/>
      <c r="H1050" s="205"/>
      <c r="I1050" s="205"/>
    </row>
    <row r="1051" spans="1:9" ht="15">
      <c r="A1051" s="199"/>
      <c r="B1051" s="200"/>
      <c r="C1051" s="201"/>
      <c r="D1051" s="202"/>
      <c r="E1051" s="203"/>
      <c r="F1051" s="204"/>
      <c r="G1051" s="205"/>
      <c r="H1051" s="205"/>
      <c r="I1051" s="205"/>
    </row>
    <row r="1052" spans="1:9" ht="15">
      <c r="A1052" s="199"/>
      <c r="B1052" s="200"/>
      <c r="C1052" s="201"/>
      <c r="D1052" s="202"/>
      <c r="E1052" s="203"/>
      <c r="F1052" s="204"/>
      <c r="G1052" s="205"/>
      <c r="H1052" s="205"/>
      <c r="I1052" s="205"/>
    </row>
    <row r="1053" spans="1:9" ht="15">
      <c r="A1053" s="199"/>
      <c r="B1053" s="200"/>
      <c r="C1053" s="201"/>
      <c r="D1053" s="202"/>
      <c r="E1053" s="203"/>
      <c r="F1053" s="204"/>
      <c r="G1053" s="205"/>
      <c r="H1053" s="205"/>
      <c r="I1053" s="205"/>
    </row>
    <row r="1054" spans="1:9" ht="15">
      <c r="A1054" s="199"/>
      <c r="B1054" s="200"/>
      <c r="C1054" s="201"/>
      <c r="D1054" s="202"/>
      <c r="E1054" s="203"/>
      <c r="F1054" s="204"/>
      <c r="G1054" s="205"/>
      <c r="H1054" s="205"/>
      <c r="I1054" s="205"/>
    </row>
    <row r="1055" spans="1:9" ht="15">
      <c r="A1055" s="199"/>
      <c r="B1055" s="200"/>
      <c r="C1055" s="201"/>
      <c r="D1055" s="202"/>
      <c r="E1055" s="203"/>
      <c r="F1055" s="204"/>
      <c r="G1055" s="205"/>
      <c r="H1055" s="205"/>
      <c r="I1055" s="205"/>
    </row>
    <row r="1056" spans="1:9" ht="15">
      <c r="A1056" s="199"/>
      <c r="B1056" s="200"/>
      <c r="C1056" s="201"/>
      <c r="D1056" s="202"/>
      <c r="E1056" s="203"/>
      <c r="F1056" s="204"/>
      <c r="G1056" s="205"/>
      <c r="H1056" s="205"/>
      <c r="I1056" s="205"/>
    </row>
    <row r="1057" spans="1:9" ht="15">
      <c r="A1057" s="199"/>
      <c r="B1057" s="200"/>
      <c r="C1057" s="201"/>
      <c r="D1057" s="202"/>
      <c r="E1057" s="203"/>
      <c r="F1057" s="204"/>
      <c r="G1057" s="205"/>
      <c r="H1057" s="205"/>
      <c r="I1057" s="205"/>
    </row>
    <row r="1058" spans="1:9" ht="15">
      <c r="A1058" s="199"/>
      <c r="B1058" s="200"/>
      <c r="C1058" s="201"/>
      <c r="D1058" s="202"/>
      <c r="E1058" s="203"/>
      <c r="F1058" s="204"/>
      <c r="G1058" s="205"/>
      <c r="H1058" s="205"/>
      <c r="I1058" s="205"/>
    </row>
    <row r="1059" spans="1:9" ht="15">
      <c r="A1059" s="199"/>
      <c r="B1059" s="200"/>
      <c r="C1059" s="201"/>
      <c r="D1059" s="202"/>
      <c r="E1059" s="203"/>
      <c r="F1059" s="204"/>
      <c r="G1059" s="205"/>
      <c r="H1059" s="205"/>
      <c r="I1059" s="205"/>
    </row>
    <row r="1060" spans="1:9" ht="15">
      <c r="A1060" s="199"/>
      <c r="B1060" s="200"/>
      <c r="C1060" s="201"/>
      <c r="D1060" s="202"/>
      <c r="E1060" s="203"/>
      <c r="F1060" s="204"/>
      <c r="G1060" s="205"/>
      <c r="H1060" s="205"/>
      <c r="I1060" s="205"/>
    </row>
    <row r="1061" spans="1:9" ht="15">
      <c r="A1061" s="199"/>
      <c r="B1061" s="200"/>
      <c r="C1061" s="201"/>
      <c r="D1061" s="202"/>
      <c r="E1061" s="203"/>
      <c r="F1061" s="204"/>
      <c r="G1061" s="205"/>
      <c r="H1061" s="205"/>
      <c r="I1061" s="205"/>
    </row>
    <row r="1062" spans="1:9" ht="15">
      <c r="A1062" s="199"/>
      <c r="B1062" s="200"/>
      <c r="C1062" s="201"/>
      <c r="D1062" s="202"/>
      <c r="E1062" s="203"/>
      <c r="F1062" s="204"/>
      <c r="G1062" s="205"/>
      <c r="H1062" s="205"/>
      <c r="I1062" s="205"/>
    </row>
    <row r="1063" spans="1:9" ht="15">
      <c r="A1063" s="199"/>
      <c r="B1063" s="200"/>
      <c r="C1063" s="201"/>
      <c r="D1063" s="202"/>
      <c r="E1063" s="203"/>
      <c r="F1063" s="204"/>
      <c r="G1063" s="205"/>
      <c r="H1063" s="205"/>
      <c r="I1063" s="205"/>
    </row>
    <row r="1064" spans="1:9" ht="15">
      <c r="A1064" s="199"/>
      <c r="B1064" s="200"/>
      <c r="C1064" s="201"/>
      <c r="D1064" s="202"/>
      <c r="E1064" s="203"/>
      <c r="F1064" s="204"/>
      <c r="G1064" s="205"/>
      <c r="H1064" s="205"/>
      <c r="I1064" s="205"/>
    </row>
    <row r="1065" spans="1:9" ht="15">
      <c r="A1065" s="199"/>
      <c r="B1065" s="200"/>
      <c r="C1065" s="201"/>
      <c r="D1065" s="202"/>
      <c r="E1065" s="203"/>
      <c r="F1065" s="204"/>
      <c r="G1065" s="205"/>
      <c r="H1065" s="205"/>
      <c r="I1065" s="205"/>
    </row>
    <row r="1066" spans="1:9" ht="15">
      <c r="A1066" s="199"/>
      <c r="B1066" s="200"/>
      <c r="C1066" s="201"/>
      <c r="D1066" s="202"/>
      <c r="E1066" s="203"/>
      <c r="F1066" s="204"/>
      <c r="G1066" s="205"/>
      <c r="H1066" s="205"/>
      <c r="I1066" s="205"/>
    </row>
    <row r="1067" spans="1:9" ht="15">
      <c r="A1067" s="199"/>
      <c r="B1067" s="200"/>
      <c r="C1067" s="201"/>
      <c r="D1067" s="202"/>
      <c r="E1067" s="203"/>
      <c r="F1067" s="204"/>
      <c r="G1067" s="205"/>
      <c r="H1067" s="205"/>
      <c r="I1067" s="205"/>
    </row>
    <row r="1068" spans="1:9" ht="15">
      <c r="A1068" s="199"/>
      <c r="B1068" s="200"/>
      <c r="C1068" s="201"/>
      <c r="D1068" s="202"/>
      <c r="E1068" s="203"/>
      <c r="F1068" s="204"/>
      <c r="G1068" s="205"/>
      <c r="H1068" s="205"/>
      <c r="I1068" s="205"/>
    </row>
    <row r="1069" spans="1:9" ht="15">
      <c r="A1069" s="199"/>
      <c r="B1069" s="200"/>
      <c r="C1069" s="201"/>
      <c r="D1069" s="202"/>
      <c r="E1069" s="203"/>
      <c r="F1069" s="204"/>
      <c r="G1069" s="205"/>
      <c r="H1069" s="205"/>
      <c r="I1069" s="205"/>
    </row>
    <row r="1070" spans="1:9" ht="15">
      <c r="A1070" s="199"/>
      <c r="B1070" s="200"/>
      <c r="C1070" s="201"/>
      <c r="D1070" s="202"/>
      <c r="E1070" s="203"/>
      <c r="F1070" s="204"/>
      <c r="G1070" s="205"/>
      <c r="H1070" s="205"/>
      <c r="I1070" s="205"/>
    </row>
    <row r="1071" spans="1:9" ht="15">
      <c r="A1071" s="199"/>
      <c r="B1071" s="200"/>
      <c r="C1071" s="201"/>
      <c r="D1071" s="202"/>
      <c r="E1071" s="203"/>
      <c r="F1071" s="204"/>
      <c r="G1071" s="205"/>
      <c r="H1071" s="205"/>
      <c r="I1071" s="205"/>
    </row>
    <row r="1072" spans="1:9" ht="15">
      <c r="A1072" s="199"/>
      <c r="B1072" s="200"/>
      <c r="C1072" s="201"/>
      <c r="D1072" s="202"/>
      <c r="E1072" s="203"/>
      <c r="F1072" s="204"/>
      <c r="G1072" s="205"/>
      <c r="H1072" s="205"/>
      <c r="I1072" s="205"/>
    </row>
    <row r="1073" spans="1:9" ht="15">
      <c r="A1073" s="199"/>
      <c r="B1073" s="200"/>
      <c r="C1073" s="201"/>
      <c r="D1073" s="202"/>
      <c r="E1073" s="203"/>
      <c r="F1073" s="204"/>
      <c r="G1073" s="205"/>
      <c r="H1073" s="205"/>
      <c r="I1073" s="205"/>
    </row>
    <row r="1074" spans="1:9" ht="15">
      <c r="A1074" s="199"/>
      <c r="B1074" s="200"/>
      <c r="C1074" s="201"/>
      <c r="D1074" s="202"/>
      <c r="E1074" s="203"/>
      <c r="F1074" s="204"/>
      <c r="G1074" s="205"/>
      <c r="H1074" s="205"/>
      <c r="I1074" s="205"/>
    </row>
    <row r="1075" spans="1:9" ht="15">
      <c r="A1075" s="199"/>
      <c r="B1075" s="200"/>
      <c r="C1075" s="201"/>
      <c r="D1075" s="202"/>
      <c r="E1075" s="203"/>
      <c r="F1075" s="204"/>
      <c r="G1075" s="205"/>
      <c r="H1075" s="205"/>
      <c r="I1075" s="205"/>
    </row>
    <row r="1076" spans="1:9" ht="15">
      <c r="A1076" s="199"/>
      <c r="B1076" s="200"/>
      <c r="C1076" s="201"/>
      <c r="D1076" s="202"/>
      <c r="E1076" s="203"/>
      <c r="F1076" s="204"/>
      <c r="G1076" s="205"/>
      <c r="H1076" s="205"/>
      <c r="I1076" s="205"/>
    </row>
    <row r="1077" spans="1:9" ht="15">
      <c r="A1077" s="199"/>
      <c r="B1077" s="200"/>
      <c r="C1077" s="201"/>
      <c r="D1077" s="202"/>
      <c r="E1077" s="203"/>
      <c r="F1077" s="204"/>
      <c r="G1077" s="205"/>
      <c r="H1077" s="205"/>
      <c r="I1077" s="205"/>
    </row>
    <row r="1078" spans="1:9" ht="15">
      <c r="A1078" s="199"/>
      <c r="B1078" s="200"/>
      <c r="C1078" s="201"/>
      <c r="D1078" s="202"/>
      <c r="E1078" s="203"/>
      <c r="F1078" s="204"/>
      <c r="G1078" s="205"/>
      <c r="H1078" s="205"/>
      <c r="I1078" s="205"/>
    </row>
    <row r="1079" spans="1:9" ht="15">
      <c r="A1079" s="199"/>
      <c r="B1079" s="200"/>
      <c r="C1079" s="201"/>
      <c r="D1079" s="202"/>
      <c r="E1079" s="203"/>
      <c r="F1079" s="204"/>
      <c r="G1079" s="205"/>
      <c r="H1079" s="205"/>
      <c r="I1079" s="205"/>
    </row>
    <row r="1080" spans="1:9" ht="15">
      <c r="A1080" s="199"/>
      <c r="B1080" s="200"/>
      <c r="C1080" s="201"/>
      <c r="D1080" s="202"/>
      <c r="E1080" s="203"/>
      <c r="F1080" s="204"/>
      <c r="G1080" s="205"/>
      <c r="H1080" s="205"/>
      <c r="I1080" s="205"/>
    </row>
    <row r="1081" spans="1:9" ht="15">
      <c r="A1081" s="199"/>
      <c r="B1081" s="200"/>
      <c r="C1081" s="201"/>
      <c r="D1081" s="202"/>
      <c r="E1081" s="203"/>
      <c r="F1081" s="204"/>
      <c r="G1081" s="205"/>
      <c r="H1081" s="205"/>
      <c r="I1081" s="205"/>
    </row>
    <row r="1082" spans="1:9" ht="15">
      <c r="A1082" s="199"/>
      <c r="B1082" s="200"/>
      <c r="C1082" s="201"/>
      <c r="D1082" s="202"/>
      <c r="E1082" s="203"/>
      <c r="F1082" s="204"/>
      <c r="G1082" s="205"/>
      <c r="H1082" s="205"/>
      <c r="I1082" s="205"/>
    </row>
    <row r="1083" spans="1:9" ht="15">
      <c r="A1083" s="199"/>
      <c r="B1083" s="200"/>
      <c r="C1083" s="201"/>
      <c r="D1083" s="202"/>
      <c r="E1083" s="203"/>
      <c r="F1083" s="204"/>
      <c r="G1083" s="205"/>
      <c r="H1083" s="205"/>
      <c r="I1083" s="205"/>
    </row>
    <row r="1084" spans="1:9" ht="15">
      <c r="A1084" s="199"/>
      <c r="B1084" s="200"/>
      <c r="C1084" s="201"/>
      <c r="D1084" s="202"/>
      <c r="E1084" s="203"/>
      <c r="F1084" s="204"/>
      <c r="G1084" s="205"/>
      <c r="H1084" s="205"/>
      <c r="I1084" s="205"/>
    </row>
    <row r="1085" spans="1:9" ht="15">
      <c r="A1085" s="199"/>
      <c r="B1085" s="200"/>
      <c r="C1085" s="201"/>
      <c r="D1085" s="202"/>
      <c r="E1085" s="203"/>
      <c r="F1085" s="204"/>
      <c r="G1085" s="205"/>
      <c r="H1085" s="205"/>
      <c r="I1085" s="205"/>
    </row>
    <row r="1086" spans="1:9" ht="15">
      <c r="A1086" s="199"/>
      <c r="B1086" s="200"/>
      <c r="C1086" s="201"/>
      <c r="D1086" s="202"/>
      <c r="E1086" s="203"/>
      <c r="F1086" s="204"/>
      <c r="G1086" s="205"/>
      <c r="H1086" s="205"/>
      <c r="I1086" s="205"/>
    </row>
    <row r="1087" spans="1:9" ht="15">
      <c r="A1087" s="199"/>
      <c r="B1087" s="200"/>
      <c r="C1087" s="201"/>
      <c r="D1087" s="202"/>
      <c r="E1087" s="203"/>
      <c r="F1087" s="204"/>
      <c r="G1087" s="205"/>
      <c r="H1087" s="205"/>
      <c r="I1087" s="205"/>
    </row>
    <row r="1088" spans="1:9" ht="15">
      <c r="A1088" s="199"/>
      <c r="B1088" s="200"/>
      <c r="C1088" s="201"/>
      <c r="D1088" s="202"/>
      <c r="E1088" s="203"/>
      <c r="F1088" s="204"/>
      <c r="G1088" s="205"/>
      <c r="H1088" s="205"/>
      <c r="I1088" s="205"/>
    </row>
    <row r="1089" spans="1:9" ht="15">
      <c r="A1089" s="199"/>
      <c r="B1089" s="200"/>
      <c r="C1089" s="201"/>
      <c r="D1089" s="202"/>
      <c r="E1089" s="203"/>
      <c r="F1089" s="204"/>
      <c r="G1089" s="205"/>
      <c r="H1089" s="205"/>
      <c r="I1089" s="205"/>
    </row>
    <row r="1090" spans="1:9" ht="15">
      <c r="A1090" s="199"/>
      <c r="B1090" s="200"/>
      <c r="C1090" s="201"/>
      <c r="D1090" s="202"/>
      <c r="E1090" s="203"/>
      <c r="F1090" s="204"/>
      <c r="G1090" s="205"/>
      <c r="H1090" s="205"/>
      <c r="I1090" s="205"/>
    </row>
    <row r="1091" spans="1:9" ht="15">
      <c r="A1091" s="199"/>
      <c r="B1091" s="200"/>
      <c r="C1091" s="201"/>
      <c r="D1091" s="202"/>
      <c r="E1091" s="203"/>
      <c r="F1091" s="204"/>
      <c r="G1091" s="205"/>
      <c r="H1091" s="205"/>
      <c r="I1091" s="205"/>
    </row>
    <row r="1092" spans="1:9" ht="15">
      <c r="A1092" s="199"/>
      <c r="B1092" s="200"/>
      <c r="C1092" s="201"/>
      <c r="D1092" s="202"/>
      <c r="E1092" s="203"/>
      <c r="F1092" s="204"/>
      <c r="G1092" s="205"/>
      <c r="H1092" s="205"/>
      <c r="I1092" s="205"/>
    </row>
    <row r="1093" spans="1:9" ht="15">
      <c r="A1093" s="199"/>
      <c r="B1093" s="200"/>
      <c r="C1093" s="201"/>
      <c r="D1093" s="202"/>
      <c r="E1093" s="203"/>
      <c r="F1093" s="204"/>
      <c r="G1093" s="205"/>
      <c r="H1093" s="205"/>
      <c r="I1093" s="205"/>
    </row>
    <row r="1094" spans="1:9" ht="15">
      <c r="A1094" s="199"/>
      <c r="B1094" s="200"/>
      <c r="C1094" s="201"/>
      <c r="D1094" s="202"/>
      <c r="E1094" s="203"/>
      <c r="F1094" s="204"/>
      <c r="G1094" s="205"/>
      <c r="H1094" s="205"/>
      <c r="I1094" s="205"/>
    </row>
    <row r="1095" spans="1:9" ht="15">
      <c r="A1095" s="199"/>
      <c r="B1095" s="200"/>
      <c r="C1095" s="201"/>
      <c r="D1095" s="202"/>
      <c r="E1095" s="203"/>
      <c r="F1095" s="204"/>
      <c r="G1095" s="205"/>
      <c r="H1095" s="205"/>
      <c r="I1095" s="205"/>
    </row>
    <row r="1096" spans="1:9" ht="15">
      <c r="A1096" s="199"/>
      <c r="B1096" s="200"/>
      <c r="C1096" s="201"/>
      <c r="D1096" s="202"/>
      <c r="E1096" s="203"/>
      <c r="F1096" s="204"/>
      <c r="G1096" s="205"/>
      <c r="H1096" s="205"/>
      <c r="I1096" s="205"/>
    </row>
    <row r="1097" spans="1:9" ht="15">
      <c r="A1097" s="199"/>
      <c r="B1097" s="200"/>
      <c r="C1097" s="201"/>
      <c r="D1097" s="202"/>
      <c r="E1097" s="203"/>
      <c r="F1097" s="204"/>
      <c r="G1097" s="205"/>
      <c r="H1097" s="205"/>
      <c r="I1097" s="205"/>
    </row>
    <row r="1098" spans="1:9" ht="15">
      <c r="A1098" s="199"/>
      <c r="B1098" s="200"/>
      <c r="C1098" s="201"/>
      <c r="D1098" s="202"/>
      <c r="E1098" s="203"/>
      <c r="F1098" s="204"/>
      <c r="G1098" s="205"/>
      <c r="H1098" s="205"/>
      <c r="I1098" s="205"/>
    </row>
    <row r="1099" spans="1:9" ht="15">
      <c r="A1099" s="199"/>
      <c r="B1099" s="200"/>
      <c r="C1099" s="201"/>
      <c r="D1099" s="202"/>
      <c r="E1099" s="203"/>
      <c r="F1099" s="204"/>
      <c r="G1099" s="205"/>
      <c r="H1099" s="205"/>
      <c r="I1099" s="205"/>
    </row>
    <row r="1100" spans="1:9" ht="15">
      <c r="A1100" s="199"/>
      <c r="B1100" s="200"/>
      <c r="C1100" s="201"/>
      <c r="D1100" s="202"/>
      <c r="E1100" s="203"/>
      <c r="F1100" s="204"/>
      <c r="G1100" s="205"/>
      <c r="H1100" s="205"/>
      <c r="I1100" s="205"/>
    </row>
    <row r="1101" spans="1:9" ht="15">
      <c r="A1101" s="199"/>
      <c r="B1101" s="200"/>
      <c r="C1101" s="201"/>
      <c r="D1101" s="202"/>
      <c r="E1101" s="203"/>
      <c r="F1101" s="204"/>
      <c r="G1101" s="205"/>
      <c r="H1101" s="205"/>
      <c r="I1101" s="205"/>
    </row>
    <row r="1102" spans="1:9" ht="15">
      <c r="A1102" s="199"/>
      <c r="B1102" s="200"/>
      <c r="C1102" s="201"/>
      <c r="D1102" s="202"/>
      <c r="E1102" s="203"/>
      <c r="F1102" s="204"/>
      <c r="G1102" s="205"/>
      <c r="H1102" s="205"/>
      <c r="I1102" s="205"/>
    </row>
    <row r="1103" spans="1:9" ht="15">
      <c r="A1103" s="199"/>
      <c r="B1103" s="200"/>
      <c r="C1103" s="201"/>
      <c r="D1103" s="202"/>
      <c r="E1103" s="203"/>
      <c r="F1103" s="204"/>
      <c r="G1103" s="205"/>
      <c r="H1103" s="205"/>
      <c r="I1103" s="205"/>
    </row>
    <row r="1104" spans="1:9" ht="15">
      <c r="A1104" s="199"/>
      <c r="B1104" s="200"/>
      <c r="C1104" s="201"/>
      <c r="D1104" s="202"/>
      <c r="E1104" s="203"/>
      <c r="F1104" s="204"/>
      <c r="G1104" s="205"/>
      <c r="H1104" s="205"/>
      <c r="I1104" s="205"/>
    </row>
    <row r="1105" spans="1:9" ht="15">
      <c r="A1105" s="199"/>
      <c r="B1105" s="200"/>
      <c r="C1105" s="201"/>
      <c r="D1105" s="202"/>
      <c r="E1105" s="203"/>
      <c r="F1105" s="204"/>
      <c r="G1105" s="205"/>
      <c r="H1105" s="205"/>
      <c r="I1105" s="205"/>
    </row>
    <row r="1106" spans="1:9" ht="15">
      <c r="A1106" s="199"/>
      <c r="B1106" s="200"/>
      <c r="C1106" s="201"/>
      <c r="D1106" s="202"/>
      <c r="E1106" s="203"/>
      <c r="F1106" s="204"/>
      <c r="G1106" s="205"/>
      <c r="H1106" s="205"/>
      <c r="I1106" s="205"/>
    </row>
    <row r="1107" spans="1:9" ht="15">
      <c r="A1107" s="199"/>
      <c r="B1107" s="200"/>
      <c r="C1107" s="201"/>
      <c r="D1107" s="202"/>
      <c r="E1107" s="203"/>
      <c r="F1107" s="204"/>
      <c r="G1107" s="205"/>
      <c r="H1107" s="205"/>
      <c r="I1107" s="205"/>
    </row>
    <row r="1108" spans="1:9" ht="15">
      <c r="A1108" s="199"/>
      <c r="B1108" s="200"/>
      <c r="C1108" s="201"/>
      <c r="D1108" s="202"/>
      <c r="E1108" s="203"/>
      <c r="F1108" s="204"/>
      <c r="G1108" s="205"/>
      <c r="H1108" s="205"/>
      <c r="I1108" s="205"/>
    </row>
    <row r="1109" spans="1:9" ht="15">
      <c r="A1109" s="199"/>
      <c r="B1109" s="200"/>
      <c r="C1109" s="201"/>
      <c r="D1109" s="202"/>
      <c r="E1109" s="203"/>
      <c r="F1109" s="204"/>
      <c r="G1109" s="205"/>
      <c r="H1109" s="205"/>
      <c r="I1109" s="205"/>
    </row>
    <row r="1110" spans="1:9" ht="15">
      <c r="A1110" s="199"/>
      <c r="B1110" s="200"/>
      <c r="C1110" s="201"/>
      <c r="D1110" s="202"/>
      <c r="E1110" s="203"/>
      <c r="F1110" s="204"/>
      <c r="G1110" s="205"/>
      <c r="H1110" s="205"/>
      <c r="I1110" s="205"/>
    </row>
    <row r="1111" spans="1:9" ht="15">
      <c r="A1111" s="199"/>
      <c r="B1111" s="200"/>
      <c r="C1111" s="201"/>
      <c r="D1111" s="202"/>
      <c r="E1111" s="203"/>
      <c r="F1111" s="204"/>
      <c r="G1111" s="205"/>
      <c r="H1111" s="205"/>
      <c r="I1111" s="205"/>
    </row>
    <row r="1112" spans="1:9" ht="15">
      <c r="A1112" s="199"/>
      <c r="B1112" s="200"/>
      <c r="C1112" s="201"/>
      <c r="D1112" s="202"/>
      <c r="E1112" s="203"/>
      <c r="F1112" s="204"/>
      <c r="G1112" s="205"/>
      <c r="H1112" s="205"/>
      <c r="I1112" s="205"/>
    </row>
    <row r="1113" spans="1:9" ht="15">
      <c r="A1113" s="199"/>
      <c r="B1113" s="200"/>
      <c r="C1113" s="201"/>
      <c r="D1113" s="202"/>
      <c r="E1113" s="203"/>
      <c r="F1113" s="204"/>
      <c r="G1113" s="205"/>
      <c r="H1113" s="205"/>
      <c r="I1113" s="205"/>
    </row>
    <row r="1114" spans="1:9" ht="15">
      <c r="A1114" s="199"/>
      <c r="B1114" s="200"/>
      <c r="C1114" s="201"/>
      <c r="D1114" s="202"/>
      <c r="E1114" s="203"/>
      <c r="F1114" s="204"/>
      <c r="G1114" s="205"/>
      <c r="H1114" s="205"/>
      <c r="I1114" s="205"/>
    </row>
    <row r="1115" spans="1:9" ht="15">
      <c r="A1115" s="199"/>
      <c r="B1115" s="200"/>
      <c r="C1115" s="201"/>
      <c r="D1115" s="202"/>
      <c r="E1115" s="203"/>
      <c r="F1115" s="204"/>
      <c r="G1115" s="205"/>
      <c r="H1115" s="205"/>
      <c r="I1115" s="205"/>
    </row>
    <row r="1116" spans="1:9" ht="15">
      <c r="A1116" s="199"/>
      <c r="B1116" s="200"/>
      <c r="C1116" s="201"/>
      <c r="D1116" s="202"/>
      <c r="E1116" s="203"/>
      <c r="F1116" s="204"/>
      <c r="G1116" s="205"/>
      <c r="H1116" s="205"/>
      <c r="I1116" s="205"/>
    </row>
    <row r="1117" spans="1:9" ht="15">
      <c r="A1117" s="199"/>
      <c r="B1117" s="200"/>
      <c r="C1117" s="201"/>
      <c r="D1117" s="202"/>
      <c r="E1117" s="203"/>
      <c r="F1117" s="204"/>
      <c r="G1117" s="205"/>
      <c r="H1117" s="205"/>
      <c r="I1117" s="205"/>
    </row>
    <row r="1118" spans="1:9" ht="15">
      <c r="A1118" s="199"/>
      <c r="B1118" s="200"/>
      <c r="C1118" s="201"/>
      <c r="D1118" s="202"/>
      <c r="E1118" s="203"/>
      <c r="F1118" s="204"/>
      <c r="G1118" s="205"/>
      <c r="H1118" s="205"/>
      <c r="I1118" s="205"/>
    </row>
    <row r="1119" spans="1:9" ht="15">
      <c r="A1119" s="199"/>
      <c r="B1119" s="200"/>
      <c r="C1119" s="201"/>
      <c r="D1119" s="202"/>
      <c r="E1119" s="203"/>
      <c r="F1119" s="204"/>
      <c r="G1119" s="205"/>
      <c r="H1119" s="205"/>
      <c r="I1119" s="205"/>
    </row>
    <row r="1120" spans="1:9" ht="15">
      <c r="A1120" s="199"/>
      <c r="B1120" s="200"/>
      <c r="C1120" s="201"/>
      <c r="D1120" s="202"/>
      <c r="E1120" s="203"/>
      <c r="F1120" s="204"/>
      <c r="G1120" s="205"/>
      <c r="H1120" s="205"/>
      <c r="I1120" s="205"/>
    </row>
    <row r="1121" spans="1:9" ht="15">
      <c r="A1121" s="199"/>
      <c r="B1121" s="200"/>
      <c r="C1121" s="201"/>
      <c r="D1121" s="202"/>
      <c r="E1121" s="203"/>
      <c r="F1121" s="204"/>
      <c r="G1121" s="205"/>
      <c r="H1121" s="205"/>
      <c r="I1121" s="205"/>
    </row>
    <row r="1122" spans="1:9" ht="15">
      <c r="A1122" s="199"/>
      <c r="B1122" s="200"/>
      <c r="C1122" s="201"/>
      <c r="D1122" s="202"/>
      <c r="E1122" s="203"/>
      <c r="F1122" s="204"/>
      <c r="G1122" s="205"/>
      <c r="H1122" s="205"/>
      <c r="I1122" s="205"/>
    </row>
    <row r="1123" spans="1:9" ht="15">
      <c r="A1123" s="199"/>
      <c r="B1123" s="200"/>
      <c r="C1123" s="201"/>
      <c r="D1123" s="202"/>
      <c r="E1123" s="203"/>
      <c r="F1123" s="204"/>
      <c r="G1123" s="205"/>
      <c r="H1123" s="205"/>
      <c r="I1123" s="205"/>
    </row>
    <row r="1124" spans="1:9" ht="15">
      <c r="A1124" s="199"/>
      <c r="B1124" s="200"/>
      <c r="C1124" s="201"/>
      <c r="D1124" s="202"/>
      <c r="E1124" s="203"/>
      <c r="F1124" s="204"/>
      <c r="G1124" s="205"/>
      <c r="H1124" s="205"/>
      <c r="I1124" s="205"/>
    </row>
    <row r="1125" spans="1:9" ht="15">
      <c r="A1125" s="199"/>
      <c r="B1125" s="200"/>
      <c r="C1125" s="201"/>
      <c r="D1125" s="202"/>
      <c r="E1125" s="203"/>
      <c r="F1125" s="204"/>
      <c r="G1125" s="205"/>
      <c r="H1125" s="205"/>
      <c r="I1125" s="205"/>
    </row>
    <row r="1126" spans="1:9" ht="15">
      <c r="A1126" s="199"/>
      <c r="B1126" s="200"/>
      <c r="C1126" s="201"/>
      <c r="D1126" s="202"/>
      <c r="E1126" s="203"/>
      <c r="F1126" s="204"/>
      <c r="G1126" s="205"/>
      <c r="H1126" s="205"/>
      <c r="I1126" s="205"/>
    </row>
    <row r="1127" spans="1:9" ht="15">
      <c r="A1127" s="199"/>
      <c r="B1127" s="200"/>
      <c r="C1127" s="201"/>
      <c r="D1127" s="202"/>
      <c r="E1127" s="203"/>
      <c r="F1127" s="204"/>
      <c r="G1127" s="205"/>
      <c r="H1127" s="205"/>
      <c r="I1127" s="205"/>
    </row>
    <row r="1128" spans="1:9" ht="15">
      <c r="A1128" s="199"/>
      <c r="B1128" s="200"/>
      <c r="C1128" s="201"/>
      <c r="D1128" s="202"/>
      <c r="E1128" s="203"/>
      <c r="F1128" s="204"/>
      <c r="G1128" s="205"/>
      <c r="H1128" s="205"/>
      <c r="I1128" s="205"/>
    </row>
    <row r="1129" spans="1:9" ht="15">
      <c r="A1129" s="199"/>
      <c r="B1129" s="200"/>
      <c r="C1129" s="201"/>
      <c r="D1129" s="202"/>
      <c r="E1129" s="203"/>
      <c r="F1129" s="204"/>
      <c r="G1129" s="205"/>
      <c r="H1129" s="205"/>
      <c r="I1129" s="205"/>
    </row>
    <row r="1130" spans="1:9" ht="15">
      <c r="A1130" s="199"/>
      <c r="B1130" s="200"/>
      <c r="C1130" s="201"/>
      <c r="D1130" s="202"/>
      <c r="E1130" s="203"/>
      <c r="F1130" s="204"/>
      <c r="G1130" s="205"/>
      <c r="H1130" s="205"/>
      <c r="I1130" s="205"/>
    </row>
    <row r="1131" spans="1:9" ht="15">
      <c r="A1131" s="199"/>
      <c r="B1131" s="200"/>
      <c r="C1131" s="201"/>
      <c r="D1131" s="202"/>
      <c r="E1131" s="203"/>
      <c r="F1131" s="204"/>
      <c r="G1131" s="205"/>
      <c r="H1131" s="205"/>
      <c r="I1131" s="205"/>
    </row>
    <row r="1132" spans="1:9" ht="15">
      <c r="A1132" s="199"/>
      <c r="B1132" s="200"/>
      <c r="C1132" s="201"/>
      <c r="D1132" s="202"/>
      <c r="E1132" s="203"/>
      <c r="F1132" s="204"/>
      <c r="G1132" s="205"/>
      <c r="H1132" s="205"/>
      <c r="I1132" s="205"/>
    </row>
    <row r="1133" spans="1:9" ht="15">
      <c r="A1133" s="199"/>
      <c r="B1133" s="200"/>
      <c r="C1133" s="201"/>
      <c r="D1133" s="202"/>
      <c r="E1133" s="203"/>
      <c r="F1133" s="204"/>
      <c r="G1133" s="205"/>
      <c r="H1133" s="205"/>
      <c r="I1133" s="205"/>
    </row>
    <row r="1134" spans="1:9" ht="15">
      <c r="A1134" s="199"/>
      <c r="B1134" s="200"/>
      <c r="C1134" s="201"/>
      <c r="D1134" s="202"/>
      <c r="E1134" s="203"/>
      <c r="F1134" s="204"/>
      <c r="G1134" s="205"/>
      <c r="H1134" s="205"/>
      <c r="I1134" s="205"/>
    </row>
    <row r="1135" spans="1:9" ht="15">
      <c r="A1135" s="199"/>
      <c r="B1135" s="200"/>
      <c r="C1135" s="201"/>
      <c r="D1135" s="202"/>
      <c r="E1135" s="203"/>
      <c r="F1135" s="204"/>
      <c r="G1135" s="205"/>
      <c r="H1135" s="205"/>
      <c r="I1135" s="205"/>
    </row>
    <row r="1136" spans="1:9" ht="15">
      <c r="A1136" s="199"/>
      <c r="B1136" s="200"/>
      <c r="C1136" s="201"/>
      <c r="D1136" s="202"/>
      <c r="E1136" s="203"/>
      <c r="F1136" s="204"/>
      <c r="G1136" s="205"/>
      <c r="H1136" s="205"/>
      <c r="I1136" s="205"/>
    </row>
    <row r="1137" spans="1:9" ht="15">
      <c r="A1137" s="199"/>
      <c r="B1137" s="200"/>
      <c r="C1137" s="201"/>
      <c r="D1137" s="202"/>
      <c r="E1137" s="203"/>
      <c r="F1137" s="204"/>
      <c r="G1137" s="205"/>
      <c r="H1137" s="205"/>
      <c r="I1137" s="205"/>
    </row>
    <row r="1138" spans="1:9" ht="15">
      <c r="A1138" s="199"/>
      <c r="B1138" s="200"/>
      <c r="C1138" s="201"/>
      <c r="D1138" s="202"/>
      <c r="E1138" s="203"/>
      <c r="F1138" s="204"/>
      <c r="G1138" s="205"/>
      <c r="H1138" s="205"/>
      <c r="I1138" s="205"/>
    </row>
    <row r="1139" spans="1:9" ht="15">
      <c r="A1139" s="199"/>
      <c r="B1139" s="200"/>
      <c r="C1139" s="201"/>
      <c r="D1139" s="202"/>
      <c r="E1139" s="203"/>
      <c r="F1139" s="204"/>
      <c r="G1139" s="205"/>
      <c r="H1139" s="205"/>
      <c r="I1139" s="205"/>
    </row>
    <row r="1140" spans="1:9" ht="15">
      <c r="A1140" s="199"/>
      <c r="B1140" s="200"/>
      <c r="C1140" s="201"/>
      <c r="D1140" s="202"/>
      <c r="E1140" s="203"/>
      <c r="F1140" s="204"/>
      <c r="G1140" s="205"/>
      <c r="H1140" s="205"/>
      <c r="I1140" s="205"/>
    </row>
    <row r="1141" spans="1:9" ht="15">
      <c r="A1141" s="199"/>
      <c r="B1141" s="200"/>
      <c r="C1141" s="201"/>
      <c r="D1141" s="202"/>
      <c r="E1141" s="203"/>
      <c r="F1141" s="204"/>
      <c r="G1141" s="205"/>
      <c r="H1141" s="205"/>
      <c r="I1141" s="205"/>
    </row>
    <row r="1142" spans="1:9" ht="15">
      <c r="A1142" s="199"/>
      <c r="B1142" s="200"/>
      <c r="C1142" s="201"/>
      <c r="D1142" s="202"/>
      <c r="E1142" s="203"/>
      <c r="F1142" s="204"/>
      <c r="G1142" s="205"/>
      <c r="H1142" s="205"/>
      <c r="I1142" s="205"/>
    </row>
    <row r="1143" spans="1:9" ht="15">
      <c r="A1143" s="199"/>
      <c r="B1143" s="200"/>
      <c r="C1143" s="201"/>
      <c r="D1143" s="202"/>
      <c r="E1143" s="203"/>
      <c r="F1143" s="204"/>
      <c r="G1143" s="205"/>
      <c r="H1143" s="205"/>
      <c r="I1143" s="205"/>
    </row>
    <row r="1144" spans="1:9" ht="15">
      <c r="A1144" s="199"/>
      <c r="B1144" s="200"/>
      <c r="C1144" s="201"/>
      <c r="D1144" s="202"/>
      <c r="E1144" s="203"/>
      <c r="F1144" s="204"/>
      <c r="G1144" s="205"/>
      <c r="H1144" s="205"/>
      <c r="I1144" s="205"/>
    </row>
    <row r="1145" spans="1:9" ht="15">
      <c r="A1145" s="199"/>
      <c r="B1145" s="200"/>
      <c r="C1145" s="201"/>
      <c r="D1145" s="202"/>
      <c r="E1145" s="203"/>
      <c r="F1145" s="204"/>
      <c r="G1145" s="205"/>
      <c r="H1145" s="205"/>
      <c r="I1145" s="205"/>
    </row>
    <row r="1146" spans="1:9" ht="15">
      <c r="A1146" s="199"/>
      <c r="B1146" s="200"/>
      <c r="C1146" s="201"/>
      <c r="D1146" s="202"/>
      <c r="E1146" s="203"/>
      <c r="F1146" s="204"/>
      <c r="G1146" s="205"/>
      <c r="H1146" s="205"/>
      <c r="I1146" s="205"/>
    </row>
    <row r="1147" spans="1:9" ht="15">
      <c r="A1147" s="199"/>
      <c r="B1147" s="200"/>
      <c r="C1147" s="201"/>
      <c r="D1147" s="202"/>
      <c r="E1147" s="203"/>
      <c r="F1147" s="204"/>
      <c r="G1147" s="205"/>
      <c r="H1147" s="205"/>
      <c r="I1147" s="205"/>
    </row>
    <row r="1148" spans="1:9" ht="15">
      <c r="A1148" s="199"/>
      <c r="B1148" s="200"/>
      <c r="C1148" s="201"/>
      <c r="D1148" s="202"/>
      <c r="E1148" s="203"/>
      <c r="F1148" s="204"/>
      <c r="G1148" s="205"/>
      <c r="H1148" s="205"/>
      <c r="I1148" s="205"/>
    </row>
    <row r="1149" spans="1:9" ht="15">
      <c r="A1149" s="199"/>
      <c r="B1149" s="200"/>
      <c r="C1149" s="201"/>
      <c r="D1149" s="202"/>
      <c r="E1149" s="203"/>
      <c r="F1149" s="204"/>
      <c r="G1149" s="205"/>
      <c r="H1149" s="205"/>
      <c r="I1149" s="205"/>
    </row>
    <row r="1150" spans="1:9" ht="15">
      <c r="A1150" s="199"/>
      <c r="B1150" s="200"/>
      <c r="C1150" s="201"/>
      <c r="D1150" s="202"/>
      <c r="E1150" s="203"/>
      <c r="F1150" s="204"/>
      <c r="G1150" s="205"/>
      <c r="H1150" s="205"/>
      <c r="I1150" s="205"/>
    </row>
    <row r="1151" spans="1:9" ht="15">
      <c r="A1151" s="199"/>
      <c r="B1151" s="200"/>
      <c r="C1151" s="201"/>
      <c r="D1151" s="202"/>
      <c r="E1151" s="203"/>
      <c r="F1151" s="204"/>
      <c r="G1151" s="205"/>
      <c r="H1151" s="205"/>
      <c r="I1151" s="205"/>
    </row>
    <row r="1152" spans="1:9" ht="15">
      <c r="A1152" s="199"/>
      <c r="B1152" s="200"/>
      <c r="C1152" s="201"/>
      <c r="D1152" s="202"/>
      <c r="E1152" s="203"/>
      <c r="F1152" s="204"/>
      <c r="G1152" s="205"/>
      <c r="H1152" s="205"/>
      <c r="I1152" s="205"/>
    </row>
    <row r="1153" spans="1:9" ht="15">
      <c r="A1153" s="199"/>
      <c r="B1153" s="200"/>
      <c r="C1153" s="201"/>
      <c r="D1153" s="202"/>
      <c r="E1153" s="203"/>
      <c r="F1153" s="204"/>
      <c r="G1153" s="205"/>
      <c r="H1153" s="205"/>
      <c r="I1153" s="205"/>
    </row>
    <row r="1154" spans="1:9" ht="15">
      <c r="A1154" s="199"/>
      <c r="B1154" s="200"/>
      <c r="C1154" s="201"/>
      <c r="D1154" s="202"/>
      <c r="E1154" s="203"/>
      <c r="F1154" s="204"/>
      <c r="G1154" s="205"/>
      <c r="H1154" s="205"/>
      <c r="I1154" s="205"/>
    </row>
    <row r="1155" spans="1:9" ht="15">
      <c r="A1155" s="199"/>
      <c r="B1155" s="200"/>
      <c r="C1155" s="201"/>
      <c r="D1155" s="202"/>
      <c r="E1155" s="203"/>
      <c r="F1155" s="204"/>
      <c r="G1155" s="205"/>
      <c r="H1155" s="205"/>
      <c r="I1155" s="205"/>
    </row>
    <row r="1156" spans="1:9" ht="15">
      <c r="A1156" s="199"/>
      <c r="B1156" s="200"/>
      <c r="C1156" s="201"/>
      <c r="D1156" s="202"/>
      <c r="E1156" s="203"/>
      <c r="F1156" s="204"/>
      <c r="G1156" s="205"/>
      <c r="H1156" s="205"/>
      <c r="I1156" s="205"/>
    </row>
    <row r="1157" spans="1:9" ht="15">
      <c r="A1157" s="199"/>
      <c r="B1157" s="200"/>
      <c r="C1157" s="201"/>
      <c r="D1157" s="202"/>
      <c r="E1157" s="203"/>
      <c r="F1157" s="204"/>
      <c r="G1157" s="205"/>
      <c r="H1157" s="205"/>
      <c r="I1157" s="205"/>
    </row>
    <row r="1158" spans="1:9" ht="15">
      <c r="A1158" s="199"/>
      <c r="B1158" s="200"/>
      <c r="C1158" s="201"/>
      <c r="D1158" s="202"/>
      <c r="E1158" s="203"/>
      <c r="F1158" s="204"/>
      <c r="G1158" s="205"/>
      <c r="H1158" s="205"/>
      <c r="I1158" s="205"/>
    </row>
    <row r="1159" spans="1:9" ht="15">
      <c r="A1159" s="199"/>
      <c r="B1159" s="200"/>
      <c r="C1159" s="201"/>
      <c r="D1159" s="202"/>
      <c r="E1159" s="203"/>
      <c r="F1159" s="204"/>
      <c r="G1159" s="205"/>
      <c r="H1159" s="205"/>
      <c r="I1159" s="205"/>
    </row>
    <row r="1160" spans="1:9" ht="15">
      <c r="A1160" s="199"/>
      <c r="B1160" s="200"/>
      <c r="C1160" s="201"/>
      <c r="D1160" s="202"/>
      <c r="E1160" s="203"/>
      <c r="F1160" s="204"/>
      <c r="G1160" s="205"/>
      <c r="H1160" s="205"/>
      <c r="I1160" s="205"/>
    </row>
    <row r="1161" spans="1:9" ht="15">
      <c r="A1161" s="199"/>
      <c r="B1161" s="200"/>
      <c r="C1161" s="201"/>
      <c r="D1161" s="202"/>
      <c r="E1161" s="203"/>
      <c r="F1161" s="204"/>
      <c r="G1161" s="205"/>
      <c r="H1161" s="205"/>
      <c r="I1161" s="205"/>
    </row>
    <row r="1162" spans="1:9" ht="15">
      <c r="A1162" s="199"/>
      <c r="B1162" s="200"/>
      <c r="C1162" s="201"/>
      <c r="D1162" s="202"/>
      <c r="E1162" s="203"/>
      <c r="F1162" s="204"/>
      <c r="G1162" s="205"/>
      <c r="H1162" s="205"/>
      <c r="I1162" s="205"/>
    </row>
    <row r="1163" spans="1:9" ht="15">
      <c r="A1163" s="199"/>
      <c r="B1163" s="200"/>
      <c r="C1163" s="201"/>
      <c r="D1163" s="202"/>
      <c r="E1163" s="203"/>
      <c r="F1163" s="204"/>
      <c r="G1163" s="205"/>
      <c r="H1163" s="205"/>
      <c r="I1163" s="205"/>
    </row>
    <row r="1164" spans="1:9" ht="15">
      <c r="A1164" s="199"/>
      <c r="B1164" s="200"/>
      <c r="C1164" s="201"/>
      <c r="D1164" s="202"/>
      <c r="E1164" s="203"/>
      <c r="F1164" s="204"/>
      <c r="G1164" s="205"/>
      <c r="H1164" s="205"/>
      <c r="I1164" s="205"/>
    </row>
    <row r="1165" spans="1:9" ht="15">
      <c r="A1165" s="199"/>
      <c r="B1165" s="200"/>
      <c r="C1165" s="201"/>
      <c r="D1165" s="202"/>
      <c r="E1165" s="203"/>
      <c r="F1165" s="204"/>
      <c r="G1165" s="205"/>
      <c r="H1165" s="205"/>
      <c r="I1165" s="205"/>
    </row>
    <row r="1166" spans="1:9" ht="15">
      <c r="A1166" s="199"/>
      <c r="B1166" s="200"/>
      <c r="C1166" s="201"/>
      <c r="D1166" s="202"/>
      <c r="E1166" s="203"/>
      <c r="F1166" s="204"/>
      <c r="G1166" s="205"/>
      <c r="H1166" s="205"/>
      <c r="I1166" s="205"/>
    </row>
    <row r="1167" spans="1:9" ht="15">
      <c r="A1167" s="199"/>
      <c r="B1167" s="200"/>
      <c r="C1167" s="201"/>
      <c r="D1167" s="202"/>
      <c r="E1167" s="203"/>
      <c r="F1167" s="204"/>
      <c r="G1167" s="205"/>
      <c r="H1167" s="205"/>
      <c r="I1167" s="205"/>
    </row>
    <row r="1168" spans="1:9" ht="15">
      <c r="A1168" s="199"/>
      <c r="B1168" s="200"/>
      <c r="C1168" s="201"/>
      <c r="D1168" s="202"/>
      <c r="E1168" s="203"/>
      <c r="F1168" s="204"/>
      <c r="G1168" s="205"/>
      <c r="H1168" s="205"/>
      <c r="I1168" s="205"/>
    </row>
    <row r="1169" spans="1:9" ht="15">
      <c r="A1169" s="199"/>
      <c r="B1169" s="200"/>
      <c r="C1169" s="201"/>
      <c r="D1169" s="202"/>
      <c r="E1169" s="203"/>
      <c r="F1169" s="204"/>
      <c r="G1169" s="205"/>
      <c r="H1169" s="205"/>
      <c r="I1169" s="205"/>
    </row>
    <row r="1170" spans="1:9" ht="15">
      <c r="A1170" s="199"/>
      <c r="B1170" s="200"/>
      <c r="C1170" s="201"/>
      <c r="D1170" s="202"/>
      <c r="E1170" s="203"/>
      <c r="F1170" s="204"/>
      <c r="G1170" s="205"/>
      <c r="H1170" s="205"/>
      <c r="I1170" s="205"/>
    </row>
    <row r="1171" spans="1:9" ht="15">
      <c r="A1171" s="199"/>
      <c r="B1171" s="200"/>
      <c r="C1171" s="201"/>
      <c r="D1171" s="202"/>
      <c r="E1171" s="203"/>
      <c r="F1171" s="204"/>
      <c r="G1171" s="205"/>
      <c r="H1171" s="205"/>
      <c r="I1171" s="205"/>
    </row>
    <row r="1172" spans="1:9" ht="15">
      <c r="A1172" s="199"/>
      <c r="B1172" s="200"/>
      <c r="C1172" s="201"/>
      <c r="D1172" s="202"/>
      <c r="E1172" s="203"/>
      <c r="F1172" s="204"/>
      <c r="G1172" s="205"/>
      <c r="H1172" s="205"/>
      <c r="I1172" s="205"/>
    </row>
    <row r="1173" spans="1:9" ht="15">
      <c r="A1173" s="199"/>
      <c r="B1173" s="200"/>
      <c r="C1173" s="201"/>
      <c r="D1173" s="202"/>
      <c r="E1173" s="203"/>
      <c r="F1173" s="204"/>
      <c r="G1173" s="205"/>
      <c r="H1173" s="205"/>
      <c r="I1173" s="205"/>
    </row>
    <row r="1174" spans="1:9" ht="15">
      <c r="A1174" s="199"/>
      <c r="B1174" s="200"/>
      <c r="C1174" s="201"/>
      <c r="D1174" s="202"/>
      <c r="E1174" s="203"/>
      <c r="F1174" s="204"/>
      <c r="G1174" s="205"/>
      <c r="H1174" s="205"/>
      <c r="I1174" s="205"/>
    </row>
    <row r="1175" spans="1:9" ht="15">
      <c r="A1175" s="199"/>
      <c r="B1175" s="200"/>
      <c r="C1175" s="201"/>
      <c r="D1175" s="202"/>
      <c r="E1175" s="203"/>
      <c r="F1175" s="204"/>
      <c r="G1175" s="205"/>
      <c r="H1175" s="205"/>
      <c r="I1175" s="205"/>
    </row>
    <row r="1176" spans="1:9" ht="15">
      <c r="A1176" s="199"/>
      <c r="B1176" s="200"/>
      <c r="C1176" s="201"/>
      <c r="D1176" s="202"/>
      <c r="E1176" s="203"/>
      <c r="F1176" s="204"/>
      <c r="G1176" s="205"/>
      <c r="H1176" s="205"/>
      <c r="I1176" s="205"/>
    </row>
    <row r="1177" spans="1:9" ht="15">
      <c r="A1177" s="199"/>
      <c r="B1177" s="200"/>
      <c r="C1177" s="201"/>
      <c r="D1177" s="202"/>
      <c r="E1177" s="203"/>
      <c r="F1177" s="204"/>
      <c r="G1177" s="205"/>
      <c r="H1177" s="205"/>
      <c r="I1177" s="205"/>
    </row>
    <row r="1178" spans="1:9" ht="15">
      <c r="A1178" s="199"/>
      <c r="B1178" s="200"/>
      <c r="C1178" s="201"/>
      <c r="D1178" s="202"/>
      <c r="E1178" s="203"/>
      <c r="F1178" s="204"/>
      <c r="G1178" s="205"/>
      <c r="H1178" s="205"/>
      <c r="I1178" s="205"/>
    </row>
    <row r="1179" spans="1:9" ht="15">
      <c r="A1179" s="199"/>
      <c r="B1179" s="200"/>
      <c r="C1179" s="201"/>
      <c r="D1179" s="202"/>
      <c r="E1179" s="203"/>
      <c r="F1179" s="204"/>
      <c r="G1179" s="205"/>
      <c r="H1179" s="205"/>
      <c r="I1179" s="205"/>
    </row>
    <row r="1180" spans="1:9" ht="15">
      <c r="A1180" s="199"/>
      <c r="B1180" s="200"/>
      <c r="C1180" s="201"/>
      <c r="D1180" s="202"/>
      <c r="E1180" s="203"/>
      <c r="F1180" s="204"/>
      <c r="G1180" s="205"/>
      <c r="H1180" s="205"/>
      <c r="I1180" s="205"/>
    </row>
    <row r="1181" spans="1:9" ht="15">
      <c r="A1181" s="199"/>
      <c r="B1181" s="200"/>
      <c r="C1181" s="201"/>
      <c r="D1181" s="202"/>
      <c r="E1181" s="203"/>
      <c r="F1181" s="204"/>
      <c r="G1181" s="205"/>
      <c r="H1181" s="205"/>
      <c r="I1181" s="205"/>
    </row>
    <row r="1182" spans="1:9" ht="15">
      <c r="A1182" s="199"/>
      <c r="B1182" s="200"/>
      <c r="C1182" s="201"/>
      <c r="D1182" s="202"/>
      <c r="E1182" s="203"/>
      <c r="F1182" s="204"/>
      <c r="G1182" s="205"/>
      <c r="H1182" s="205"/>
      <c r="I1182" s="205"/>
    </row>
    <row r="1183" spans="1:9" ht="15">
      <c r="A1183" s="199"/>
      <c r="B1183" s="200"/>
      <c r="C1183" s="201"/>
      <c r="D1183" s="202"/>
      <c r="E1183" s="203"/>
      <c r="F1183" s="204"/>
      <c r="G1183" s="205"/>
      <c r="H1183" s="205"/>
      <c r="I1183" s="205"/>
    </row>
    <row r="1184" spans="1:9" ht="15">
      <c r="A1184" s="199"/>
      <c r="B1184" s="200"/>
      <c r="C1184" s="201"/>
      <c r="D1184" s="202"/>
      <c r="E1184" s="203"/>
      <c r="F1184" s="204"/>
      <c r="G1184" s="205"/>
      <c r="H1184" s="205"/>
      <c r="I1184" s="205"/>
    </row>
    <row r="1185" spans="1:9" ht="15">
      <c r="A1185" s="199"/>
      <c r="B1185" s="200"/>
      <c r="C1185" s="201"/>
      <c r="D1185" s="202"/>
      <c r="E1185" s="203"/>
      <c r="F1185" s="204"/>
      <c r="G1185" s="205"/>
      <c r="H1185" s="205"/>
      <c r="I1185" s="205"/>
    </row>
    <row r="1186" spans="1:9" ht="15">
      <c r="A1186" s="199"/>
      <c r="B1186" s="200"/>
      <c r="C1186" s="201"/>
      <c r="D1186" s="202"/>
      <c r="E1186" s="203"/>
      <c r="F1186" s="204"/>
      <c r="G1186" s="205"/>
      <c r="H1186" s="205"/>
      <c r="I1186" s="205"/>
    </row>
    <row r="1187" spans="1:9" ht="15">
      <c r="A1187" s="199"/>
      <c r="B1187" s="200"/>
      <c r="C1187" s="201"/>
      <c r="D1187" s="202"/>
      <c r="E1187" s="203"/>
      <c r="F1187" s="204"/>
      <c r="G1187" s="205"/>
      <c r="H1187" s="205"/>
      <c r="I1187" s="205"/>
    </row>
    <row r="1188" spans="1:9" ht="15">
      <c r="A1188" s="199"/>
      <c r="B1188" s="200"/>
      <c r="C1188" s="201"/>
      <c r="D1188" s="202"/>
      <c r="E1188" s="203"/>
      <c r="F1188" s="204"/>
      <c r="G1188" s="205"/>
      <c r="H1188" s="205"/>
      <c r="I1188" s="205"/>
    </row>
    <row r="1189" spans="1:9" ht="15">
      <c r="A1189" s="199"/>
      <c r="B1189" s="200"/>
      <c r="C1189" s="201"/>
      <c r="D1189" s="202"/>
      <c r="E1189" s="203"/>
      <c r="F1189" s="204"/>
      <c r="G1189" s="205"/>
      <c r="H1189" s="205"/>
      <c r="I1189" s="205"/>
    </row>
    <row r="1190" spans="1:9" ht="15">
      <c r="A1190" s="199"/>
      <c r="B1190" s="200"/>
      <c r="C1190" s="201"/>
      <c r="D1190" s="202"/>
      <c r="E1190" s="203"/>
      <c r="F1190" s="204"/>
      <c r="G1190" s="205"/>
      <c r="H1190" s="205"/>
      <c r="I1190" s="205"/>
    </row>
    <row r="1191" spans="1:9" ht="15">
      <c r="A1191" s="199"/>
      <c r="B1191" s="200"/>
      <c r="C1191" s="201"/>
      <c r="D1191" s="202"/>
      <c r="E1191" s="203"/>
      <c r="F1191" s="204"/>
      <c r="G1191" s="205"/>
      <c r="H1191" s="205"/>
      <c r="I1191" s="205"/>
    </row>
    <row r="1192" spans="1:9" ht="15">
      <c r="A1192" s="199"/>
      <c r="B1192" s="200"/>
      <c r="C1192" s="201"/>
      <c r="D1192" s="202"/>
      <c r="E1192" s="203"/>
      <c r="F1192" s="204"/>
      <c r="G1192" s="205"/>
      <c r="H1192" s="205"/>
      <c r="I1192" s="205"/>
    </row>
    <row r="1193" spans="1:9" ht="15">
      <c r="A1193" s="199"/>
      <c r="B1193" s="200"/>
      <c r="C1193" s="201"/>
      <c r="D1193" s="202"/>
      <c r="E1193" s="203"/>
      <c r="F1193" s="204"/>
      <c r="G1193" s="205"/>
      <c r="H1193" s="205"/>
      <c r="I1193" s="205"/>
    </row>
    <row r="1194" spans="1:9" ht="15">
      <c r="A1194" s="199"/>
      <c r="B1194" s="200"/>
      <c r="C1194" s="201"/>
      <c r="D1194" s="202"/>
      <c r="E1194" s="203"/>
      <c r="F1194" s="204"/>
      <c r="G1194" s="205"/>
      <c r="H1194" s="205"/>
      <c r="I1194" s="205"/>
    </row>
    <row r="1195" spans="1:9" ht="15">
      <c r="A1195" s="199"/>
      <c r="B1195" s="200"/>
      <c r="C1195" s="201"/>
      <c r="D1195" s="202"/>
      <c r="E1195" s="203"/>
      <c r="F1195" s="204"/>
      <c r="G1195" s="205"/>
      <c r="H1195" s="205"/>
      <c r="I1195" s="205"/>
    </row>
    <row r="1196" spans="1:9" ht="15">
      <c r="A1196" s="199"/>
      <c r="B1196" s="200"/>
      <c r="C1196" s="201"/>
      <c r="D1196" s="202"/>
      <c r="E1196" s="203"/>
      <c r="F1196" s="204"/>
      <c r="G1196" s="205"/>
      <c r="H1196" s="205"/>
      <c r="I1196" s="205"/>
    </row>
    <row r="1197" spans="1:9" ht="15">
      <c r="A1197" s="199"/>
      <c r="B1197" s="200"/>
      <c r="C1197" s="201"/>
      <c r="D1197" s="202"/>
      <c r="E1197" s="203"/>
      <c r="F1197" s="204"/>
      <c r="G1197" s="205"/>
      <c r="H1197" s="205"/>
      <c r="I1197" s="205"/>
    </row>
    <row r="1198" spans="1:9" ht="15">
      <c r="A1198" s="199"/>
      <c r="B1198" s="200"/>
      <c r="C1198" s="201"/>
      <c r="D1198" s="202"/>
      <c r="E1198" s="203"/>
      <c r="F1198" s="204"/>
      <c r="G1198" s="205"/>
      <c r="H1198" s="205"/>
      <c r="I1198" s="205"/>
    </row>
    <row r="1199" spans="1:9" ht="15">
      <c r="A1199" s="199"/>
      <c r="B1199" s="200"/>
      <c r="C1199" s="201"/>
      <c r="D1199" s="202"/>
      <c r="E1199" s="203"/>
      <c r="F1199" s="204"/>
      <c r="G1199" s="205"/>
      <c r="H1199" s="205"/>
      <c r="I1199" s="205"/>
    </row>
    <row r="1200" spans="1:9" ht="15">
      <c r="A1200" s="199"/>
      <c r="B1200" s="200"/>
      <c r="C1200" s="201"/>
      <c r="D1200" s="202"/>
      <c r="E1200" s="203"/>
      <c r="F1200" s="204"/>
      <c r="G1200" s="205"/>
      <c r="H1200" s="205"/>
      <c r="I1200" s="205"/>
    </row>
    <row r="1201" spans="1:9" ht="15">
      <c r="A1201" s="199"/>
      <c r="B1201" s="200"/>
      <c r="C1201" s="201"/>
      <c r="D1201" s="202"/>
      <c r="E1201" s="203"/>
      <c r="F1201" s="204"/>
      <c r="G1201" s="205"/>
      <c r="H1201" s="205"/>
      <c r="I1201" s="205"/>
    </row>
    <row r="1202" spans="1:9" ht="15">
      <c r="A1202" s="199"/>
      <c r="B1202" s="200"/>
      <c r="C1202" s="201"/>
      <c r="D1202" s="202"/>
      <c r="E1202" s="203"/>
      <c r="F1202" s="204"/>
      <c r="G1202" s="205"/>
      <c r="H1202" s="205"/>
      <c r="I1202" s="205"/>
    </row>
    <row r="1203" spans="1:9" ht="15">
      <c r="A1203" s="199"/>
      <c r="B1203" s="200"/>
      <c r="C1203" s="201"/>
      <c r="D1203" s="202"/>
      <c r="E1203" s="203"/>
      <c r="F1203" s="204"/>
      <c r="G1203" s="205"/>
      <c r="H1203" s="205"/>
      <c r="I1203" s="205"/>
    </row>
    <row r="1204" spans="1:9" ht="15">
      <c r="A1204" s="199"/>
      <c r="B1204" s="200"/>
      <c r="C1204" s="201"/>
      <c r="D1204" s="202"/>
      <c r="E1204" s="203"/>
      <c r="F1204" s="204"/>
      <c r="G1204" s="205"/>
      <c r="H1204" s="205"/>
      <c r="I1204" s="205"/>
    </row>
    <row r="1205" spans="1:9" ht="15">
      <c r="A1205" s="199"/>
      <c r="B1205" s="200"/>
      <c r="C1205" s="201"/>
      <c r="D1205" s="202"/>
      <c r="E1205" s="203"/>
      <c r="F1205" s="204"/>
      <c r="G1205" s="205"/>
      <c r="H1205" s="205"/>
      <c r="I1205" s="205"/>
    </row>
    <row r="1206" spans="1:9" ht="15">
      <c r="A1206" s="199"/>
      <c r="B1206" s="200"/>
      <c r="C1206" s="201"/>
      <c r="D1206" s="202"/>
      <c r="E1206" s="203"/>
      <c r="F1206" s="204"/>
      <c r="G1206" s="205"/>
      <c r="H1206" s="205"/>
      <c r="I1206" s="205"/>
    </row>
    <row r="1207" spans="1:9" ht="15">
      <c r="A1207" s="199"/>
      <c r="B1207" s="200"/>
      <c r="C1207" s="201"/>
      <c r="D1207" s="202"/>
      <c r="E1207" s="203"/>
      <c r="F1207" s="204"/>
      <c r="G1207" s="205"/>
      <c r="H1207" s="205"/>
      <c r="I1207" s="205"/>
    </row>
    <row r="1208" spans="1:9" ht="15">
      <c r="A1208" s="199"/>
      <c r="B1208" s="200"/>
      <c r="C1208" s="201"/>
      <c r="D1208" s="202"/>
      <c r="E1208" s="203"/>
      <c r="F1208" s="204"/>
      <c r="G1208" s="205"/>
      <c r="H1208" s="205"/>
      <c r="I1208" s="205"/>
    </row>
    <row r="1209" spans="1:9" ht="15">
      <c r="A1209" s="199"/>
      <c r="B1209" s="200"/>
      <c r="C1209" s="201"/>
      <c r="D1209" s="202"/>
      <c r="E1209" s="203"/>
      <c r="F1209" s="204"/>
      <c r="G1209" s="205"/>
      <c r="H1209" s="205"/>
      <c r="I1209" s="205"/>
    </row>
    <row r="1210" spans="1:9" ht="15">
      <c r="A1210" s="199"/>
      <c r="B1210" s="200"/>
      <c r="C1210" s="201"/>
      <c r="D1210" s="202"/>
      <c r="E1210" s="203"/>
      <c r="F1210" s="204"/>
      <c r="G1210" s="205"/>
      <c r="H1210" s="205"/>
      <c r="I1210" s="205"/>
    </row>
    <row r="1211" spans="1:9" ht="15">
      <c r="A1211" s="199"/>
      <c r="B1211" s="200"/>
      <c r="C1211" s="201"/>
      <c r="D1211" s="202"/>
      <c r="E1211" s="203"/>
      <c r="F1211" s="204"/>
      <c r="G1211" s="205"/>
      <c r="H1211" s="205"/>
      <c r="I1211" s="205"/>
    </row>
    <row r="1212" spans="1:9" ht="15">
      <c r="A1212" s="199"/>
      <c r="B1212" s="200"/>
      <c r="C1212" s="201"/>
      <c r="D1212" s="202"/>
      <c r="E1212" s="203"/>
      <c r="F1212" s="204"/>
      <c r="G1212" s="205"/>
      <c r="H1212" s="205"/>
      <c r="I1212" s="205"/>
    </row>
    <row r="1213" spans="1:9" ht="15">
      <c r="A1213" s="199"/>
      <c r="B1213" s="200"/>
      <c r="C1213" s="201"/>
      <c r="D1213" s="202"/>
      <c r="E1213" s="203"/>
      <c r="F1213" s="204"/>
      <c r="G1213" s="205"/>
      <c r="H1213" s="205"/>
      <c r="I1213" s="205"/>
    </row>
    <row r="1214" spans="1:9" ht="15">
      <c r="A1214" s="199"/>
      <c r="B1214" s="200"/>
      <c r="C1214" s="201"/>
      <c r="D1214" s="202"/>
      <c r="E1214" s="203"/>
      <c r="F1214" s="204"/>
      <c r="G1214" s="205"/>
      <c r="H1214" s="205"/>
      <c r="I1214" s="205"/>
    </row>
    <row r="1215" spans="1:9" ht="15">
      <c r="A1215" s="199"/>
      <c r="B1215" s="200"/>
      <c r="C1215" s="201"/>
      <c r="D1215" s="202"/>
      <c r="E1215" s="203"/>
      <c r="F1215" s="204"/>
      <c r="G1215" s="205"/>
      <c r="H1215" s="205"/>
      <c r="I1215" s="205"/>
    </row>
    <row r="1216" spans="1:9" ht="15">
      <c r="A1216" s="199"/>
      <c r="B1216" s="200"/>
      <c r="C1216" s="201"/>
      <c r="D1216" s="202"/>
      <c r="E1216" s="203"/>
      <c r="F1216" s="204"/>
      <c r="G1216" s="205"/>
      <c r="H1216" s="205"/>
      <c r="I1216" s="205"/>
    </row>
    <row r="1217" spans="1:9" ht="15">
      <c r="A1217" s="199"/>
      <c r="B1217" s="200"/>
      <c r="C1217" s="201"/>
      <c r="D1217" s="202"/>
      <c r="E1217" s="203"/>
      <c r="F1217" s="204"/>
      <c r="G1217" s="205"/>
      <c r="H1217" s="205"/>
      <c r="I1217" s="205"/>
    </row>
    <row r="1218" spans="1:9" ht="15">
      <c r="A1218" s="199"/>
      <c r="B1218" s="200"/>
      <c r="C1218" s="201"/>
      <c r="D1218" s="202"/>
      <c r="E1218" s="203"/>
      <c r="F1218" s="204"/>
      <c r="G1218" s="205"/>
      <c r="H1218" s="205"/>
      <c r="I1218" s="205"/>
    </row>
    <row r="1219" spans="1:9" ht="15">
      <c r="A1219" s="199"/>
      <c r="B1219" s="200"/>
      <c r="C1219" s="201"/>
      <c r="D1219" s="202"/>
      <c r="E1219" s="203"/>
      <c r="F1219" s="204"/>
      <c r="G1219" s="205"/>
      <c r="H1219" s="205"/>
      <c r="I1219" s="205"/>
    </row>
    <row r="1220" spans="1:9" ht="15">
      <c r="A1220" s="199"/>
      <c r="B1220" s="200"/>
      <c r="C1220" s="201"/>
      <c r="D1220" s="202"/>
      <c r="E1220" s="203"/>
      <c r="F1220" s="204"/>
      <c r="G1220" s="205"/>
      <c r="H1220" s="205"/>
      <c r="I1220" s="205"/>
    </row>
    <row r="1221" spans="1:9" ht="15">
      <c r="A1221" s="199"/>
      <c r="B1221" s="200"/>
      <c r="C1221" s="201"/>
      <c r="D1221" s="202"/>
      <c r="E1221" s="203"/>
      <c r="F1221" s="204"/>
      <c r="G1221" s="205"/>
      <c r="H1221" s="205"/>
      <c r="I1221" s="205"/>
    </row>
    <row r="1222" spans="1:9" ht="15">
      <c r="A1222" s="199"/>
      <c r="B1222" s="200"/>
      <c r="C1222" s="201"/>
      <c r="D1222" s="202"/>
      <c r="E1222" s="203"/>
      <c r="F1222" s="204"/>
      <c r="G1222" s="205"/>
      <c r="H1222" s="205"/>
      <c r="I1222" s="205"/>
    </row>
    <row r="1223" spans="1:9" ht="15">
      <c r="A1223" s="199"/>
      <c r="B1223" s="200"/>
      <c r="C1223" s="201"/>
      <c r="D1223" s="202"/>
      <c r="E1223" s="203"/>
      <c r="F1223" s="204"/>
      <c r="G1223" s="205"/>
      <c r="H1223" s="205"/>
      <c r="I1223" s="205"/>
    </row>
    <row r="1224" spans="1:9" ht="15">
      <c r="A1224" s="199"/>
      <c r="B1224" s="200"/>
      <c r="C1224" s="201"/>
      <c r="D1224" s="202"/>
      <c r="E1224" s="203"/>
      <c r="F1224" s="204"/>
      <c r="G1224" s="205"/>
      <c r="H1224" s="205"/>
      <c r="I1224" s="205"/>
    </row>
    <row r="1225" spans="1:9" ht="15">
      <c r="A1225" s="199"/>
      <c r="B1225" s="200"/>
      <c r="C1225" s="201"/>
      <c r="D1225" s="202"/>
      <c r="E1225" s="203"/>
      <c r="F1225" s="204"/>
      <c r="G1225" s="205"/>
      <c r="H1225" s="205"/>
      <c r="I1225" s="205"/>
    </row>
    <row r="1226" spans="1:9" ht="15">
      <c r="A1226" s="199"/>
      <c r="B1226" s="200"/>
      <c r="C1226" s="201"/>
      <c r="D1226" s="202"/>
      <c r="E1226" s="203"/>
      <c r="F1226" s="204"/>
      <c r="G1226" s="205"/>
      <c r="H1226" s="205"/>
      <c r="I1226" s="205"/>
    </row>
    <row r="1227" spans="1:9" ht="15">
      <c r="A1227" s="199"/>
      <c r="B1227" s="200"/>
      <c r="C1227" s="201"/>
      <c r="D1227" s="202"/>
      <c r="E1227" s="203"/>
      <c r="F1227" s="204"/>
      <c r="G1227" s="205"/>
      <c r="H1227" s="205"/>
      <c r="I1227" s="205"/>
    </row>
    <row r="1228" spans="1:9" ht="15">
      <c r="A1228" s="199"/>
      <c r="B1228" s="200"/>
      <c r="C1228" s="201"/>
      <c r="D1228" s="202"/>
      <c r="E1228" s="203"/>
      <c r="F1228" s="204"/>
      <c r="G1228" s="205"/>
      <c r="H1228" s="205"/>
      <c r="I1228" s="205"/>
    </row>
    <row r="1229" spans="1:9" ht="15">
      <c r="A1229" s="199"/>
      <c r="B1229" s="200"/>
      <c r="C1229" s="201"/>
      <c r="D1229" s="202"/>
      <c r="E1229" s="203"/>
      <c r="F1229" s="204"/>
      <c r="G1229" s="205"/>
      <c r="H1229" s="205"/>
      <c r="I1229" s="205"/>
    </row>
    <row r="1230" spans="1:9" ht="15">
      <c r="A1230" s="199"/>
      <c r="B1230" s="200"/>
      <c r="C1230" s="201"/>
      <c r="D1230" s="202"/>
      <c r="E1230" s="203"/>
      <c r="F1230" s="204"/>
      <c r="G1230" s="205"/>
      <c r="H1230" s="205"/>
      <c r="I1230" s="205"/>
    </row>
    <row r="1231" spans="1:9" ht="15">
      <c r="A1231" s="199"/>
      <c r="B1231" s="200"/>
      <c r="C1231" s="201"/>
      <c r="D1231" s="202"/>
      <c r="E1231" s="203"/>
      <c r="F1231" s="204"/>
      <c r="G1231" s="205"/>
      <c r="H1231" s="205"/>
      <c r="I1231" s="205"/>
    </row>
    <row r="1232" spans="1:9" ht="15">
      <c r="A1232" s="199"/>
      <c r="B1232" s="200"/>
      <c r="C1232" s="201"/>
      <c r="D1232" s="202"/>
      <c r="E1232" s="203"/>
      <c r="F1232" s="204"/>
      <c r="G1232" s="205"/>
      <c r="H1232" s="205"/>
      <c r="I1232" s="205"/>
    </row>
    <row r="1233" spans="1:9" ht="15">
      <c r="A1233" s="199"/>
      <c r="B1233" s="200"/>
      <c r="C1233" s="201"/>
      <c r="D1233" s="202"/>
      <c r="E1233" s="203"/>
      <c r="F1233" s="204"/>
      <c r="G1233" s="205"/>
      <c r="H1233" s="205"/>
      <c r="I1233" s="205"/>
    </row>
    <row r="1234" spans="1:9" ht="15">
      <c r="A1234" s="199"/>
      <c r="B1234" s="200"/>
      <c r="C1234" s="201"/>
      <c r="D1234" s="202"/>
      <c r="E1234" s="203"/>
      <c r="F1234" s="204"/>
      <c r="G1234" s="205"/>
      <c r="H1234" s="205"/>
      <c r="I1234" s="205"/>
    </row>
    <row r="1235" spans="1:9" ht="15">
      <c r="A1235" s="199"/>
      <c r="B1235" s="200"/>
      <c r="C1235" s="201"/>
      <c r="D1235" s="202"/>
      <c r="E1235" s="203"/>
      <c r="F1235" s="204"/>
      <c r="G1235" s="205"/>
      <c r="H1235" s="205"/>
      <c r="I1235" s="205"/>
    </row>
    <row r="1236" spans="1:9" ht="15">
      <c r="A1236" s="199"/>
      <c r="B1236" s="200"/>
      <c r="C1236" s="201"/>
      <c r="D1236" s="202"/>
      <c r="E1236" s="203"/>
      <c r="F1236" s="204"/>
      <c r="G1236" s="205"/>
      <c r="H1236" s="205"/>
      <c r="I1236" s="205"/>
    </row>
    <row r="1237" spans="1:9" ht="15">
      <c r="A1237" s="199"/>
      <c r="B1237" s="200"/>
      <c r="C1237" s="201"/>
      <c r="D1237" s="202"/>
      <c r="E1237" s="203"/>
      <c r="F1237" s="204"/>
      <c r="G1237" s="205"/>
      <c r="H1237" s="205"/>
      <c r="I1237" s="205"/>
    </row>
    <row r="1238" spans="1:9" ht="15">
      <c r="A1238" s="199"/>
      <c r="B1238" s="200"/>
      <c r="C1238" s="201"/>
      <c r="D1238" s="202"/>
      <c r="E1238" s="203"/>
      <c r="F1238" s="204"/>
      <c r="G1238" s="205"/>
      <c r="H1238" s="205"/>
      <c r="I1238" s="205"/>
    </row>
    <row r="1239" spans="1:9" ht="15">
      <c r="A1239" s="199"/>
      <c r="B1239" s="200"/>
      <c r="C1239" s="201"/>
      <c r="D1239" s="202"/>
      <c r="E1239" s="203"/>
      <c r="F1239" s="204"/>
      <c r="G1239" s="205"/>
      <c r="H1239" s="205"/>
      <c r="I1239" s="205"/>
    </row>
    <row r="1240" spans="1:9" ht="15">
      <c r="A1240" s="199"/>
      <c r="B1240" s="200"/>
      <c r="C1240" s="201"/>
      <c r="D1240" s="202"/>
      <c r="E1240" s="203"/>
      <c r="F1240" s="204"/>
      <c r="G1240" s="205"/>
      <c r="H1240" s="205"/>
      <c r="I1240" s="205"/>
    </row>
    <row r="1241" spans="1:9" ht="15">
      <c r="A1241" s="199"/>
      <c r="B1241" s="200"/>
      <c r="C1241" s="201"/>
      <c r="D1241" s="202"/>
      <c r="E1241" s="203"/>
      <c r="F1241" s="204"/>
      <c r="G1241" s="205"/>
      <c r="H1241" s="205"/>
      <c r="I1241" s="205"/>
    </row>
    <row r="1242" spans="1:9" ht="15">
      <c r="A1242" s="199"/>
      <c r="B1242" s="200"/>
      <c r="C1242" s="201"/>
      <c r="D1242" s="202"/>
      <c r="E1242" s="203"/>
      <c r="F1242" s="204"/>
      <c r="G1242" s="205"/>
      <c r="H1242" s="205"/>
      <c r="I1242" s="205"/>
    </row>
    <row r="1243" spans="1:9" ht="15">
      <c r="A1243" s="199"/>
      <c r="B1243" s="200"/>
      <c r="C1243" s="201"/>
      <c r="D1243" s="202"/>
      <c r="E1243" s="203"/>
      <c r="F1243" s="204"/>
      <c r="G1243" s="205"/>
      <c r="H1243" s="205"/>
      <c r="I1243" s="205"/>
    </row>
    <row r="1244" spans="1:9" ht="15">
      <c r="A1244" s="199"/>
      <c r="B1244" s="200"/>
      <c r="C1244" s="201"/>
      <c r="D1244" s="202"/>
      <c r="E1244" s="203"/>
      <c r="F1244" s="204"/>
      <c r="G1244" s="205"/>
      <c r="H1244" s="205"/>
      <c r="I1244" s="205"/>
    </row>
    <row r="1245" spans="1:9" ht="15">
      <c r="A1245" s="199"/>
      <c r="B1245" s="200"/>
      <c r="C1245" s="201"/>
      <c r="D1245" s="202"/>
      <c r="E1245" s="203"/>
      <c r="F1245" s="204"/>
      <c r="G1245" s="205"/>
      <c r="H1245" s="205"/>
      <c r="I1245" s="205"/>
    </row>
    <row r="1246" spans="1:9" ht="15">
      <c r="A1246" s="199"/>
      <c r="B1246" s="200"/>
      <c r="C1246" s="201"/>
      <c r="D1246" s="202"/>
      <c r="E1246" s="203"/>
      <c r="F1246" s="204"/>
      <c r="G1246" s="205"/>
      <c r="H1246" s="205"/>
      <c r="I1246" s="205"/>
    </row>
    <row r="1247" spans="1:9" ht="15">
      <c r="A1247" s="199"/>
      <c r="B1247" s="200"/>
      <c r="C1247" s="201"/>
      <c r="D1247" s="202"/>
      <c r="E1247" s="203"/>
      <c r="F1247" s="204"/>
      <c r="G1247" s="205"/>
      <c r="H1247" s="205"/>
      <c r="I1247" s="205"/>
    </row>
    <row r="1248" spans="1:9" ht="15">
      <c r="A1248" s="199"/>
      <c r="B1248" s="200"/>
      <c r="C1248" s="201"/>
      <c r="D1248" s="202"/>
      <c r="E1248" s="203"/>
      <c r="F1248" s="204"/>
      <c r="G1248" s="205"/>
      <c r="H1248" s="205"/>
      <c r="I1248" s="205"/>
    </row>
    <row r="1249" spans="1:9" ht="15">
      <c r="A1249" s="199"/>
      <c r="B1249" s="200"/>
      <c r="C1249" s="201"/>
      <c r="D1249" s="202"/>
      <c r="E1249" s="203"/>
      <c r="F1249" s="204"/>
      <c r="G1249" s="205"/>
      <c r="H1249" s="205"/>
      <c r="I1249" s="205"/>
    </row>
    <row r="1250" spans="1:9" ht="15">
      <c r="A1250" s="199"/>
      <c r="B1250" s="200"/>
      <c r="C1250" s="201"/>
      <c r="D1250" s="202"/>
      <c r="E1250" s="203"/>
      <c r="F1250" s="204"/>
      <c r="G1250" s="205"/>
      <c r="H1250" s="205"/>
      <c r="I1250" s="205"/>
    </row>
    <row r="1251" spans="1:9" ht="15">
      <c r="A1251" s="199"/>
      <c r="B1251" s="200"/>
      <c r="C1251" s="201"/>
      <c r="D1251" s="202"/>
      <c r="E1251" s="203"/>
      <c r="F1251" s="204"/>
      <c r="G1251" s="205"/>
      <c r="H1251" s="205"/>
      <c r="I1251" s="205"/>
    </row>
    <row r="1252" spans="1:9" ht="15">
      <c r="A1252" s="199"/>
      <c r="B1252" s="200"/>
      <c r="C1252" s="201"/>
      <c r="D1252" s="202"/>
      <c r="E1252" s="203"/>
      <c r="F1252" s="204"/>
      <c r="G1252" s="205"/>
      <c r="H1252" s="205"/>
      <c r="I1252" s="205"/>
    </row>
    <row r="1253" spans="1:9" ht="15">
      <c r="A1253" s="199"/>
      <c r="B1253" s="200"/>
      <c r="C1253" s="201"/>
      <c r="D1253" s="202"/>
      <c r="E1253" s="203"/>
      <c r="F1253" s="204"/>
      <c r="G1253" s="205"/>
      <c r="H1253" s="205"/>
      <c r="I1253" s="205"/>
    </row>
    <row r="1254" spans="1:9" ht="15">
      <c r="A1254" s="199"/>
      <c r="B1254" s="200"/>
      <c r="C1254" s="201"/>
      <c r="D1254" s="202"/>
      <c r="E1254" s="203"/>
      <c r="F1254" s="204"/>
      <c r="G1254" s="205"/>
      <c r="H1254" s="205"/>
      <c r="I1254" s="205"/>
    </row>
    <row r="1255" spans="1:9" ht="15">
      <c r="A1255" s="199"/>
      <c r="B1255" s="200"/>
      <c r="C1255" s="201"/>
      <c r="D1255" s="202"/>
      <c r="E1255" s="203"/>
      <c r="F1255" s="204"/>
      <c r="G1255" s="205"/>
      <c r="H1255" s="205"/>
      <c r="I1255" s="205"/>
    </row>
    <row r="1256" spans="1:9" ht="15">
      <c r="A1256" s="199"/>
      <c r="B1256" s="200"/>
      <c r="C1256" s="201"/>
      <c r="D1256" s="202"/>
      <c r="E1256" s="203"/>
      <c r="F1256" s="204"/>
      <c r="G1256" s="205"/>
      <c r="H1256" s="205"/>
      <c r="I1256" s="205"/>
    </row>
    <row r="1257" spans="1:9" ht="15">
      <c r="A1257" s="199"/>
      <c r="B1257" s="200"/>
      <c r="C1257" s="201"/>
      <c r="D1257" s="202"/>
      <c r="E1257" s="203"/>
      <c r="F1257" s="204"/>
      <c r="G1257" s="205"/>
      <c r="H1257" s="205"/>
      <c r="I1257" s="205"/>
    </row>
    <row r="1258" spans="1:9" ht="15">
      <c r="A1258" s="199"/>
      <c r="B1258" s="200"/>
      <c r="C1258" s="201"/>
      <c r="D1258" s="202"/>
      <c r="E1258" s="203"/>
      <c r="F1258" s="204"/>
      <c r="G1258" s="205"/>
      <c r="H1258" s="205"/>
      <c r="I1258" s="205"/>
    </row>
    <row r="1259" spans="1:9" ht="15">
      <c r="A1259" s="199"/>
      <c r="B1259" s="200"/>
      <c r="C1259" s="201"/>
      <c r="D1259" s="202"/>
      <c r="E1259" s="203"/>
      <c r="F1259" s="204"/>
      <c r="G1259" s="205"/>
      <c r="H1259" s="205"/>
      <c r="I1259" s="205"/>
    </row>
    <row r="1260" spans="1:9" ht="15">
      <c r="A1260" s="199"/>
      <c r="B1260" s="200"/>
      <c r="C1260" s="201"/>
      <c r="D1260" s="202"/>
      <c r="E1260" s="203"/>
      <c r="F1260" s="204"/>
      <c r="G1260" s="205"/>
      <c r="H1260" s="205"/>
      <c r="I1260" s="205"/>
    </row>
    <row r="1261" spans="1:9" ht="15">
      <c r="A1261" s="199"/>
      <c r="B1261" s="200"/>
      <c r="C1261" s="201"/>
      <c r="D1261" s="202"/>
      <c r="E1261" s="203"/>
      <c r="F1261" s="204"/>
      <c r="G1261" s="205"/>
      <c r="H1261" s="205"/>
      <c r="I1261" s="205"/>
    </row>
    <row r="1262" spans="1:9" ht="15">
      <c r="A1262" s="199"/>
      <c r="B1262" s="200"/>
      <c r="C1262" s="201"/>
      <c r="D1262" s="202"/>
      <c r="E1262" s="203"/>
      <c r="F1262" s="204"/>
      <c r="G1262" s="205"/>
      <c r="H1262" s="205"/>
      <c r="I1262" s="205"/>
    </row>
    <row r="1263" spans="1:9" ht="15">
      <c r="A1263" s="199"/>
      <c r="B1263" s="200"/>
      <c r="C1263" s="201"/>
      <c r="D1263" s="202"/>
      <c r="E1263" s="203"/>
      <c r="F1263" s="204"/>
      <c r="G1263" s="205"/>
      <c r="H1263" s="205"/>
      <c r="I1263" s="205"/>
    </row>
    <row r="1264" spans="1:9" ht="15">
      <c r="A1264" s="199"/>
      <c r="B1264" s="200"/>
      <c r="C1264" s="201"/>
      <c r="D1264" s="202"/>
      <c r="E1264" s="203"/>
      <c r="F1264" s="204"/>
      <c r="G1264" s="205"/>
      <c r="H1264" s="205"/>
      <c r="I1264" s="205"/>
    </row>
    <row r="1265" spans="1:9" ht="15">
      <c r="A1265" s="199"/>
      <c r="B1265" s="200"/>
      <c r="C1265" s="201"/>
      <c r="D1265" s="202"/>
      <c r="E1265" s="203"/>
      <c r="F1265" s="204"/>
      <c r="G1265" s="205"/>
      <c r="H1265" s="205"/>
      <c r="I1265" s="205"/>
    </row>
    <row r="1266" spans="1:9" ht="15">
      <c r="A1266" s="199"/>
      <c r="B1266" s="200"/>
      <c r="C1266" s="201"/>
      <c r="D1266" s="202"/>
      <c r="E1266" s="203"/>
      <c r="F1266" s="204"/>
      <c r="G1266" s="205"/>
      <c r="H1266" s="205"/>
      <c r="I1266" s="205"/>
    </row>
    <row r="1267" spans="1:9" ht="15">
      <c r="A1267" s="199"/>
      <c r="B1267" s="200"/>
      <c r="C1267" s="201"/>
      <c r="D1267" s="202"/>
      <c r="E1267" s="203"/>
      <c r="F1267" s="204"/>
      <c r="G1267" s="205"/>
      <c r="H1267" s="205"/>
      <c r="I1267" s="205"/>
    </row>
    <row r="1268" spans="1:9" ht="15">
      <c r="A1268" s="199"/>
      <c r="B1268" s="200"/>
      <c r="C1268" s="201"/>
      <c r="D1268" s="202"/>
      <c r="E1268" s="203"/>
      <c r="F1268" s="204"/>
      <c r="G1268" s="205"/>
      <c r="H1268" s="205"/>
      <c r="I1268" s="205"/>
    </row>
    <row r="1269" spans="1:9" ht="15">
      <c r="A1269" s="199"/>
      <c r="B1269" s="200"/>
      <c r="C1269" s="201"/>
      <c r="D1269" s="202"/>
      <c r="E1269" s="203"/>
      <c r="F1269" s="204"/>
      <c r="G1269" s="205"/>
      <c r="H1269" s="205"/>
      <c r="I1269" s="205"/>
    </row>
    <row r="1270" spans="1:9" ht="15">
      <c r="A1270" s="199"/>
      <c r="B1270" s="200"/>
      <c r="C1270" s="201"/>
      <c r="D1270" s="202"/>
      <c r="E1270" s="203"/>
      <c r="F1270" s="204"/>
      <c r="G1270" s="205"/>
      <c r="H1270" s="205"/>
      <c r="I1270" s="205"/>
    </row>
    <row r="1271" spans="1:9" ht="15">
      <c r="A1271" s="199"/>
      <c r="B1271" s="200"/>
      <c r="C1271" s="201"/>
      <c r="D1271" s="202"/>
      <c r="E1271" s="203"/>
      <c r="F1271" s="204"/>
      <c r="G1271" s="205"/>
      <c r="H1271" s="205"/>
      <c r="I1271" s="205"/>
    </row>
    <row r="1272" spans="1:9" ht="15">
      <c r="A1272" s="199"/>
      <c r="B1272" s="200"/>
      <c r="C1272" s="201"/>
      <c r="D1272" s="202"/>
      <c r="E1272" s="203"/>
      <c r="F1272" s="204"/>
      <c r="G1272" s="205"/>
      <c r="H1272" s="205"/>
      <c r="I1272" s="205"/>
    </row>
    <row r="1273" spans="1:9" ht="15">
      <c r="A1273" s="199"/>
      <c r="B1273" s="200"/>
      <c r="C1273" s="201"/>
      <c r="D1273" s="202"/>
      <c r="E1273" s="203"/>
      <c r="F1273" s="204"/>
      <c r="G1273" s="205"/>
      <c r="H1273" s="205"/>
      <c r="I1273" s="205"/>
    </row>
    <row r="1274" spans="1:9" ht="15">
      <c r="A1274" s="199"/>
      <c r="B1274" s="200"/>
      <c r="C1274" s="201"/>
      <c r="D1274" s="202"/>
      <c r="E1274" s="203"/>
      <c r="F1274" s="204"/>
      <c r="G1274" s="205"/>
      <c r="H1274" s="205"/>
      <c r="I1274" s="205"/>
    </row>
    <row r="1275" spans="1:9" ht="15">
      <c r="A1275" s="199"/>
      <c r="B1275" s="200"/>
      <c r="C1275" s="201"/>
      <c r="D1275" s="202"/>
      <c r="E1275" s="203"/>
      <c r="F1275" s="204"/>
      <c r="G1275" s="205"/>
      <c r="H1275" s="205"/>
      <c r="I1275" s="205"/>
    </row>
    <row r="1276" spans="1:9" ht="15">
      <c r="A1276" s="199"/>
      <c r="B1276" s="200"/>
      <c r="C1276" s="201"/>
      <c r="D1276" s="202"/>
      <c r="E1276" s="203"/>
      <c r="F1276" s="204"/>
      <c r="G1276" s="205"/>
      <c r="H1276" s="205"/>
      <c r="I1276" s="205"/>
    </row>
    <row r="1277" spans="1:9" ht="15">
      <c r="A1277" s="199"/>
      <c r="B1277" s="200"/>
      <c r="C1277" s="201"/>
      <c r="D1277" s="202"/>
      <c r="E1277" s="203"/>
      <c r="F1277" s="204"/>
      <c r="G1277" s="205"/>
      <c r="H1277" s="205"/>
      <c r="I1277" s="205"/>
    </row>
    <row r="1278" spans="1:9" ht="15">
      <c r="A1278" s="199"/>
      <c r="B1278" s="200"/>
      <c r="C1278" s="201"/>
      <c r="D1278" s="202"/>
      <c r="E1278" s="203"/>
      <c r="F1278" s="204"/>
      <c r="G1278" s="205"/>
      <c r="H1278" s="205"/>
      <c r="I1278" s="205"/>
    </row>
    <row r="1279" spans="1:9" ht="15">
      <c r="A1279" s="199"/>
      <c r="B1279" s="200"/>
      <c r="C1279" s="201"/>
      <c r="D1279" s="202"/>
      <c r="E1279" s="203"/>
      <c r="F1279" s="204"/>
      <c r="G1279" s="205"/>
      <c r="H1279" s="205"/>
      <c r="I1279" s="205"/>
    </row>
    <row r="1280" spans="1:9" ht="15">
      <c r="A1280" s="199"/>
      <c r="B1280" s="200"/>
      <c r="C1280" s="201"/>
      <c r="D1280" s="202"/>
      <c r="E1280" s="203"/>
      <c r="F1280" s="204"/>
      <c r="G1280" s="205"/>
      <c r="H1280" s="205"/>
      <c r="I1280" s="205"/>
    </row>
    <row r="1281" spans="1:9" ht="15">
      <c r="A1281" s="199"/>
      <c r="B1281" s="200"/>
      <c r="C1281" s="201"/>
      <c r="D1281" s="202"/>
      <c r="E1281" s="203"/>
      <c r="F1281" s="204"/>
      <c r="G1281" s="205"/>
      <c r="H1281" s="205"/>
      <c r="I1281" s="205"/>
    </row>
    <row r="1282" spans="1:9" ht="15">
      <c r="A1282" s="199"/>
      <c r="B1282" s="200"/>
      <c r="C1282" s="201"/>
      <c r="D1282" s="202"/>
      <c r="E1282" s="203"/>
      <c r="F1282" s="204"/>
      <c r="G1282" s="205"/>
      <c r="H1282" s="205"/>
      <c r="I1282" s="205"/>
    </row>
    <row r="1283" spans="1:9" ht="15">
      <c r="A1283" s="199"/>
      <c r="B1283" s="200"/>
      <c r="C1283" s="201"/>
      <c r="D1283" s="202"/>
      <c r="E1283" s="203"/>
      <c r="F1283" s="204"/>
      <c r="G1283" s="205"/>
      <c r="H1283" s="205"/>
      <c r="I1283" s="205"/>
    </row>
    <row r="1284" spans="1:9" ht="15">
      <c r="A1284" s="199"/>
      <c r="B1284" s="200"/>
      <c r="C1284" s="201"/>
      <c r="D1284" s="202"/>
      <c r="E1284" s="203"/>
      <c r="F1284" s="204"/>
      <c r="G1284" s="205"/>
      <c r="H1284" s="205"/>
      <c r="I1284" s="205"/>
    </row>
    <row r="1285" spans="1:9" ht="15">
      <c r="A1285" s="199"/>
      <c r="B1285" s="200"/>
      <c r="C1285" s="201"/>
      <c r="D1285" s="202"/>
      <c r="E1285" s="203"/>
      <c r="F1285" s="204"/>
      <c r="G1285" s="205"/>
      <c r="H1285" s="205"/>
      <c r="I1285" s="205"/>
    </row>
    <row r="1286" spans="1:9" ht="15">
      <c r="A1286" s="199"/>
      <c r="B1286" s="200"/>
      <c r="C1286" s="201"/>
      <c r="D1286" s="202"/>
      <c r="E1286" s="203"/>
      <c r="F1286" s="204"/>
      <c r="G1286" s="205"/>
      <c r="H1286" s="205"/>
      <c r="I1286" s="205"/>
    </row>
    <row r="1287" spans="1:9" ht="15">
      <c r="A1287" s="199"/>
      <c r="B1287" s="200"/>
      <c r="C1287" s="201"/>
      <c r="D1287" s="202"/>
      <c r="E1287" s="203"/>
      <c r="F1287" s="204"/>
      <c r="G1287" s="205"/>
      <c r="H1287" s="205"/>
      <c r="I1287" s="205"/>
    </row>
    <row r="1288" spans="1:9" ht="15">
      <c r="A1288" s="199"/>
      <c r="B1288" s="200"/>
      <c r="C1288" s="201"/>
      <c r="D1288" s="202"/>
      <c r="E1288" s="203"/>
      <c r="F1288" s="204"/>
      <c r="G1288" s="205"/>
      <c r="H1288" s="205"/>
      <c r="I1288" s="205"/>
    </row>
    <row r="1289" spans="1:9" ht="15">
      <c r="A1289" s="199"/>
      <c r="B1289" s="200"/>
      <c r="C1289" s="201"/>
      <c r="D1289" s="202"/>
      <c r="E1289" s="203"/>
      <c r="F1289" s="204"/>
      <c r="G1289" s="205"/>
      <c r="H1289" s="205"/>
      <c r="I1289" s="205"/>
    </row>
    <row r="1290" spans="1:9" ht="15">
      <c r="A1290" s="199"/>
      <c r="B1290" s="200"/>
      <c r="C1290" s="201"/>
      <c r="D1290" s="202"/>
      <c r="E1290" s="203"/>
      <c r="F1290" s="204"/>
      <c r="G1290" s="205"/>
      <c r="H1290" s="205"/>
      <c r="I1290" s="205"/>
    </row>
    <row r="1291" spans="1:9" ht="15">
      <c r="A1291" s="199"/>
      <c r="B1291" s="200"/>
      <c r="C1291" s="201"/>
      <c r="D1291" s="202"/>
      <c r="E1291" s="203"/>
      <c r="F1291" s="204"/>
      <c r="G1291" s="205"/>
      <c r="H1291" s="205"/>
      <c r="I1291" s="205"/>
    </row>
    <row r="1292" spans="1:9" ht="15">
      <c r="A1292" s="199"/>
      <c r="B1292" s="200"/>
      <c r="C1292" s="201"/>
      <c r="D1292" s="202"/>
      <c r="E1292" s="203"/>
      <c r="F1292" s="204"/>
      <c r="G1292" s="205"/>
      <c r="H1292" s="205"/>
      <c r="I1292" s="205"/>
    </row>
    <row r="1293" spans="1:9" ht="15">
      <c r="A1293" s="199"/>
      <c r="B1293" s="200"/>
      <c r="C1293" s="201"/>
      <c r="D1293" s="202"/>
      <c r="E1293" s="203"/>
      <c r="F1293" s="204"/>
      <c r="G1293" s="205"/>
      <c r="H1293" s="205"/>
      <c r="I1293" s="205"/>
    </row>
    <row r="1294" spans="1:9" ht="15">
      <c r="A1294" s="199"/>
      <c r="B1294" s="200"/>
      <c r="C1294" s="201"/>
      <c r="D1294" s="202"/>
      <c r="E1294" s="203"/>
      <c r="F1294" s="204"/>
      <c r="G1294" s="205"/>
      <c r="H1294" s="205"/>
      <c r="I1294" s="205"/>
    </row>
    <row r="1295" spans="1:9" ht="15">
      <c r="A1295" s="199"/>
      <c r="B1295" s="200"/>
      <c r="C1295" s="201"/>
      <c r="D1295" s="202"/>
      <c r="E1295" s="203"/>
      <c r="F1295" s="204"/>
      <c r="G1295" s="205"/>
      <c r="H1295" s="205"/>
      <c r="I1295" s="205"/>
    </row>
    <row r="1296" spans="1:9" ht="15">
      <c r="A1296" s="199"/>
      <c r="B1296" s="200"/>
      <c r="C1296" s="201"/>
      <c r="D1296" s="202"/>
      <c r="E1296" s="203"/>
      <c r="F1296" s="204"/>
      <c r="G1296" s="205"/>
      <c r="H1296" s="205"/>
      <c r="I1296" s="205"/>
    </row>
    <row r="1297" spans="1:9" ht="15">
      <c r="A1297" s="199"/>
      <c r="B1297" s="200"/>
      <c r="C1297" s="201"/>
      <c r="D1297" s="202"/>
      <c r="E1297" s="203"/>
      <c r="F1297" s="204"/>
      <c r="G1297" s="205"/>
      <c r="H1297" s="205"/>
      <c r="I1297" s="205"/>
    </row>
    <row r="1298" spans="1:9" ht="15">
      <c r="A1298" s="199"/>
      <c r="B1298" s="200"/>
      <c r="C1298" s="201"/>
      <c r="D1298" s="202"/>
      <c r="E1298" s="203"/>
      <c r="F1298" s="204"/>
      <c r="G1298" s="205"/>
      <c r="H1298" s="205"/>
      <c r="I1298" s="205"/>
    </row>
    <row r="1299" spans="1:9" ht="15">
      <c r="A1299" s="199"/>
      <c r="B1299" s="200"/>
      <c r="C1299" s="201"/>
      <c r="D1299" s="202"/>
      <c r="E1299" s="203"/>
      <c r="F1299" s="204"/>
      <c r="G1299" s="205"/>
      <c r="H1299" s="205"/>
      <c r="I1299" s="205"/>
    </row>
    <row r="1300" spans="1:9" ht="15">
      <c r="A1300" s="199"/>
      <c r="B1300" s="200"/>
      <c r="C1300" s="201"/>
      <c r="D1300" s="202"/>
      <c r="E1300" s="203"/>
      <c r="F1300" s="204"/>
      <c r="G1300" s="205"/>
      <c r="H1300" s="205"/>
      <c r="I1300" s="205"/>
    </row>
    <row r="1301" spans="1:9" ht="15">
      <c r="A1301" s="199"/>
      <c r="B1301" s="200"/>
      <c r="C1301" s="201"/>
      <c r="D1301" s="202"/>
      <c r="E1301" s="203"/>
      <c r="F1301" s="204"/>
      <c r="G1301" s="205"/>
      <c r="H1301" s="205"/>
      <c r="I1301" s="205"/>
    </row>
    <row r="1302" spans="1:9" ht="15">
      <c r="A1302" s="199"/>
      <c r="B1302" s="200"/>
      <c r="C1302" s="201"/>
      <c r="D1302" s="202"/>
      <c r="E1302" s="203"/>
      <c r="F1302" s="204"/>
      <c r="G1302" s="205"/>
      <c r="H1302" s="205"/>
      <c r="I1302" s="205"/>
    </row>
    <row r="1303" spans="1:9" ht="15">
      <c r="A1303" s="199"/>
      <c r="B1303" s="200"/>
      <c r="C1303" s="201"/>
      <c r="D1303" s="202"/>
      <c r="E1303" s="203"/>
      <c r="F1303" s="204"/>
      <c r="G1303" s="205"/>
      <c r="H1303" s="205"/>
      <c r="I1303" s="205"/>
    </row>
    <row r="1304" spans="1:9" ht="15">
      <c r="A1304" s="199"/>
      <c r="B1304" s="200"/>
      <c r="C1304" s="201"/>
      <c r="D1304" s="202"/>
      <c r="E1304" s="203"/>
      <c r="F1304" s="204"/>
      <c r="G1304" s="205"/>
      <c r="H1304" s="205"/>
      <c r="I1304" s="205"/>
    </row>
    <row r="1305" spans="1:9" ht="15">
      <c r="A1305" s="199"/>
      <c r="B1305" s="200"/>
      <c r="C1305" s="201"/>
      <c r="D1305" s="202"/>
      <c r="E1305" s="203"/>
      <c r="F1305" s="204"/>
      <c r="G1305" s="205"/>
      <c r="H1305" s="205"/>
      <c r="I1305" s="205"/>
    </row>
    <row r="1306" spans="1:9" ht="15">
      <c r="A1306" s="199"/>
      <c r="B1306" s="200"/>
      <c r="C1306" s="201"/>
      <c r="D1306" s="202"/>
      <c r="E1306" s="203"/>
      <c r="F1306" s="204"/>
      <c r="G1306" s="205"/>
      <c r="H1306" s="205"/>
      <c r="I1306" s="205"/>
    </row>
    <row r="1307" spans="1:9" ht="15">
      <c r="A1307" s="199"/>
      <c r="B1307" s="200"/>
      <c r="C1307" s="201"/>
      <c r="D1307" s="202"/>
      <c r="E1307" s="203"/>
      <c r="F1307" s="204"/>
      <c r="G1307" s="205"/>
      <c r="H1307" s="205"/>
      <c r="I1307" s="205"/>
    </row>
    <row r="1308" spans="1:9" ht="15">
      <c r="A1308" s="199"/>
      <c r="B1308" s="200"/>
      <c r="C1308" s="201"/>
      <c r="D1308" s="202"/>
      <c r="E1308" s="203"/>
      <c r="F1308" s="204"/>
      <c r="G1308" s="205"/>
      <c r="H1308" s="205"/>
      <c r="I1308" s="205"/>
    </row>
    <row r="1309" spans="1:9" ht="15">
      <c r="A1309" s="199"/>
      <c r="B1309" s="200"/>
      <c r="C1309" s="201"/>
      <c r="D1309" s="202"/>
      <c r="E1309" s="203"/>
      <c r="F1309" s="204"/>
      <c r="G1309" s="205"/>
      <c r="H1309" s="205"/>
      <c r="I1309" s="205"/>
    </row>
    <row r="1310" spans="1:9" ht="15">
      <c r="A1310" s="199"/>
      <c r="B1310" s="200"/>
      <c r="C1310" s="201"/>
      <c r="D1310" s="202"/>
      <c r="E1310" s="203"/>
      <c r="F1310" s="204"/>
      <c r="G1310" s="205"/>
      <c r="H1310" s="205"/>
      <c r="I1310" s="205"/>
    </row>
    <row r="1311" spans="1:9" ht="15">
      <c r="A1311" s="199"/>
      <c r="B1311" s="200"/>
      <c r="C1311" s="201"/>
      <c r="D1311" s="202"/>
      <c r="E1311" s="203"/>
      <c r="F1311" s="204"/>
      <c r="G1311" s="205"/>
      <c r="H1311" s="205"/>
      <c r="I1311" s="205"/>
    </row>
    <row r="1312" spans="1:9" ht="15">
      <c r="A1312" s="199"/>
      <c r="B1312" s="200"/>
      <c r="C1312" s="201"/>
      <c r="D1312" s="202"/>
      <c r="E1312" s="203"/>
      <c r="F1312" s="204"/>
      <c r="G1312" s="205"/>
      <c r="H1312" s="205"/>
      <c r="I1312" s="205"/>
    </row>
    <row r="1313" spans="1:9" ht="15">
      <c r="A1313" s="199"/>
      <c r="B1313" s="200"/>
      <c r="C1313" s="201"/>
      <c r="D1313" s="202"/>
      <c r="E1313" s="203"/>
      <c r="F1313" s="204"/>
      <c r="G1313" s="205"/>
      <c r="H1313" s="205"/>
      <c r="I1313" s="205"/>
    </row>
    <row r="1314" spans="1:9" ht="15">
      <c r="A1314" s="199"/>
      <c r="B1314" s="200"/>
      <c r="C1314" s="201"/>
      <c r="D1314" s="202"/>
      <c r="E1314" s="203"/>
      <c r="F1314" s="204"/>
      <c r="G1314" s="205"/>
      <c r="H1314" s="205"/>
      <c r="I1314" s="205"/>
    </row>
    <row r="1315" spans="1:9" ht="15">
      <c r="A1315" s="199"/>
      <c r="B1315" s="200"/>
      <c r="C1315" s="201"/>
      <c r="D1315" s="202"/>
      <c r="E1315" s="203"/>
      <c r="F1315" s="204"/>
      <c r="G1315" s="205"/>
      <c r="H1315" s="205"/>
      <c r="I1315" s="205"/>
    </row>
    <row r="1316" spans="1:9" ht="15">
      <c r="A1316" s="199"/>
      <c r="B1316" s="200"/>
      <c r="C1316" s="201"/>
      <c r="D1316" s="202"/>
      <c r="E1316" s="203"/>
      <c r="F1316" s="204"/>
      <c r="G1316" s="205"/>
      <c r="H1316" s="205"/>
      <c r="I1316" s="205"/>
    </row>
    <row r="1317" spans="1:9" ht="15">
      <c r="A1317" s="199"/>
      <c r="B1317" s="200"/>
      <c r="C1317" s="201"/>
      <c r="D1317" s="202"/>
      <c r="E1317" s="203"/>
      <c r="F1317" s="204"/>
      <c r="G1317" s="205"/>
      <c r="H1317" s="205"/>
      <c r="I1317" s="205"/>
    </row>
    <row r="1318" spans="1:9" ht="15">
      <c r="A1318" s="199"/>
      <c r="B1318" s="200"/>
      <c r="C1318" s="201"/>
      <c r="D1318" s="202"/>
      <c r="E1318" s="203"/>
      <c r="F1318" s="204"/>
      <c r="G1318" s="205"/>
      <c r="H1318" s="205"/>
      <c r="I1318" s="205"/>
    </row>
    <row r="1319" spans="1:9" ht="15">
      <c r="A1319" s="199"/>
      <c r="B1319" s="200"/>
      <c r="C1319" s="201"/>
      <c r="D1319" s="202"/>
      <c r="E1319" s="203"/>
      <c r="F1319" s="204"/>
      <c r="G1319" s="205"/>
      <c r="H1319" s="205"/>
      <c r="I1319" s="205"/>
    </row>
    <row r="1320" spans="1:9" ht="15">
      <c r="A1320" s="199"/>
      <c r="B1320" s="200"/>
      <c r="C1320" s="201"/>
      <c r="D1320" s="202"/>
      <c r="E1320" s="203"/>
      <c r="F1320" s="204"/>
      <c r="G1320" s="205"/>
      <c r="H1320" s="205"/>
      <c r="I1320" s="205"/>
    </row>
    <row r="1321" spans="1:9" ht="15">
      <c r="A1321" s="199"/>
      <c r="B1321" s="200"/>
      <c r="C1321" s="201"/>
      <c r="D1321" s="202"/>
      <c r="E1321" s="203"/>
      <c r="F1321" s="204"/>
      <c r="G1321" s="205"/>
      <c r="H1321" s="205"/>
      <c r="I1321" s="205"/>
    </row>
    <row r="1322" spans="1:9" ht="15">
      <c r="A1322" s="199"/>
      <c r="B1322" s="200"/>
      <c r="C1322" s="201"/>
      <c r="D1322" s="202"/>
      <c r="E1322" s="203"/>
      <c r="F1322" s="204"/>
      <c r="G1322" s="205"/>
      <c r="H1322" s="205"/>
      <c r="I1322" s="205"/>
    </row>
    <row r="1323" spans="1:9" ht="15">
      <c r="A1323" s="199"/>
      <c r="B1323" s="200"/>
      <c r="C1323" s="201"/>
      <c r="D1323" s="202"/>
      <c r="E1323" s="203"/>
      <c r="F1323" s="204"/>
      <c r="G1323" s="205"/>
      <c r="H1323" s="205"/>
      <c r="I1323" s="205"/>
    </row>
    <row r="1324" spans="1:9" ht="15">
      <c r="A1324" s="199"/>
      <c r="B1324" s="200"/>
      <c r="C1324" s="201"/>
      <c r="D1324" s="202"/>
      <c r="E1324" s="203"/>
      <c r="F1324" s="204"/>
      <c r="G1324" s="205"/>
      <c r="H1324" s="205"/>
      <c r="I1324" s="205"/>
    </row>
    <row r="1325" spans="1:9" ht="15">
      <c r="A1325" s="199"/>
      <c r="B1325" s="200"/>
      <c r="C1325" s="201"/>
      <c r="D1325" s="202"/>
      <c r="E1325" s="203"/>
      <c r="F1325" s="204"/>
      <c r="G1325" s="205"/>
      <c r="H1325" s="205"/>
      <c r="I1325" s="205"/>
    </row>
    <row r="1326" spans="1:9" ht="15">
      <c r="A1326" s="199"/>
      <c r="B1326" s="200"/>
      <c r="C1326" s="201"/>
      <c r="D1326" s="202"/>
      <c r="E1326" s="203"/>
      <c r="F1326" s="204"/>
      <c r="G1326" s="205"/>
      <c r="H1326" s="205"/>
      <c r="I1326" s="205"/>
    </row>
    <row r="1327" spans="1:9" ht="15">
      <c r="A1327" s="199"/>
      <c r="B1327" s="200"/>
      <c r="C1327" s="201"/>
      <c r="D1327" s="202"/>
      <c r="E1327" s="203"/>
      <c r="F1327" s="204"/>
      <c r="G1327" s="205"/>
      <c r="H1327" s="205"/>
      <c r="I1327" s="205"/>
    </row>
    <row r="1328" spans="1:9" ht="15">
      <c r="A1328" s="199"/>
      <c r="B1328" s="200"/>
      <c r="C1328" s="201"/>
      <c r="D1328" s="202"/>
      <c r="E1328" s="203"/>
      <c r="F1328" s="204"/>
      <c r="G1328" s="205"/>
      <c r="H1328" s="205"/>
      <c r="I1328" s="205"/>
    </row>
    <row r="1329" spans="1:9" ht="15">
      <c r="A1329" s="199"/>
      <c r="B1329" s="200"/>
      <c r="C1329" s="201"/>
      <c r="D1329" s="202"/>
      <c r="E1329" s="203"/>
      <c r="F1329" s="204"/>
      <c r="G1329" s="205"/>
      <c r="H1329" s="205"/>
      <c r="I1329" s="205"/>
    </row>
    <row r="1330" spans="1:9" ht="15">
      <c r="A1330" s="199"/>
      <c r="B1330" s="200"/>
      <c r="C1330" s="201"/>
      <c r="D1330" s="202"/>
      <c r="E1330" s="203"/>
      <c r="F1330" s="204"/>
      <c r="G1330" s="205"/>
      <c r="H1330" s="205"/>
      <c r="I1330" s="205"/>
    </row>
    <row r="1331" spans="1:9" ht="15">
      <c r="A1331" s="199"/>
      <c r="B1331" s="200"/>
      <c r="C1331" s="201"/>
      <c r="D1331" s="202"/>
      <c r="E1331" s="203"/>
      <c r="F1331" s="204"/>
      <c r="G1331" s="205"/>
      <c r="H1331" s="205"/>
      <c r="I1331" s="205"/>
    </row>
    <row r="1332" spans="1:9" ht="15">
      <c r="A1332" s="199"/>
      <c r="B1332" s="200"/>
      <c r="C1332" s="201"/>
      <c r="D1332" s="202"/>
      <c r="E1332" s="203"/>
      <c r="F1332" s="204"/>
      <c r="G1332" s="205"/>
      <c r="H1332" s="205"/>
      <c r="I1332" s="205"/>
    </row>
    <row r="1333" spans="1:9" ht="15">
      <c r="A1333" s="199"/>
      <c r="B1333" s="200"/>
      <c r="C1333" s="201"/>
      <c r="D1333" s="202"/>
      <c r="E1333" s="203"/>
      <c r="F1333" s="204"/>
      <c r="G1333" s="205"/>
      <c r="H1333" s="205"/>
      <c r="I1333" s="205"/>
    </row>
    <row r="1334" spans="1:9" ht="15">
      <c r="A1334" s="199"/>
      <c r="B1334" s="200"/>
      <c r="C1334" s="201"/>
      <c r="D1334" s="202"/>
      <c r="E1334" s="203"/>
      <c r="F1334" s="204"/>
      <c r="G1334" s="205"/>
      <c r="H1334" s="205"/>
      <c r="I1334" s="205"/>
    </row>
    <row r="1335" spans="1:9" ht="15">
      <c r="A1335" s="199"/>
      <c r="B1335" s="200"/>
      <c r="C1335" s="201"/>
      <c r="D1335" s="202"/>
      <c r="E1335" s="203"/>
      <c r="F1335" s="204"/>
      <c r="G1335" s="205"/>
      <c r="H1335" s="205"/>
      <c r="I1335" s="205"/>
    </row>
    <row r="1336" spans="1:9" ht="15">
      <c r="A1336" s="199"/>
      <c r="B1336" s="200"/>
      <c r="C1336" s="201"/>
      <c r="D1336" s="202"/>
      <c r="E1336" s="203"/>
      <c r="F1336" s="204"/>
      <c r="G1336" s="205"/>
      <c r="H1336" s="205"/>
      <c r="I1336" s="205"/>
    </row>
    <row r="1337" spans="1:9" ht="15">
      <c r="A1337" s="199"/>
      <c r="B1337" s="200"/>
      <c r="C1337" s="201"/>
      <c r="D1337" s="202"/>
      <c r="E1337" s="203"/>
      <c r="F1337" s="204"/>
      <c r="G1337" s="205"/>
      <c r="H1337" s="205"/>
      <c r="I1337" s="205"/>
    </row>
    <row r="1338" spans="1:9" ht="15">
      <c r="A1338" s="199"/>
      <c r="B1338" s="200"/>
      <c r="C1338" s="201"/>
      <c r="D1338" s="202"/>
      <c r="E1338" s="203"/>
      <c r="F1338" s="204"/>
      <c r="G1338" s="205"/>
      <c r="H1338" s="205"/>
      <c r="I1338" s="205"/>
    </row>
    <row r="1339" spans="1:9" ht="15">
      <c r="A1339" s="199"/>
      <c r="B1339" s="200"/>
      <c r="C1339" s="201"/>
      <c r="D1339" s="202"/>
      <c r="E1339" s="203"/>
      <c r="F1339" s="204"/>
      <c r="G1339" s="205"/>
      <c r="H1339" s="205"/>
      <c r="I1339" s="205"/>
    </row>
    <row r="1340" spans="1:9" ht="15">
      <c r="A1340" s="199"/>
      <c r="B1340" s="200"/>
      <c r="C1340" s="201"/>
      <c r="D1340" s="202"/>
      <c r="E1340" s="203"/>
      <c r="F1340" s="204"/>
      <c r="G1340" s="205"/>
      <c r="H1340" s="205"/>
      <c r="I1340" s="205"/>
    </row>
    <row r="1341" spans="1:9" ht="15">
      <c r="A1341" s="199"/>
      <c r="B1341" s="200"/>
      <c r="C1341" s="201"/>
      <c r="D1341" s="202"/>
      <c r="E1341" s="203"/>
      <c r="F1341" s="204"/>
      <c r="G1341" s="205"/>
      <c r="H1341" s="205"/>
      <c r="I1341" s="205"/>
    </row>
    <row r="1342" spans="1:9" ht="15">
      <c r="A1342" s="199"/>
      <c r="B1342" s="200"/>
      <c r="C1342" s="201"/>
      <c r="D1342" s="202"/>
      <c r="E1342" s="203"/>
      <c r="F1342" s="204"/>
      <c r="G1342" s="205"/>
      <c r="H1342" s="205"/>
      <c r="I1342" s="205"/>
    </row>
    <row r="1343" spans="1:9" ht="15">
      <c r="A1343" s="199"/>
      <c r="B1343" s="200"/>
      <c r="C1343" s="201"/>
      <c r="D1343" s="202"/>
      <c r="E1343" s="203"/>
      <c r="F1343" s="204"/>
      <c r="G1343" s="205"/>
      <c r="H1343" s="205"/>
      <c r="I1343" s="205"/>
    </row>
    <row r="1344" spans="1:9" ht="15">
      <c r="A1344" s="199"/>
      <c r="B1344" s="200"/>
      <c r="C1344" s="201"/>
      <c r="D1344" s="202"/>
      <c r="E1344" s="203"/>
      <c r="F1344" s="204"/>
      <c r="G1344" s="205"/>
      <c r="H1344" s="205"/>
      <c r="I1344" s="205"/>
    </row>
    <row r="1345" spans="1:9" ht="15">
      <c r="A1345" s="199"/>
      <c r="B1345" s="200"/>
      <c r="C1345" s="201"/>
      <c r="D1345" s="202"/>
      <c r="E1345" s="203"/>
      <c r="F1345" s="204"/>
      <c r="G1345" s="205"/>
      <c r="H1345" s="205"/>
      <c r="I1345" s="205"/>
    </row>
    <row r="1346" spans="1:9" ht="15">
      <c r="A1346" s="199"/>
      <c r="B1346" s="200"/>
      <c r="C1346" s="201"/>
      <c r="D1346" s="202"/>
      <c r="E1346" s="203"/>
      <c r="F1346" s="204"/>
      <c r="G1346" s="205"/>
      <c r="H1346" s="205"/>
      <c r="I1346" s="205"/>
    </row>
    <row r="1347" spans="1:9" ht="15">
      <c r="A1347" s="199"/>
      <c r="B1347" s="200"/>
      <c r="C1347" s="201"/>
      <c r="D1347" s="202"/>
      <c r="E1347" s="203"/>
      <c r="F1347" s="204"/>
      <c r="G1347" s="205"/>
      <c r="H1347" s="205"/>
      <c r="I1347" s="205"/>
    </row>
    <row r="1348" spans="1:9" ht="15">
      <c r="A1348" s="199"/>
      <c r="B1348" s="200"/>
      <c r="C1348" s="201"/>
      <c r="D1348" s="202"/>
      <c r="E1348" s="203"/>
      <c r="F1348" s="204"/>
      <c r="G1348" s="205"/>
      <c r="H1348" s="205"/>
      <c r="I1348" s="205"/>
    </row>
    <row r="1349" spans="1:9" ht="15">
      <c r="A1349" s="199"/>
      <c r="B1349" s="200"/>
      <c r="C1349" s="201"/>
      <c r="D1349" s="202"/>
      <c r="E1349" s="203"/>
      <c r="F1349" s="204"/>
      <c r="G1349" s="205"/>
      <c r="H1349" s="205"/>
      <c r="I1349" s="205"/>
    </row>
    <row r="1350" spans="1:9" ht="15">
      <c r="A1350" s="199"/>
      <c r="B1350" s="200"/>
      <c r="C1350" s="201"/>
      <c r="D1350" s="202"/>
      <c r="E1350" s="203"/>
      <c r="F1350" s="204"/>
      <c r="G1350" s="205"/>
      <c r="H1350" s="205"/>
      <c r="I1350" s="205"/>
    </row>
    <row r="1351" spans="1:9" ht="15">
      <c r="A1351" s="199"/>
      <c r="B1351" s="200"/>
      <c r="C1351" s="201"/>
      <c r="D1351" s="202"/>
      <c r="E1351" s="203"/>
      <c r="F1351" s="204"/>
      <c r="G1351" s="205"/>
      <c r="H1351" s="205"/>
      <c r="I1351" s="205"/>
    </row>
    <row r="1352" spans="1:9" ht="15">
      <c r="A1352" s="199"/>
      <c r="B1352" s="200"/>
      <c r="C1352" s="201"/>
      <c r="D1352" s="202"/>
      <c r="E1352" s="203"/>
      <c r="F1352" s="204"/>
      <c r="G1352" s="205"/>
      <c r="H1352" s="205"/>
      <c r="I1352" s="205"/>
    </row>
    <row r="1353" spans="1:9" ht="15">
      <c r="A1353" s="199"/>
      <c r="B1353" s="200"/>
      <c r="C1353" s="201"/>
      <c r="D1353" s="202"/>
      <c r="E1353" s="203"/>
      <c r="F1353" s="204"/>
      <c r="G1353" s="205"/>
      <c r="H1353" s="205"/>
      <c r="I1353" s="205"/>
    </row>
    <row r="1354" spans="1:9" ht="15">
      <c r="A1354" s="199"/>
      <c r="B1354" s="200"/>
      <c r="C1354" s="201"/>
      <c r="D1354" s="202"/>
      <c r="E1354" s="203"/>
      <c r="F1354" s="204"/>
      <c r="G1354" s="205"/>
      <c r="H1354" s="205"/>
      <c r="I1354" s="205"/>
    </row>
    <row r="1355" spans="1:9" ht="15">
      <c r="A1355" s="199"/>
      <c r="B1355" s="200"/>
      <c r="C1355" s="201"/>
      <c r="D1355" s="202"/>
      <c r="E1355" s="203"/>
      <c r="F1355" s="204"/>
      <c r="G1355" s="205"/>
      <c r="H1355" s="205"/>
      <c r="I1355" s="205"/>
    </row>
    <row r="1356" spans="1:9" ht="15">
      <c r="A1356" s="199"/>
      <c r="B1356" s="200"/>
      <c r="C1356" s="201"/>
      <c r="D1356" s="202"/>
      <c r="E1356" s="203"/>
      <c r="F1356" s="204"/>
      <c r="G1356" s="205"/>
      <c r="H1356" s="205"/>
      <c r="I1356" s="205"/>
    </row>
    <row r="1357" spans="1:9" ht="15">
      <c r="A1357" s="199"/>
      <c r="B1357" s="200"/>
      <c r="C1357" s="201"/>
      <c r="D1357" s="202"/>
      <c r="E1357" s="203"/>
      <c r="F1357" s="204"/>
      <c r="G1357" s="205"/>
      <c r="H1357" s="205"/>
      <c r="I1357" s="205"/>
    </row>
    <row r="1358" spans="1:9" ht="15">
      <c r="A1358" s="199"/>
      <c r="B1358" s="200"/>
      <c r="C1358" s="201"/>
      <c r="D1358" s="202"/>
      <c r="E1358" s="203"/>
      <c r="F1358" s="204"/>
      <c r="G1358" s="205"/>
      <c r="H1358" s="205"/>
      <c r="I1358" s="205"/>
    </row>
    <row r="1359" spans="1:9" ht="15">
      <c r="A1359" s="199"/>
      <c r="B1359" s="200"/>
      <c r="C1359" s="201"/>
      <c r="D1359" s="202"/>
      <c r="E1359" s="203"/>
      <c r="F1359" s="204"/>
      <c r="G1359" s="205"/>
      <c r="H1359" s="205"/>
      <c r="I1359" s="205"/>
    </row>
    <row r="1360" spans="1:9" ht="15">
      <c r="A1360" s="199"/>
      <c r="B1360" s="200"/>
      <c r="C1360" s="201"/>
      <c r="D1360" s="202"/>
      <c r="E1360" s="203"/>
      <c r="F1360" s="204"/>
      <c r="G1360" s="205"/>
      <c r="H1360" s="205"/>
      <c r="I1360" s="205"/>
    </row>
    <row r="1361" spans="1:9" ht="15">
      <c r="A1361" s="199"/>
      <c r="B1361" s="200"/>
      <c r="C1361" s="201"/>
      <c r="D1361" s="202"/>
      <c r="E1361" s="203"/>
      <c r="F1361" s="204"/>
      <c r="G1361" s="205"/>
      <c r="H1361" s="205"/>
      <c r="I1361" s="205"/>
    </row>
    <row r="1362" spans="1:9" ht="15">
      <c r="A1362" s="199"/>
      <c r="B1362" s="200"/>
      <c r="C1362" s="201"/>
      <c r="D1362" s="202"/>
      <c r="E1362" s="203"/>
      <c r="F1362" s="204"/>
      <c r="G1362" s="205"/>
      <c r="H1362" s="205"/>
      <c r="I1362" s="205"/>
    </row>
    <row r="1363" spans="1:9" ht="15">
      <c r="A1363" s="199"/>
      <c r="B1363" s="200"/>
      <c r="C1363" s="201"/>
      <c r="D1363" s="202"/>
      <c r="E1363" s="203"/>
      <c r="F1363" s="204"/>
      <c r="G1363" s="205"/>
      <c r="H1363" s="205"/>
      <c r="I1363" s="205"/>
    </row>
    <row r="1364" spans="1:9" ht="15">
      <c r="A1364" s="199"/>
      <c r="B1364" s="200"/>
      <c r="C1364" s="201"/>
      <c r="D1364" s="202"/>
      <c r="E1364" s="203"/>
      <c r="F1364" s="204"/>
      <c r="G1364" s="205"/>
      <c r="H1364" s="205"/>
      <c r="I1364" s="205"/>
    </row>
    <row r="1365" spans="1:9" ht="15">
      <c r="A1365" s="199"/>
      <c r="B1365" s="200"/>
      <c r="C1365" s="201"/>
      <c r="D1365" s="202"/>
      <c r="E1365" s="203"/>
      <c r="F1365" s="204"/>
      <c r="G1365" s="205"/>
      <c r="H1365" s="205"/>
      <c r="I1365" s="205"/>
    </row>
    <row r="1366" spans="1:9" ht="15">
      <c r="A1366" s="199"/>
      <c r="B1366" s="200"/>
      <c r="C1366" s="201"/>
      <c r="D1366" s="202"/>
      <c r="E1366" s="203"/>
      <c r="F1366" s="204"/>
      <c r="G1366" s="205"/>
      <c r="H1366" s="205"/>
      <c r="I1366" s="205"/>
    </row>
    <row r="1367" spans="1:9" ht="15">
      <c r="A1367" s="199"/>
      <c r="B1367" s="200"/>
      <c r="C1367" s="201"/>
      <c r="D1367" s="202"/>
      <c r="E1367" s="203"/>
      <c r="F1367" s="204"/>
      <c r="G1367" s="205"/>
      <c r="H1367" s="205"/>
      <c r="I1367" s="205"/>
    </row>
    <row r="1368" spans="1:9" ht="15">
      <c r="A1368" s="199"/>
      <c r="B1368" s="200"/>
      <c r="C1368" s="201"/>
      <c r="D1368" s="202"/>
      <c r="E1368" s="203"/>
      <c r="F1368" s="204"/>
      <c r="G1368" s="205"/>
      <c r="H1368" s="205"/>
      <c r="I1368" s="205"/>
    </row>
    <row r="1369" spans="1:9" ht="15">
      <c r="A1369" s="199"/>
      <c r="B1369" s="200"/>
      <c r="C1369" s="201"/>
      <c r="D1369" s="202"/>
      <c r="E1369" s="203"/>
      <c r="F1369" s="204"/>
      <c r="G1369" s="205"/>
      <c r="H1369" s="205"/>
      <c r="I1369" s="205"/>
    </row>
    <row r="1370" spans="1:9" ht="15">
      <c r="A1370" s="199"/>
      <c r="B1370" s="200"/>
      <c r="C1370" s="201"/>
      <c r="D1370" s="202"/>
      <c r="E1370" s="203"/>
      <c r="F1370" s="204"/>
      <c r="G1370" s="205"/>
      <c r="H1370" s="205"/>
      <c r="I1370" s="205"/>
    </row>
    <row r="1371" spans="1:9" ht="15">
      <c r="A1371" s="199"/>
      <c r="B1371" s="200"/>
      <c r="C1371" s="201"/>
      <c r="D1371" s="202"/>
      <c r="E1371" s="203"/>
      <c r="F1371" s="204"/>
      <c r="G1371" s="205"/>
      <c r="H1371" s="205"/>
      <c r="I1371" s="205"/>
    </row>
    <row r="1372" spans="1:9" ht="15">
      <c r="A1372" s="199"/>
      <c r="B1372" s="200"/>
      <c r="C1372" s="201"/>
      <c r="D1372" s="202"/>
      <c r="E1372" s="203"/>
      <c r="F1372" s="204"/>
      <c r="G1372" s="205"/>
      <c r="H1372" s="205"/>
      <c r="I1372" s="205"/>
    </row>
    <row r="1373" spans="1:9" ht="15">
      <c r="A1373" s="199"/>
      <c r="B1373" s="200"/>
      <c r="C1373" s="201"/>
      <c r="D1373" s="202"/>
      <c r="E1373" s="203"/>
      <c r="F1373" s="204"/>
      <c r="G1373" s="205"/>
      <c r="H1373" s="205"/>
      <c r="I1373" s="205"/>
    </row>
    <row r="1374" spans="1:9" ht="15">
      <c r="A1374" s="199"/>
      <c r="B1374" s="200"/>
      <c r="C1374" s="201"/>
      <c r="D1374" s="202"/>
      <c r="E1374" s="203"/>
      <c r="F1374" s="204"/>
      <c r="G1374" s="205"/>
      <c r="H1374" s="205"/>
      <c r="I1374" s="205"/>
    </row>
    <row r="1375" spans="1:9" ht="15">
      <c r="A1375" s="199"/>
      <c r="B1375" s="200"/>
      <c r="C1375" s="201"/>
      <c r="D1375" s="202"/>
      <c r="E1375" s="203"/>
      <c r="F1375" s="204"/>
      <c r="G1375" s="205"/>
      <c r="H1375" s="205"/>
      <c r="I1375" s="205"/>
    </row>
    <row r="1376" spans="1:9" ht="15">
      <c r="A1376" s="199"/>
      <c r="B1376" s="200"/>
      <c r="C1376" s="201"/>
      <c r="D1376" s="202"/>
      <c r="E1376" s="203"/>
      <c r="F1376" s="204"/>
      <c r="G1376" s="205"/>
      <c r="H1376" s="205"/>
      <c r="I1376" s="205"/>
    </row>
    <row r="1377" spans="1:9" ht="15">
      <c r="A1377" s="199"/>
      <c r="B1377" s="200"/>
      <c r="C1377" s="201"/>
      <c r="D1377" s="202"/>
      <c r="E1377" s="203"/>
      <c r="F1377" s="204"/>
      <c r="G1377" s="205"/>
      <c r="H1377" s="205"/>
      <c r="I1377" s="205"/>
    </row>
    <row r="1378" spans="1:9" ht="15">
      <c r="A1378" s="199"/>
      <c r="B1378" s="200"/>
      <c r="C1378" s="201"/>
      <c r="D1378" s="202"/>
      <c r="E1378" s="203"/>
      <c r="F1378" s="204"/>
      <c r="G1378" s="205"/>
      <c r="H1378" s="205"/>
      <c r="I1378" s="205"/>
    </row>
    <row r="1379" spans="1:9" ht="15">
      <c r="A1379" s="199"/>
      <c r="B1379" s="200"/>
      <c r="C1379" s="201"/>
      <c r="D1379" s="202"/>
      <c r="E1379" s="203"/>
      <c r="F1379" s="204"/>
      <c r="G1379" s="205"/>
      <c r="H1379" s="205"/>
      <c r="I1379" s="205"/>
    </row>
    <row r="1380" spans="1:9" ht="15">
      <c r="A1380" s="199"/>
      <c r="B1380" s="200"/>
      <c r="C1380" s="201"/>
      <c r="D1380" s="202"/>
      <c r="E1380" s="203"/>
      <c r="F1380" s="204"/>
      <c r="G1380" s="205"/>
      <c r="H1380" s="205"/>
      <c r="I1380" s="205"/>
    </row>
    <row r="1381" spans="1:9" ht="15">
      <c r="A1381" s="199"/>
      <c r="B1381" s="200"/>
      <c r="C1381" s="201"/>
      <c r="D1381" s="202"/>
      <c r="E1381" s="203"/>
      <c r="F1381" s="204"/>
      <c r="G1381" s="205"/>
      <c r="H1381" s="205"/>
      <c r="I1381" s="205"/>
    </row>
    <row r="1382" spans="1:9" ht="15">
      <c r="A1382" s="199"/>
      <c r="B1382" s="200"/>
      <c r="C1382" s="201"/>
      <c r="D1382" s="202"/>
      <c r="E1382" s="203"/>
      <c r="F1382" s="204"/>
      <c r="G1382" s="205"/>
      <c r="H1382" s="205"/>
      <c r="I1382" s="205"/>
    </row>
    <row r="1383" spans="1:9" ht="15">
      <c r="A1383" s="199"/>
      <c r="B1383" s="200"/>
      <c r="C1383" s="201"/>
      <c r="D1383" s="202"/>
      <c r="E1383" s="203"/>
      <c r="F1383" s="204"/>
      <c r="G1383" s="205"/>
      <c r="H1383" s="205"/>
      <c r="I1383" s="205"/>
    </row>
    <row r="1384" spans="1:9" ht="15">
      <c r="A1384" s="199"/>
      <c r="B1384" s="200"/>
      <c r="C1384" s="201"/>
      <c r="D1384" s="202"/>
      <c r="E1384" s="203"/>
      <c r="F1384" s="204"/>
      <c r="G1384" s="205"/>
      <c r="H1384" s="205"/>
      <c r="I1384" s="205"/>
    </row>
    <row r="1385" spans="1:9" ht="15">
      <c r="A1385" s="199"/>
      <c r="B1385" s="200"/>
      <c r="C1385" s="201"/>
      <c r="D1385" s="202"/>
      <c r="E1385" s="203"/>
      <c r="F1385" s="204"/>
      <c r="G1385" s="205"/>
      <c r="H1385" s="205"/>
      <c r="I1385" s="205"/>
    </row>
    <row r="1386" spans="1:9" ht="15">
      <c r="A1386" s="199"/>
      <c r="B1386" s="200"/>
      <c r="C1386" s="201"/>
      <c r="D1386" s="202"/>
      <c r="E1386" s="203"/>
      <c r="F1386" s="204"/>
      <c r="G1386" s="205"/>
      <c r="H1386" s="205"/>
      <c r="I1386" s="205"/>
    </row>
    <row r="1387" spans="1:9" ht="15">
      <c r="A1387" s="199"/>
      <c r="B1387" s="200"/>
      <c r="C1387" s="201"/>
      <c r="D1387" s="202"/>
      <c r="E1387" s="203"/>
      <c r="F1387" s="204"/>
      <c r="G1387" s="205"/>
      <c r="H1387" s="205"/>
      <c r="I1387" s="205"/>
    </row>
    <row r="1388" spans="1:9" ht="15">
      <c r="A1388" s="199"/>
      <c r="B1388" s="200"/>
      <c r="C1388" s="201"/>
      <c r="D1388" s="202"/>
      <c r="E1388" s="203"/>
      <c r="F1388" s="204"/>
      <c r="G1388" s="205"/>
      <c r="H1388" s="205"/>
      <c r="I1388" s="205"/>
    </row>
    <row r="1389" spans="1:9" ht="15">
      <c r="A1389" s="199"/>
      <c r="B1389" s="200"/>
      <c r="C1389" s="201"/>
      <c r="D1389" s="202"/>
      <c r="E1389" s="203"/>
      <c r="F1389" s="204"/>
      <c r="G1389" s="205"/>
      <c r="H1389" s="205"/>
      <c r="I1389" s="205"/>
    </row>
    <row r="1390" spans="1:9" ht="15">
      <c r="A1390" s="199"/>
      <c r="B1390" s="200"/>
      <c r="C1390" s="201"/>
      <c r="D1390" s="202"/>
      <c r="E1390" s="203"/>
      <c r="F1390" s="204"/>
      <c r="G1390" s="205"/>
      <c r="H1390" s="205"/>
      <c r="I1390" s="205"/>
    </row>
    <row r="1391" spans="1:9" ht="15">
      <c r="A1391" s="199"/>
      <c r="B1391" s="200"/>
      <c r="C1391" s="201"/>
      <c r="D1391" s="202"/>
      <c r="E1391" s="203"/>
      <c r="F1391" s="204"/>
      <c r="G1391" s="205"/>
      <c r="H1391" s="205"/>
      <c r="I1391" s="205"/>
    </row>
    <row r="1392" spans="1:9" ht="15">
      <c r="A1392" s="199"/>
      <c r="B1392" s="200"/>
      <c r="C1392" s="201"/>
      <c r="D1392" s="202"/>
      <c r="E1392" s="203"/>
      <c r="F1392" s="204"/>
      <c r="G1392" s="205"/>
      <c r="H1392" s="205"/>
      <c r="I1392" s="205"/>
    </row>
    <row r="1393" spans="1:9" ht="15">
      <c r="A1393" s="199"/>
      <c r="B1393" s="200"/>
      <c r="C1393" s="201"/>
      <c r="D1393" s="202"/>
      <c r="E1393" s="203"/>
      <c r="F1393" s="204"/>
      <c r="G1393" s="205"/>
      <c r="H1393" s="205"/>
      <c r="I1393" s="205"/>
    </row>
    <row r="1394" spans="1:9" ht="15">
      <c r="A1394" s="199"/>
      <c r="B1394" s="200"/>
      <c r="C1394" s="201"/>
      <c r="D1394" s="202"/>
      <c r="E1394" s="203"/>
      <c r="F1394" s="204"/>
      <c r="G1394" s="205"/>
      <c r="H1394" s="205"/>
      <c r="I1394" s="205"/>
    </row>
    <row r="1395" spans="1:9" ht="15">
      <c r="A1395" s="199"/>
      <c r="B1395" s="200"/>
      <c r="C1395" s="201"/>
      <c r="D1395" s="202"/>
      <c r="E1395" s="203"/>
      <c r="F1395" s="204"/>
      <c r="G1395" s="205"/>
      <c r="H1395" s="205"/>
      <c r="I1395" s="205"/>
    </row>
    <row r="1396" spans="1:9" ht="15">
      <c r="A1396" s="199"/>
      <c r="B1396" s="200"/>
      <c r="C1396" s="201"/>
      <c r="D1396" s="202"/>
      <c r="E1396" s="203"/>
      <c r="F1396" s="204"/>
      <c r="G1396" s="205"/>
      <c r="H1396" s="205"/>
      <c r="I1396" s="205"/>
    </row>
    <row r="1397" spans="1:9" ht="15">
      <c r="A1397" s="199"/>
      <c r="B1397" s="200"/>
      <c r="C1397" s="201"/>
      <c r="D1397" s="202"/>
      <c r="E1397" s="203"/>
      <c r="F1397" s="204"/>
      <c r="G1397" s="205"/>
      <c r="H1397" s="205"/>
      <c r="I1397" s="205"/>
    </row>
    <row r="1398" spans="1:9" ht="15">
      <c r="A1398" s="199"/>
      <c r="B1398" s="200"/>
      <c r="C1398" s="201"/>
      <c r="D1398" s="202"/>
      <c r="E1398" s="203"/>
      <c r="F1398" s="204"/>
      <c r="G1398" s="205"/>
      <c r="H1398" s="205"/>
      <c r="I1398" s="205"/>
    </row>
    <row r="1399" spans="1:9" ht="15">
      <c r="A1399" s="199"/>
      <c r="B1399" s="200"/>
      <c r="C1399" s="201"/>
      <c r="D1399" s="202"/>
      <c r="E1399" s="203"/>
      <c r="F1399" s="204"/>
      <c r="G1399" s="205"/>
      <c r="H1399" s="205"/>
      <c r="I1399" s="205"/>
    </row>
    <row r="1400" spans="1:9" ht="15">
      <c r="A1400" s="199"/>
      <c r="B1400" s="200"/>
      <c r="C1400" s="201"/>
      <c r="D1400" s="202"/>
      <c r="E1400" s="203"/>
      <c r="F1400" s="204"/>
      <c r="G1400" s="205"/>
      <c r="H1400" s="205"/>
      <c r="I1400" s="205"/>
    </row>
    <row r="1401" spans="1:9" ht="15">
      <c r="A1401" s="199"/>
      <c r="B1401" s="200"/>
      <c r="C1401" s="201"/>
      <c r="D1401" s="202"/>
      <c r="E1401" s="203"/>
      <c r="F1401" s="204"/>
      <c r="G1401" s="205"/>
      <c r="H1401" s="205"/>
      <c r="I1401" s="205"/>
    </row>
    <row r="1402" spans="1:9" ht="15">
      <c r="A1402" s="199"/>
      <c r="B1402" s="200"/>
      <c r="C1402" s="201"/>
      <c r="D1402" s="202"/>
      <c r="E1402" s="203"/>
      <c r="F1402" s="204"/>
      <c r="G1402" s="205"/>
      <c r="H1402" s="205"/>
      <c r="I1402" s="205"/>
    </row>
    <row r="1403" spans="1:9" ht="15">
      <c r="A1403" s="199"/>
      <c r="B1403" s="200"/>
      <c r="C1403" s="201"/>
      <c r="D1403" s="202"/>
      <c r="E1403" s="203"/>
      <c r="F1403" s="204"/>
      <c r="G1403" s="205"/>
      <c r="H1403" s="205"/>
      <c r="I1403" s="205"/>
    </row>
    <row r="1404" spans="1:9" ht="15">
      <c r="A1404" s="199"/>
      <c r="B1404" s="200"/>
      <c r="C1404" s="201"/>
      <c r="D1404" s="202"/>
      <c r="E1404" s="203"/>
      <c r="F1404" s="204"/>
      <c r="G1404" s="205"/>
      <c r="H1404" s="205"/>
      <c r="I1404" s="205"/>
    </row>
    <row r="1405" spans="1:9" ht="15">
      <c r="A1405" s="199"/>
      <c r="B1405" s="200"/>
      <c r="C1405" s="201"/>
      <c r="D1405" s="202"/>
      <c r="E1405" s="203"/>
      <c r="F1405" s="204"/>
      <c r="G1405" s="205"/>
      <c r="H1405" s="205"/>
      <c r="I1405" s="205"/>
    </row>
    <row r="1406" spans="1:9" ht="15">
      <c r="A1406" s="199"/>
      <c r="B1406" s="200"/>
      <c r="C1406" s="201"/>
      <c r="D1406" s="202"/>
      <c r="E1406" s="203"/>
      <c r="F1406" s="204"/>
      <c r="G1406" s="205"/>
      <c r="H1406" s="205"/>
      <c r="I1406" s="205"/>
    </row>
    <row r="1407" spans="1:9" ht="15">
      <c r="A1407" s="199"/>
      <c r="B1407" s="200"/>
      <c r="C1407" s="201"/>
      <c r="D1407" s="202"/>
      <c r="E1407" s="203"/>
      <c r="F1407" s="204"/>
      <c r="G1407" s="205"/>
      <c r="H1407" s="205"/>
      <c r="I1407" s="205"/>
    </row>
    <row r="1408" spans="1:9" ht="15">
      <c r="A1408" s="199"/>
      <c r="B1408" s="200"/>
      <c r="C1408" s="201"/>
      <c r="D1408" s="202"/>
      <c r="E1408" s="203"/>
      <c r="F1408" s="204"/>
      <c r="G1408" s="205"/>
      <c r="H1408" s="205"/>
      <c r="I1408" s="205"/>
    </row>
    <row r="1409" spans="1:9" ht="15">
      <c r="A1409" s="199"/>
      <c r="B1409" s="200"/>
      <c r="C1409" s="201"/>
      <c r="D1409" s="202"/>
      <c r="E1409" s="203"/>
      <c r="F1409" s="204"/>
      <c r="G1409" s="205"/>
      <c r="H1409" s="205"/>
      <c r="I1409" s="205"/>
    </row>
    <row r="1410" spans="1:9" ht="15">
      <c r="A1410" s="199"/>
      <c r="B1410" s="200"/>
      <c r="C1410" s="201"/>
      <c r="D1410" s="202"/>
      <c r="E1410" s="203"/>
      <c r="F1410" s="204"/>
      <c r="G1410" s="205"/>
      <c r="H1410" s="205"/>
      <c r="I1410" s="205"/>
    </row>
    <row r="1411" spans="1:9" ht="15">
      <c r="A1411" s="199"/>
      <c r="B1411" s="200"/>
      <c r="C1411" s="201"/>
      <c r="D1411" s="202"/>
      <c r="E1411" s="203"/>
      <c r="F1411" s="204"/>
      <c r="G1411" s="205"/>
      <c r="H1411" s="205"/>
      <c r="I1411" s="205"/>
    </row>
    <row r="1412" spans="1:9" ht="15">
      <c r="A1412" s="199"/>
      <c r="B1412" s="200"/>
      <c r="C1412" s="201"/>
      <c r="D1412" s="202"/>
      <c r="E1412" s="203"/>
      <c r="F1412" s="204"/>
      <c r="G1412" s="205"/>
      <c r="H1412" s="205"/>
      <c r="I1412" s="205"/>
    </row>
    <row r="1413" spans="1:9" ht="15">
      <c r="A1413" s="199"/>
      <c r="B1413" s="200"/>
      <c r="C1413" s="201"/>
      <c r="D1413" s="202"/>
      <c r="E1413" s="203"/>
      <c r="F1413" s="204"/>
      <c r="G1413" s="205"/>
      <c r="H1413" s="205"/>
      <c r="I1413" s="205"/>
    </row>
    <row r="1414" spans="1:9" ht="15">
      <c r="A1414" s="199"/>
      <c r="B1414" s="200"/>
      <c r="C1414" s="201"/>
      <c r="D1414" s="202"/>
      <c r="E1414" s="203"/>
      <c r="F1414" s="204"/>
      <c r="G1414" s="205"/>
      <c r="H1414" s="205"/>
      <c r="I1414" s="205"/>
    </row>
    <row r="1415" spans="1:9" ht="15">
      <c r="A1415" s="199"/>
      <c r="B1415" s="200"/>
      <c r="C1415" s="201"/>
      <c r="D1415" s="202"/>
      <c r="E1415" s="203"/>
      <c r="F1415" s="204"/>
      <c r="G1415" s="205"/>
      <c r="H1415" s="205"/>
      <c r="I1415" s="205"/>
    </row>
    <row r="1416" spans="1:9" ht="15">
      <c r="A1416" s="199"/>
      <c r="B1416" s="200"/>
      <c r="C1416" s="201"/>
      <c r="D1416" s="202"/>
      <c r="E1416" s="203"/>
      <c r="F1416" s="204"/>
      <c r="G1416" s="205"/>
      <c r="H1416" s="205"/>
      <c r="I1416" s="205"/>
    </row>
    <row r="1417" spans="1:9" ht="15">
      <c r="A1417" s="199"/>
      <c r="B1417" s="200"/>
      <c r="C1417" s="201"/>
      <c r="D1417" s="202"/>
      <c r="E1417" s="203"/>
      <c r="F1417" s="204"/>
      <c r="G1417" s="205"/>
      <c r="H1417" s="205"/>
      <c r="I1417" s="205"/>
    </row>
    <row r="1418" spans="1:9" ht="15">
      <c r="A1418" s="199"/>
      <c r="B1418" s="200"/>
      <c r="C1418" s="201"/>
      <c r="D1418" s="202"/>
      <c r="E1418" s="203"/>
      <c r="F1418" s="204"/>
      <c r="G1418" s="205"/>
      <c r="H1418" s="205"/>
      <c r="I1418" s="205"/>
    </row>
    <row r="1419" spans="1:9" ht="15">
      <c r="A1419" s="199"/>
      <c r="B1419" s="200"/>
      <c r="C1419" s="201"/>
      <c r="D1419" s="202"/>
      <c r="E1419" s="203"/>
      <c r="F1419" s="204"/>
      <c r="G1419" s="205"/>
      <c r="H1419" s="205"/>
      <c r="I1419" s="205"/>
    </row>
    <row r="1420" spans="1:9" ht="15">
      <c r="A1420" s="199"/>
      <c r="B1420" s="200"/>
      <c r="C1420" s="201"/>
      <c r="D1420" s="202"/>
      <c r="E1420" s="203"/>
      <c r="F1420" s="204"/>
      <c r="G1420" s="205"/>
      <c r="H1420" s="205"/>
      <c r="I1420" s="205"/>
    </row>
    <row r="1421" spans="1:9" ht="15">
      <c r="A1421" s="199"/>
      <c r="B1421" s="200"/>
      <c r="C1421" s="201"/>
      <c r="D1421" s="202"/>
      <c r="E1421" s="203"/>
      <c r="F1421" s="204"/>
      <c r="G1421" s="205"/>
      <c r="H1421" s="205"/>
      <c r="I1421" s="205"/>
    </row>
    <row r="1422" spans="1:9" ht="15">
      <c r="A1422" s="199"/>
      <c r="B1422" s="200"/>
      <c r="C1422" s="201"/>
      <c r="D1422" s="202"/>
      <c r="E1422" s="203"/>
      <c r="F1422" s="204"/>
      <c r="G1422" s="205"/>
      <c r="H1422" s="205"/>
      <c r="I1422" s="205"/>
    </row>
    <row r="1423" spans="1:9" ht="15">
      <c r="A1423" s="199"/>
      <c r="B1423" s="200"/>
      <c r="C1423" s="201"/>
      <c r="D1423" s="202"/>
      <c r="E1423" s="203"/>
      <c r="F1423" s="204"/>
      <c r="G1423" s="205"/>
      <c r="H1423" s="205"/>
      <c r="I1423" s="205"/>
    </row>
    <row r="1424" spans="1:9" ht="15">
      <c r="A1424" s="199"/>
      <c r="B1424" s="200"/>
      <c r="C1424" s="201"/>
      <c r="D1424" s="202"/>
      <c r="E1424" s="203"/>
      <c r="F1424" s="204"/>
      <c r="G1424" s="205"/>
      <c r="H1424" s="205"/>
      <c r="I1424" s="205"/>
    </row>
    <row r="1425" spans="1:9" ht="15">
      <c r="A1425" s="199"/>
      <c r="B1425" s="200"/>
      <c r="C1425" s="201"/>
      <c r="D1425" s="202"/>
      <c r="E1425" s="203"/>
      <c r="F1425" s="204"/>
      <c r="G1425" s="205"/>
      <c r="H1425" s="205"/>
      <c r="I1425" s="205"/>
    </row>
    <row r="1426" spans="1:9" ht="15">
      <c r="A1426" s="199"/>
      <c r="B1426" s="200"/>
      <c r="C1426" s="201"/>
      <c r="D1426" s="202"/>
      <c r="E1426" s="203"/>
      <c r="F1426" s="204"/>
      <c r="G1426" s="205"/>
      <c r="H1426" s="205"/>
      <c r="I1426" s="205"/>
    </row>
    <row r="1427" spans="1:9" ht="15">
      <c r="A1427" s="199"/>
      <c r="B1427" s="200"/>
      <c r="C1427" s="201"/>
      <c r="D1427" s="202"/>
      <c r="E1427" s="203"/>
      <c r="F1427" s="204"/>
      <c r="G1427" s="205"/>
      <c r="H1427" s="205"/>
      <c r="I1427" s="205"/>
    </row>
    <row r="1428" spans="1:9" ht="15">
      <c r="A1428" s="199"/>
      <c r="B1428" s="200"/>
      <c r="C1428" s="201"/>
      <c r="D1428" s="202"/>
      <c r="E1428" s="203"/>
      <c r="F1428" s="204"/>
      <c r="G1428" s="205"/>
      <c r="H1428" s="205"/>
      <c r="I1428" s="205"/>
    </row>
    <row r="1429" spans="1:9" ht="15">
      <c r="A1429" s="199"/>
      <c r="B1429" s="200"/>
      <c r="C1429" s="201"/>
      <c r="D1429" s="202"/>
      <c r="E1429" s="203"/>
      <c r="F1429" s="204"/>
      <c r="G1429" s="205"/>
      <c r="H1429" s="205"/>
      <c r="I1429" s="205"/>
    </row>
    <row r="1430" spans="1:9" ht="15">
      <c r="A1430" s="199"/>
      <c r="B1430" s="200"/>
      <c r="C1430" s="201"/>
      <c r="D1430" s="202"/>
      <c r="E1430" s="203"/>
      <c r="F1430" s="204"/>
      <c r="G1430" s="205"/>
      <c r="H1430" s="205"/>
      <c r="I1430" s="205"/>
    </row>
    <row r="1431" spans="1:9" ht="15">
      <c r="A1431" s="199"/>
      <c r="B1431" s="200"/>
      <c r="C1431" s="201"/>
      <c r="D1431" s="202"/>
      <c r="E1431" s="203"/>
      <c r="F1431" s="204"/>
      <c r="G1431" s="205"/>
      <c r="H1431" s="205"/>
      <c r="I1431" s="205"/>
    </row>
    <row r="1432" spans="1:9" ht="15">
      <c r="A1432" s="199"/>
      <c r="B1432" s="200"/>
      <c r="C1432" s="201"/>
      <c r="D1432" s="202"/>
      <c r="E1432" s="203"/>
      <c r="F1432" s="204"/>
      <c r="G1432" s="205"/>
      <c r="H1432" s="205"/>
      <c r="I1432" s="205"/>
    </row>
    <row r="1433" spans="1:9" ht="15">
      <c r="A1433" s="199"/>
      <c r="B1433" s="200"/>
      <c r="C1433" s="201"/>
      <c r="D1433" s="202"/>
      <c r="E1433" s="203"/>
      <c r="F1433" s="204"/>
      <c r="G1433" s="205"/>
      <c r="H1433" s="205"/>
      <c r="I1433" s="205"/>
    </row>
    <row r="1434" spans="1:9" ht="15">
      <c r="A1434" s="199"/>
      <c r="B1434" s="200"/>
      <c r="C1434" s="201"/>
      <c r="D1434" s="202"/>
      <c r="E1434" s="203"/>
      <c r="F1434" s="204"/>
      <c r="G1434" s="205"/>
      <c r="H1434" s="205"/>
      <c r="I1434" s="205"/>
    </row>
    <row r="1435" spans="1:9" ht="15">
      <c r="A1435" s="199"/>
      <c r="B1435" s="200"/>
      <c r="C1435" s="201"/>
      <c r="D1435" s="202"/>
      <c r="E1435" s="203"/>
      <c r="F1435" s="204"/>
      <c r="G1435" s="205"/>
      <c r="H1435" s="205"/>
      <c r="I1435" s="205"/>
    </row>
    <row r="1436" spans="1:9" ht="15">
      <c r="A1436" s="199"/>
      <c r="B1436" s="200"/>
      <c r="C1436" s="201"/>
      <c r="D1436" s="202"/>
      <c r="E1436" s="203"/>
      <c r="F1436" s="204"/>
      <c r="G1436" s="205"/>
      <c r="H1436" s="205"/>
      <c r="I1436" s="205"/>
    </row>
    <row r="1437" spans="1:9" ht="15">
      <c r="A1437" s="199"/>
      <c r="B1437" s="200"/>
      <c r="C1437" s="201"/>
      <c r="D1437" s="202"/>
      <c r="E1437" s="203"/>
      <c r="F1437" s="204"/>
      <c r="G1437" s="205"/>
      <c r="H1437" s="205"/>
      <c r="I1437" s="205"/>
    </row>
    <row r="1438" spans="1:9" ht="15">
      <c r="A1438" s="199"/>
      <c r="B1438" s="200"/>
      <c r="C1438" s="201"/>
      <c r="D1438" s="202"/>
      <c r="E1438" s="203"/>
      <c r="F1438" s="204"/>
      <c r="G1438" s="205"/>
      <c r="H1438" s="205"/>
      <c r="I1438" s="205"/>
    </row>
    <row r="1439" spans="1:9" ht="15">
      <c r="A1439" s="199"/>
      <c r="B1439" s="200"/>
      <c r="C1439" s="201"/>
      <c r="D1439" s="202"/>
      <c r="E1439" s="203"/>
      <c r="F1439" s="204"/>
      <c r="G1439" s="205"/>
      <c r="H1439" s="205"/>
      <c r="I1439" s="205"/>
    </row>
    <row r="1440" spans="1:9" ht="15">
      <c r="A1440" s="199"/>
      <c r="B1440" s="200"/>
      <c r="C1440" s="201"/>
      <c r="D1440" s="202"/>
      <c r="E1440" s="203"/>
      <c r="F1440" s="204"/>
      <c r="G1440" s="205"/>
      <c r="H1440" s="205"/>
      <c r="I1440" s="205"/>
    </row>
    <row r="1441" spans="1:9" ht="15">
      <c r="A1441" s="199"/>
      <c r="B1441" s="200"/>
      <c r="C1441" s="201"/>
      <c r="D1441" s="202"/>
      <c r="E1441" s="203"/>
      <c r="F1441" s="204"/>
      <c r="G1441" s="205"/>
      <c r="H1441" s="205"/>
      <c r="I1441" s="205"/>
    </row>
    <row r="1442" spans="1:9" ht="15">
      <c r="A1442" s="199"/>
      <c r="B1442" s="200"/>
      <c r="C1442" s="201"/>
      <c r="D1442" s="202"/>
      <c r="E1442" s="203"/>
      <c r="F1442" s="204"/>
      <c r="G1442" s="205"/>
      <c r="H1442" s="205"/>
      <c r="I1442" s="205"/>
    </row>
    <row r="1443" spans="1:9" ht="15">
      <c r="A1443" s="199"/>
      <c r="B1443" s="200"/>
      <c r="C1443" s="201"/>
      <c r="D1443" s="202"/>
      <c r="E1443" s="203"/>
      <c r="F1443" s="204"/>
      <c r="G1443" s="205"/>
      <c r="H1443" s="205"/>
      <c r="I1443" s="205"/>
    </row>
    <row r="1444" spans="1:9" ht="15">
      <c r="A1444" s="199"/>
      <c r="B1444" s="200"/>
      <c r="C1444" s="201"/>
      <c r="D1444" s="202"/>
      <c r="E1444" s="203"/>
      <c r="F1444" s="204"/>
      <c r="G1444" s="205"/>
      <c r="H1444" s="205"/>
      <c r="I1444" s="205"/>
    </row>
    <row r="1445" spans="1:9" ht="15">
      <c r="A1445" s="199"/>
      <c r="B1445" s="200"/>
      <c r="C1445" s="201"/>
      <c r="D1445" s="202"/>
      <c r="E1445" s="203"/>
      <c r="F1445" s="204"/>
      <c r="G1445" s="205"/>
      <c r="H1445" s="205"/>
      <c r="I1445" s="205"/>
    </row>
    <row r="1446" spans="1:9" ht="15">
      <c r="A1446" s="199"/>
      <c r="B1446" s="200"/>
      <c r="C1446" s="201"/>
      <c r="D1446" s="202"/>
      <c r="E1446" s="203"/>
      <c r="F1446" s="204"/>
      <c r="G1446" s="205"/>
      <c r="H1446" s="205"/>
      <c r="I1446" s="205"/>
    </row>
    <row r="1447" spans="1:9" ht="15">
      <c r="A1447" s="199"/>
      <c r="B1447" s="200"/>
      <c r="C1447" s="201"/>
      <c r="D1447" s="202"/>
      <c r="E1447" s="203"/>
      <c r="F1447" s="204"/>
      <c r="G1447" s="205"/>
      <c r="H1447" s="205"/>
      <c r="I1447" s="205"/>
    </row>
    <row r="1448" spans="1:9" ht="15">
      <c r="A1448" s="199"/>
      <c r="B1448" s="200"/>
      <c r="C1448" s="201"/>
      <c r="D1448" s="202"/>
      <c r="E1448" s="203"/>
      <c r="F1448" s="204"/>
      <c r="G1448" s="205"/>
      <c r="H1448" s="205"/>
      <c r="I1448" s="205"/>
    </row>
    <row r="1449" spans="1:9" ht="15">
      <c r="A1449" s="199"/>
      <c r="B1449" s="200"/>
      <c r="C1449" s="201"/>
      <c r="D1449" s="202"/>
      <c r="E1449" s="203"/>
      <c r="F1449" s="204"/>
      <c r="G1449" s="205"/>
      <c r="H1449" s="205"/>
      <c r="I1449" s="205"/>
    </row>
    <row r="1450" spans="1:9" ht="15">
      <c r="A1450" s="199"/>
      <c r="B1450" s="200"/>
      <c r="C1450" s="201"/>
      <c r="D1450" s="202"/>
      <c r="E1450" s="203"/>
      <c r="F1450" s="204"/>
      <c r="G1450" s="205"/>
      <c r="H1450" s="205"/>
      <c r="I1450" s="205"/>
    </row>
    <row r="1451" spans="1:9" ht="15">
      <c r="A1451" s="199"/>
      <c r="B1451" s="200"/>
      <c r="C1451" s="201"/>
      <c r="D1451" s="202"/>
      <c r="E1451" s="203"/>
      <c r="F1451" s="204"/>
      <c r="G1451" s="205"/>
      <c r="H1451" s="205"/>
      <c r="I1451" s="205"/>
    </row>
    <row r="1452" spans="1:9" ht="15">
      <c r="A1452" s="199"/>
      <c r="B1452" s="200"/>
      <c r="C1452" s="201"/>
      <c r="D1452" s="202"/>
      <c r="E1452" s="203"/>
      <c r="F1452" s="204"/>
      <c r="G1452" s="205"/>
      <c r="H1452" s="205"/>
      <c r="I1452" s="205"/>
    </row>
    <row r="1453" spans="1:9" ht="15">
      <c r="A1453" s="199"/>
      <c r="B1453" s="200"/>
      <c r="C1453" s="201"/>
      <c r="D1453" s="202"/>
      <c r="E1453" s="203"/>
      <c r="F1453" s="204"/>
      <c r="G1453" s="205"/>
      <c r="H1453" s="205"/>
      <c r="I1453" s="205"/>
    </row>
    <row r="1454" spans="1:9" ht="15">
      <c r="A1454" s="199"/>
      <c r="B1454" s="200"/>
      <c r="C1454" s="201"/>
      <c r="D1454" s="202"/>
      <c r="E1454" s="203"/>
      <c r="F1454" s="204"/>
      <c r="G1454" s="205"/>
      <c r="H1454" s="205"/>
      <c r="I1454" s="205"/>
    </row>
    <row r="1455" spans="1:9" ht="15">
      <c r="A1455" s="199"/>
      <c r="B1455" s="200"/>
      <c r="C1455" s="201"/>
      <c r="D1455" s="202"/>
      <c r="E1455" s="203"/>
      <c r="F1455" s="204"/>
      <c r="G1455" s="205"/>
      <c r="H1455" s="205"/>
      <c r="I1455" s="205"/>
    </row>
    <row r="1456" spans="1:9" ht="15">
      <c r="A1456" s="199"/>
      <c r="B1456" s="200"/>
      <c r="C1456" s="201"/>
      <c r="D1456" s="202"/>
      <c r="E1456" s="203"/>
      <c r="F1456" s="204"/>
      <c r="G1456" s="205"/>
      <c r="H1456" s="205"/>
      <c r="I1456" s="205"/>
    </row>
    <row r="1457" spans="1:9" ht="15">
      <c r="A1457" s="199"/>
      <c r="B1457" s="200"/>
      <c r="C1457" s="201"/>
      <c r="D1457" s="202"/>
      <c r="E1457" s="203"/>
      <c r="F1457" s="204"/>
      <c r="G1457" s="205"/>
      <c r="H1457" s="205"/>
      <c r="I1457" s="205"/>
    </row>
    <row r="1458" spans="1:9" ht="15">
      <c r="A1458" s="199"/>
      <c r="B1458" s="200"/>
      <c r="C1458" s="201"/>
      <c r="D1458" s="202"/>
      <c r="E1458" s="203"/>
      <c r="F1458" s="204"/>
      <c r="G1458" s="205"/>
      <c r="H1458" s="205"/>
      <c r="I1458" s="205"/>
    </row>
    <row r="1459" spans="1:9" ht="15">
      <c r="A1459" s="199"/>
      <c r="B1459" s="200"/>
      <c r="C1459" s="201"/>
      <c r="D1459" s="202"/>
      <c r="E1459" s="203"/>
      <c r="F1459" s="204"/>
      <c r="G1459" s="205"/>
      <c r="H1459" s="205"/>
      <c r="I1459" s="205"/>
    </row>
    <row r="1460" spans="1:9" ht="15">
      <c r="A1460" s="199"/>
      <c r="B1460" s="200"/>
      <c r="C1460" s="201"/>
      <c r="D1460" s="202"/>
      <c r="E1460" s="203"/>
      <c r="F1460" s="204"/>
      <c r="G1460" s="205"/>
      <c r="H1460" s="205"/>
      <c r="I1460" s="205"/>
    </row>
    <row r="1461" spans="1:9" ht="15">
      <c r="A1461" s="199"/>
      <c r="B1461" s="200"/>
      <c r="C1461" s="201"/>
      <c r="D1461" s="202"/>
      <c r="E1461" s="203"/>
      <c r="F1461" s="204"/>
      <c r="G1461" s="205"/>
      <c r="H1461" s="205"/>
      <c r="I1461" s="205"/>
    </row>
    <row r="1462" spans="1:9" ht="15">
      <c r="A1462" s="199"/>
      <c r="B1462" s="200"/>
      <c r="C1462" s="201"/>
      <c r="D1462" s="202"/>
      <c r="E1462" s="203"/>
      <c r="F1462" s="204"/>
      <c r="G1462" s="205"/>
      <c r="H1462" s="205"/>
      <c r="I1462" s="205"/>
    </row>
    <row r="1463" spans="1:9" ht="15">
      <c r="A1463" s="199"/>
      <c r="B1463" s="200"/>
      <c r="C1463" s="201"/>
      <c r="D1463" s="202"/>
      <c r="E1463" s="203"/>
      <c r="F1463" s="204"/>
      <c r="G1463" s="205"/>
      <c r="H1463" s="205"/>
      <c r="I1463" s="205"/>
    </row>
    <row r="1464" spans="1:9" ht="15">
      <c r="A1464" s="199"/>
      <c r="B1464" s="200"/>
      <c r="C1464" s="201"/>
      <c r="D1464" s="202"/>
      <c r="E1464" s="203"/>
      <c r="F1464" s="204"/>
      <c r="G1464" s="205"/>
      <c r="H1464" s="205"/>
      <c r="I1464" s="205"/>
    </row>
    <row r="1465" spans="1:9" ht="15">
      <c r="A1465" s="199"/>
      <c r="B1465" s="200"/>
      <c r="C1465" s="201"/>
      <c r="D1465" s="202"/>
      <c r="E1465" s="203"/>
      <c r="F1465" s="204"/>
      <c r="G1465" s="205"/>
      <c r="H1465" s="205"/>
      <c r="I1465" s="205"/>
    </row>
    <row r="1466" spans="1:9" ht="15">
      <c r="A1466" s="199"/>
      <c r="B1466" s="200"/>
      <c r="C1466" s="201"/>
      <c r="D1466" s="202"/>
      <c r="E1466" s="203"/>
      <c r="F1466" s="204"/>
      <c r="G1466" s="205"/>
      <c r="H1466" s="205"/>
      <c r="I1466" s="205"/>
    </row>
    <row r="1467" spans="1:9" ht="15">
      <c r="A1467" s="199"/>
      <c r="B1467" s="200"/>
      <c r="C1467" s="201"/>
      <c r="D1467" s="202"/>
      <c r="E1467" s="203"/>
      <c r="F1467" s="204"/>
      <c r="G1467" s="205"/>
      <c r="H1467" s="205"/>
      <c r="I1467" s="205"/>
    </row>
    <row r="1468" spans="1:9" ht="15">
      <c r="A1468" s="199"/>
      <c r="B1468" s="200"/>
      <c r="C1468" s="201"/>
      <c r="D1468" s="202"/>
      <c r="E1468" s="203"/>
      <c r="F1468" s="204"/>
      <c r="G1468" s="205"/>
      <c r="H1468" s="205"/>
      <c r="I1468" s="205"/>
    </row>
    <row r="1469" spans="1:9" ht="15">
      <c r="A1469" s="199"/>
      <c r="B1469" s="200"/>
      <c r="C1469" s="201"/>
      <c r="D1469" s="202"/>
      <c r="E1469" s="203"/>
      <c r="F1469" s="204"/>
      <c r="G1469" s="205"/>
      <c r="H1469" s="205"/>
      <c r="I1469" s="205"/>
    </row>
    <row r="1470" spans="1:9" ht="15">
      <c r="A1470" s="199"/>
      <c r="B1470" s="200"/>
      <c r="C1470" s="201"/>
      <c r="D1470" s="202"/>
      <c r="E1470" s="203"/>
      <c r="F1470" s="204"/>
      <c r="G1470" s="205"/>
      <c r="H1470" s="205"/>
      <c r="I1470" s="205"/>
    </row>
    <row r="1471" spans="1:9" ht="15">
      <c r="A1471" s="199"/>
      <c r="B1471" s="200"/>
      <c r="C1471" s="201"/>
      <c r="D1471" s="202"/>
      <c r="E1471" s="203"/>
      <c r="F1471" s="204"/>
      <c r="G1471" s="205"/>
      <c r="H1471" s="205"/>
      <c r="I1471" s="205"/>
    </row>
    <row r="1472" spans="1:9" ht="15">
      <c r="A1472" s="199"/>
      <c r="B1472" s="200"/>
      <c r="C1472" s="201"/>
      <c r="D1472" s="202"/>
      <c r="E1472" s="203"/>
      <c r="F1472" s="204"/>
      <c r="G1472" s="205"/>
      <c r="H1472" s="205"/>
      <c r="I1472" s="205"/>
    </row>
    <row r="1473" spans="1:9" ht="15">
      <c r="A1473" s="199"/>
      <c r="B1473" s="200"/>
      <c r="C1473" s="201"/>
      <c r="D1473" s="202"/>
      <c r="E1473" s="203"/>
      <c r="F1473" s="204"/>
      <c r="G1473" s="205"/>
      <c r="H1473" s="205"/>
      <c r="I1473" s="205"/>
    </row>
    <row r="1474" spans="1:9" ht="15">
      <c r="A1474" s="199"/>
      <c r="B1474" s="200"/>
      <c r="C1474" s="201"/>
      <c r="D1474" s="202"/>
      <c r="E1474" s="203"/>
      <c r="F1474" s="204"/>
      <c r="G1474" s="205"/>
      <c r="H1474" s="205"/>
      <c r="I1474" s="205"/>
    </row>
    <row r="1475" spans="1:9" ht="15">
      <c r="A1475" s="199"/>
      <c r="B1475" s="200"/>
      <c r="C1475" s="201"/>
      <c r="D1475" s="202"/>
      <c r="E1475" s="203"/>
      <c r="F1475" s="204"/>
      <c r="G1475" s="205"/>
      <c r="H1475" s="205"/>
      <c r="I1475" s="205"/>
    </row>
    <row r="1476" spans="1:9" ht="15">
      <c r="A1476" s="199"/>
      <c r="B1476" s="200"/>
      <c r="C1476" s="201"/>
      <c r="D1476" s="202"/>
      <c r="E1476" s="203"/>
      <c r="F1476" s="204"/>
      <c r="G1476" s="205"/>
      <c r="H1476" s="205"/>
      <c r="I1476" s="205"/>
    </row>
    <row r="1477" spans="1:9" ht="15">
      <c r="A1477" s="199"/>
      <c r="B1477" s="200"/>
      <c r="C1477" s="201"/>
      <c r="D1477" s="202"/>
      <c r="E1477" s="203"/>
      <c r="F1477" s="204"/>
      <c r="G1477" s="205"/>
      <c r="H1477" s="205"/>
      <c r="I1477" s="205"/>
    </row>
    <row r="1478" spans="1:9" ht="15">
      <c r="A1478" s="199"/>
      <c r="B1478" s="200"/>
      <c r="C1478" s="201"/>
      <c r="D1478" s="202"/>
      <c r="E1478" s="203"/>
      <c r="F1478" s="204"/>
      <c r="G1478" s="205"/>
      <c r="H1478" s="205"/>
      <c r="I1478" s="205"/>
    </row>
    <row r="1479" spans="1:9" ht="15">
      <c r="A1479" s="199"/>
      <c r="B1479" s="200"/>
      <c r="C1479" s="201"/>
      <c r="D1479" s="202"/>
      <c r="E1479" s="203"/>
      <c r="F1479" s="204"/>
      <c r="G1479" s="205"/>
      <c r="H1479" s="205"/>
      <c r="I1479" s="205"/>
    </row>
    <row r="1480" spans="1:9" ht="15">
      <c r="A1480" s="199"/>
      <c r="B1480" s="200"/>
      <c r="C1480" s="201"/>
      <c r="D1480" s="202"/>
      <c r="E1480" s="203"/>
      <c r="F1480" s="204"/>
      <c r="G1480" s="205"/>
      <c r="H1480" s="205"/>
      <c r="I1480" s="205"/>
    </row>
    <row r="1481" spans="1:9" ht="15">
      <c r="A1481" s="199"/>
      <c r="B1481" s="200"/>
      <c r="C1481" s="201"/>
      <c r="D1481" s="202"/>
      <c r="E1481" s="203"/>
      <c r="F1481" s="204"/>
      <c r="G1481" s="205"/>
      <c r="H1481" s="205"/>
      <c r="I1481" s="205"/>
    </row>
    <row r="1482" spans="1:9" ht="15">
      <c r="A1482" s="199"/>
      <c r="B1482" s="200"/>
      <c r="C1482" s="201"/>
      <c r="D1482" s="202"/>
      <c r="E1482" s="203"/>
      <c r="F1482" s="204"/>
      <c r="G1482" s="205"/>
      <c r="H1482" s="205"/>
      <c r="I1482" s="205"/>
    </row>
    <row r="1483" spans="1:9" ht="15">
      <c r="A1483" s="199"/>
      <c r="B1483" s="200"/>
      <c r="C1483" s="201"/>
      <c r="D1483" s="202"/>
      <c r="E1483" s="203"/>
      <c r="F1483" s="204"/>
      <c r="G1483" s="205"/>
      <c r="H1483" s="205"/>
      <c r="I1483" s="205"/>
    </row>
    <row r="1484" spans="1:9" ht="15">
      <c r="A1484" s="199"/>
      <c r="B1484" s="200"/>
      <c r="C1484" s="201"/>
      <c r="D1484" s="202"/>
      <c r="E1484" s="203"/>
      <c r="F1484" s="204"/>
      <c r="G1484" s="205"/>
      <c r="H1484" s="205"/>
      <c r="I1484" s="205"/>
    </row>
    <row r="1485" spans="1:9" ht="15">
      <c r="A1485" s="199"/>
      <c r="B1485" s="200"/>
      <c r="C1485" s="201"/>
      <c r="D1485" s="202"/>
      <c r="E1485" s="203"/>
      <c r="F1485" s="204"/>
      <c r="G1485" s="205"/>
      <c r="H1485" s="205"/>
      <c r="I1485" s="205"/>
    </row>
    <row r="1486" spans="1:9" ht="15">
      <c r="A1486" s="199"/>
      <c r="B1486" s="200"/>
      <c r="C1486" s="201"/>
      <c r="D1486" s="202"/>
      <c r="E1486" s="203"/>
      <c r="F1486" s="204"/>
      <c r="G1486" s="205"/>
      <c r="H1486" s="205"/>
      <c r="I1486" s="205"/>
    </row>
    <row r="1487" spans="1:9" ht="15">
      <c r="A1487" s="199"/>
      <c r="B1487" s="200"/>
      <c r="C1487" s="201"/>
      <c r="D1487" s="202"/>
      <c r="E1487" s="203"/>
      <c r="F1487" s="204"/>
      <c r="G1487" s="205"/>
      <c r="H1487" s="205"/>
      <c r="I1487" s="205"/>
    </row>
    <row r="1488" spans="1:9" ht="15">
      <c r="A1488" s="199"/>
      <c r="B1488" s="200"/>
      <c r="C1488" s="201"/>
      <c r="D1488" s="202"/>
      <c r="E1488" s="203"/>
      <c r="F1488" s="204"/>
      <c r="G1488" s="205"/>
      <c r="H1488" s="205"/>
      <c r="I1488" s="205"/>
    </row>
    <row r="1489" spans="1:9" ht="15">
      <c r="A1489" s="199"/>
      <c r="B1489" s="200"/>
      <c r="C1489" s="201"/>
      <c r="D1489" s="202"/>
      <c r="E1489" s="203"/>
      <c r="F1489" s="204"/>
      <c r="G1489" s="205"/>
      <c r="H1489" s="205"/>
      <c r="I1489" s="205"/>
    </row>
    <row r="1490" spans="1:9" ht="15">
      <c r="A1490" s="199"/>
      <c r="B1490" s="200"/>
      <c r="C1490" s="201"/>
      <c r="D1490" s="202"/>
      <c r="E1490" s="203"/>
      <c r="F1490" s="204"/>
      <c r="G1490" s="205"/>
      <c r="H1490" s="205"/>
      <c r="I1490" s="205"/>
    </row>
    <row r="1491" spans="1:9" ht="15">
      <c r="A1491" s="199"/>
      <c r="B1491" s="200"/>
      <c r="C1491" s="201"/>
      <c r="D1491" s="202"/>
      <c r="E1491" s="203"/>
      <c r="F1491" s="204"/>
      <c r="G1491" s="205"/>
      <c r="H1491" s="205"/>
      <c r="I1491" s="205"/>
    </row>
    <row r="1492" spans="1:9" ht="15">
      <c r="A1492" s="199"/>
      <c r="B1492" s="200"/>
      <c r="C1492" s="201"/>
      <c r="D1492" s="202"/>
      <c r="E1492" s="203"/>
      <c r="F1492" s="204"/>
      <c r="G1492" s="205"/>
      <c r="H1492" s="205"/>
      <c r="I1492" s="205"/>
    </row>
    <row r="1493" spans="1:9" ht="15">
      <c r="A1493" s="199"/>
      <c r="B1493" s="200"/>
      <c r="C1493" s="201"/>
      <c r="D1493" s="202"/>
      <c r="E1493" s="203"/>
      <c r="F1493" s="204"/>
      <c r="G1493" s="205"/>
      <c r="H1493" s="205"/>
      <c r="I1493" s="205"/>
    </row>
    <row r="1494" spans="1:9" ht="15">
      <c r="A1494" s="199"/>
      <c r="B1494" s="200"/>
      <c r="C1494" s="201"/>
      <c r="D1494" s="202"/>
      <c r="E1494" s="203"/>
      <c r="F1494" s="204"/>
      <c r="G1494" s="205"/>
      <c r="H1494" s="205"/>
      <c r="I1494" s="205"/>
    </row>
    <row r="1495" spans="1:9" ht="15">
      <c r="A1495" s="199"/>
      <c r="B1495" s="200"/>
      <c r="C1495" s="201"/>
      <c r="D1495" s="202"/>
      <c r="E1495" s="203"/>
      <c r="F1495" s="204"/>
      <c r="G1495" s="205"/>
      <c r="H1495" s="205"/>
      <c r="I1495" s="205"/>
    </row>
    <row r="1496" spans="1:9" ht="15">
      <c r="A1496" s="199"/>
      <c r="B1496" s="200"/>
      <c r="C1496" s="201"/>
      <c r="D1496" s="202"/>
      <c r="E1496" s="203"/>
      <c r="F1496" s="204"/>
      <c r="G1496" s="205"/>
      <c r="H1496" s="205"/>
      <c r="I1496" s="205"/>
    </row>
    <row r="1497" spans="1:9" ht="15">
      <c r="A1497" s="199"/>
      <c r="B1497" s="200"/>
      <c r="C1497" s="201"/>
      <c r="D1497" s="202"/>
      <c r="E1497" s="203"/>
      <c r="F1497" s="204"/>
      <c r="G1497" s="205"/>
      <c r="H1497" s="205"/>
      <c r="I1497" s="205"/>
    </row>
    <row r="1498" spans="1:9" ht="15">
      <c r="A1498" s="199"/>
      <c r="B1498" s="200"/>
      <c r="C1498" s="201"/>
      <c r="D1498" s="202"/>
      <c r="E1498" s="203"/>
      <c r="F1498" s="204"/>
      <c r="G1498" s="205"/>
      <c r="H1498" s="205"/>
      <c r="I1498" s="205"/>
    </row>
    <row r="1499" spans="1:9" ht="15">
      <c r="A1499" s="199"/>
      <c r="B1499" s="200"/>
      <c r="C1499" s="201"/>
      <c r="D1499" s="202"/>
      <c r="E1499" s="203"/>
      <c r="F1499" s="204"/>
      <c r="G1499" s="205"/>
      <c r="H1499" s="205"/>
      <c r="I1499" s="205"/>
    </row>
    <row r="1500" spans="1:9" ht="15">
      <c r="A1500" s="199"/>
      <c r="B1500" s="200"/>
      <c r="C1500" s="201"/>
      <c r="D1500" s="202"/>
      <c r="E1500" s="203"/>
      <c r="F1500" s="204"/>
      <c r="G1500" s="205"/>
      <c r="H1500" s="205"/>
      <c r="I1500" s="205"/>
    </row>
    <row r="1501" spans="1:9" ht="15">
      <c r="A1501" s="199"/>
      <c r="B1501" s="200"/>
      <c r="C1501" s="201"/>
      <c r="D1501" s="202"/>
      <c r="E1501" s="203"/>
      <c r="F1501" s="204"/>
      <c r="G1501" s="205"/>
      <c r="H1501" s="205"/>
      <c r="I1501" s="205"/>
    </row>
    <row r="1502" spans="1:9" ht="15">
      <c r="A1502" s="199"/>
      <c r="B1502" s="200"/>
      <c r="C1502" s="201"/>
      <c r="D1502" s="202"/>
      <c r="E1502" s="203"/>
      <c r="F1502" s="204"/>
      <c r="G1502" s="205"/>
      <c r="H1502" s="205"/>
      <c r="I1502" s="205"/>
    </row>
    <row r="1503" spans="1:9" ht="15">
      <c r="A1503" s="199"/>
      <c r="B1503" s="200"/>
      <c r="C1503" s="201"/>
      <c r="D1503" s="202"/>
      <c r="E1503" s="203"/>
      <c r="F1503" s="204"/>
      <c r="G1503" s="205"/>
      <c r="H1503" s="205"/>
      <c r="I1503" s="205"/>
    </row>
    <row r="1504" spans="1:9" ht="15">
      <c r="A1504" s="199"/>
      <c r="B1504" s="200"/>
      <c r="C1504" s="201"/>
      <c r="D1504" s="202"/>
      <c r="E1504" s="203"/>
      <c r="F1504" s="204"/>
      <c r="G1504" s="205"/>
      <c r="H1504" s="205"/>
      <c r="I1504" s="205"/>
    </row>
    <row r="1505" spans="1:9" ht="15">
      <c r="A1505" s="199"/>
      <c r="B1505" s="200"/>
      <c r="C1505" s="201"/>
      <c r="D1505" s="202"/>
      <c r="E1505" s="203"/>
      <c r="F1505" s="204"/>
      <c r="G1505" s="205"/>
      <c r="H1505" s="205"/>
      <c r="I1505" s="205"/>
    </row>
    <row r="1506" spans="1:9" ht="15">
      <c r="A1506" s="199"/>
      <c r="B1506" s="200"/>
      <c r="C1506" s="201"/>
      <c r="D1506" s="202"/>
      <c r="E1506" s="203"/>
      <c r="F1506" s="204"/>
      <c r="G1506" s="205"/>
      <c r="H1506" s="205"/>
      <c r="I1506" s="205"/>
    </row>
    <row r="1507" spans="1:9" ht="15">
      <c r="A1507" s="199"/>
      <c r="B1507" s="200"/>
      <c r="C1507" s="201"/>
      <c r="D1507" s="202"/>
      <c r="E1507" s="203"/>
      <c r="F1507" s="204"/>
      <c r="G1507" s="205"/>
      <c r="H1507" s="205"/>
      <c r="I1507" s="205"/>
    </row>
    <row r="1508" spans="1:9" ht="15">
      <c r="A1508" s="199"/>
      <c r="B1508" s="200"/>
      <c r="C1508" s="201"/>
      <c r="D1508" s="202"/>
      <c r="E1508" s="203"/>
      <c r="F1508" s="204"/>
      <c r="G1508" s="205"/>
      <c r="H1508" s="205"/>
      <c r="I1508" s="205"/>
    </row>
    <row r="1509" spans="1:9" ht="15">
      <c r="A1509" s="199"/>
      <c r="B1509" s="200"/>
      <c r="C1509" s="201"/>
      <c r="D1509" s="202"/>
      <c r="E1509" s="203"/>
      <c r="F1509" s="204"/>
      <c r="G1509" s="205"/>
      <c r="H1509" s="205"/>
      <c r="I1509" s="205"/>
    </row>
    <row r="1510" spans="1:9" ht="15">
      <c r="A1510" s="199"/>
      <c r="B1510" s="200"/>
      <c r="C1510" s="201"/>
      <c r="D1510" s="202"/>
      <c r="E1510" s="203"/>
      <c r="F1510" s="204"/>
      <c r="G1510" s="205"/>
      <c r="H1510" s="205"/>
      <c r="I1510" s="205"/>
    </row>
    <row r="1511" spans="1:9" ht="15">
      <c r="A1511" s="199"/>
      <c r="B1511" s="200"/>
      <c r="C1511" s="201"/>
      <c r="D1511" s="202"/>
      <c r="E1511" s="203"/>
      <c r="F1511" s="204"/>
      <c r="G1511" s="205"/>
      <c r="H1511" s="205"/>
      <c r="I1511" s="205"/>
    </row>
    <row r="1512" spans="1:9" ht="15">
      <c r="A1512" s="199"/>
      <c r="B1512" s="200"/>
      <c r="C1512" s="201"/>
      <c r="D1512" s="202"/>
      <c r="E1512" s="203"/>
      <c r="F1512" s="204"/>
      <c r="G1512" s="205"/>
      <c r="H1512" s="205"/>
      <c r="I1512" s="205"/>
    </row>
    <row r="1513" spans="1:9" ht="15">
      <c r="A1513" s="199"/>
      <c r="B1513" s="200"/>
      <c r="C1513" s="201"/>
      <c r="D1513" s="202"/>
      <c r="E1513" s="203"/>
      <c r="F1513" s="204"/>
      <c r="G1513" s="205"/>
      <c r="H1513" s="205"/>
      <c r="I1513" s="205"/>
    </row>
    <row r="1514" spans="1:9" ht="15">
      <c r="A1514" s="199"/>
      <c r="B1514" s="200"/>
      <c r="C1514" s="201"/>
      <c r="D1514" s="202"/>
      <c r="E1514" s="203"/>
      <c r="F1514" s="204"/>
      <c r="G1514" s="205"/>
      <c r="H1514" s="205"/>
      <c r="I1514" s="205"/>
    </row>
    <row r="1515" spans="1:9" ht="15">
      <c r="A1515" s="199"/>
      <c r="B1515" s="200"/>
      <c r="C1515" s="201"/>
      <c r="D1515" s="202"/>
      <c r="E1515" s="203"/>
      <c r="F1515" s="204"/>
      <c r="G1515" s="205"/>
      <c r="H1515" s="205"/>
      <c r="I1515" s="205"/>
    </row>
    <row r="1516" spans="1:9" ht="15">
      <c r="A1516" s="199"/>
      <c r="B1516" s="200"/>
      <c r="C1516" s="201"/>
      <c r="D1516" s="202"/>
      <c r="E1516" s="203"/>
      <c r="F1516" s="204"/>
      <c r="G1516" s="205"/>
      <c r="H1516" s="205"/>
      <c r="I1516" s="205"/>
    </row>
    <row r="1517" spans="1:9" ht="15">
      <c r="A1517" s="199"/>
      <c r="B1517" s="200"/>
      <c r="C1517" s="201"/>
      <c r="D1517" s="202"/>
      <c r="E1517" s="203"/>
      <c r="F1517" s="204"/>
      <c r="G1517" s="205"/>
      <c r="H1517" s="205"/>
      <c r="I1517" s="205"/>
    </row>
    <row r="1518" spans="1:9" ht="15">
      <c r="A1518" s="199"/>
      <c r="B1518" s="200"/>
      <c r="C1518" s="201"/>
      <c r="D1518" s="202"/>
      <c r="E1518" s="203"/>
      <c r="F1518" s="204"/>
      <c r="G1518" s="205"/>
      <c r="H1518" s="205"/>
      <c r="I1518" s="205"/>
    </row>
    <row r="1519" spans="1:9" ht="15">
      <c r="A1519" s="199"/>
      <c r="B1519" s="200"/>
      <c r="C1519" s="201"/>
      <c r="D1519" s="202"/>
      <c r="E1519" s="203"/>
      <c r="F1519" s="204"/>
      <c r="G1519" s="205"/>
      <c r="H1519" s="205"/>
      <c r="I1519" s="205"/>
    </row>
    <row r="1520" spans="1:9" ht="15">
      <c r="A1520" s="199"/>
      <c r="B1520" s="200"/>
      <c r="C1520" s="201"/>
      <c r="D1520" s="202"/>
      <c r="E1520" s="203"/>
      <c r="F1520" s="204"/>
      <c r="G1520" s="205"/>
      <c r="H1520" s="205"/>
      <c r="I1520" s="205"/>
    </row>
    <row r="1521" spans="1:9" ht="15">
      <c r="A1521" s="199"/>
      <c r="B1521" s="200"/>
      <c r="C1521" s="201"/>
      <c r="D1521" s="202"/>
      <c r="E1521" s="203"/>
      <c r="F1521" s="204"/>
      <c r="G1521" s="205"/>
      <c r="H1521" s="205"/>
      <c r="I1521" s="205"/>
    </row>
    <row r="1522" spans="1:9" ht="15">
      <c r="A1522" s="199"/>
      <c r="B1522" s="200"/>
      <c r="C1522" s="201"/>
      <c r="D1522" s="202"/>
      <c r="E1522" s="203"/>
      <c r="F1522" s="204"/>
      <c r="G1522" s="205"/>
      <c r="H1522" s="205"/>
      <c r="I1522" s="205"/>
    </row>
    <row r="1523" spans="1:9" ht="15">
      <c r="A1523" s="199"/>
      <c r="B1523" s="200"/>
      <c r="C1523" s="201"/>
      <c r="D1523" s="202"/>
      <c r="E1523" s="203"/>
      <c r="F1523" s="204"/>
      <c r="G1523" s="205"/>
      <c r="H1523" s="205"/>
      <c r="I1523" s="205"/>
    </row>
    <row r="1524" spans="1:9" ht="15">
      <c r="A1524" s="199"/>
      <c r="B1524" s="200"/>
      <c r="C1524" s="201"/>
      <c r="D1524" s="202"/>
      <c r="E1524" s="203"/>
      <c r="F1524" s="204"/>
      <c r="G1524" s="205"/>
      <c r="H1524" s="205"/>
      <c r="I1524" s="205"/>
    </row>
    <row r="1525" spans="1:9" ht="15">
      <c r="A1525" s="199"/>
      <c r="B1525" s="200"/>
      <c r="C1525" s="201"/>
      <c r="D1525" s="202"/>
      <c r="E1525" s="203"/>
      <c r="F1525" s="204"/>
      <c r="G1525" s="205"/>
      <c r="H1525" s="205"/>
      <c r="I1525" s="205"/>
    </row>
    <row r="1526" spans="1:9" ht="15">
      <c r="A1526" s="199"/>
      <c r="B1526" s="200"/>
      <c r="C1526" s="201"/>
      <c r="D1526" s="202"/>
      <c r="E1526" s="203"/>
      <c r="F1526" s="204"/>
      <c r="G1526" s="205"/>
      <c r="H1526" s="205"/>
      <c r="I1526" s="205"/>
    </row>
    <row r="1527" spans="1:9" ht="15">
      <c r="A1527" s="199"/>
      <c r="B1527" s="200"/>
      <c r="C1527" s="201"/>
      <c r="D1527" s="202"/>
      <c r="E1527" s="203"/>
      <c r="F1527" s="204"/>
      <c r="G1527" s="205"/>
      <c r="H1527" s="205"/>
      <c r="I1527" s="205"/>
    </row>
    <row r="1528" spans="1:9" ht="15">
      <c r="A1528" s="199"/>
      <c r="B1528" s="200"/>
      <c r="C1528" s="201"/>
      <c r="D1528" s="202"/>
      <c r="E1528" s="203"/>
      <c r="F1528" s="204"/>
      <c r="G1528" s="205"/>
      <c r="H1528" s="205"/>
      <c r="I1528" s="205"/>
    </row>
    <row r="1529" spans="1:9" ht="15">
      <c r="A1529" s="199"/>
      <c r="B1529" s="200"/>
      <c r="C1529" s="201"/>
      <c r="D1529" s="202"/>
      <c r="E1529" s="203"/>
      <c r="F1529" s="204"/>
      <c r="G1529" s="205"/>
      <c r="H1529" s="205"/>
      <c r="I1529" s="205"/>
    </row>
    <row r="1530" spans="1:9" ht="15">
      <c r="A1530" s="199"/>
      <c r="B1530" s="200"/>
      <c r="C1530" s="201"/>
      <c r="D1530" s="202"/>
      <c r="E1530" s="203"/>
      <c r="F1530" s="204"/>
      <c r="G1530" s="205"/>
      <c r="H1530" s="205"/>
      <c r="I1530" s="205"/>
    </row>
    <row r="1531" spans="1:9" ht="15">
      <c r="A1531" s="199"/>
      <c r="B1531" s="200"/>
      <c r="C1531" s="201"/>
      <c r="D1531" s="202"/>
      <c r="E1531" s="203"/>
      <c r="F1531" s="204"/>
      <c r="G1531" s="205"/>
      <c r="H1531" s="205"/>
      <c r="I1531" s="205"/>
    </row>
    <row r="1532" spans="1:9" ht="15">
      <c r="A1532" s="199"/>
      <c r="B1532" s="200"/>
      <c r="C1532" s="201"/>
      <c r="D1532" s="202"/>
      <c r="E1532" s="203"/>
      <c r="F1532" s="204"/>
      <c r="G1532" s="205"/>
      <c r="H1532" s="205"/>
      <c r="I1532" s="205"/>
    </row>
    <row r="1533" spans="1:9" ht="15">
      <c r="A1533" s="199"/>
      <c r="B1533" s="200"/>
      <c r="C1533" s="201"/>
      <c r="D1533" s="202"/>
      <c r="E1533" s="203"/>
      <c r="F1533" s="204"/>
      <c r="G1533" s="205"/>
      <c r="H1533" s="205"/>
      <c r="I1533" s="205"/>
    </row>
    <row r="1534" spans="1:9" ht="15">
      <c r="A1534" s="199"/>
      <c r="B1534" s="200"/>
      <c r="C1534" s="201"/>
      <c r="D1534" s="202"/>
      <c r="E1534" s="203"/>
      <c r="F1534" s="204"/>
      <c r="G1534" s="205"/>
      <c r="H1534" s="205"/>
      <c r="I1534" s="205"/>
    </row>
    <row r="1535" spans="1:9" ht="15">
      <c r="A1535" s="199"/>
      <c r="B1535" s="200"/>
      <c r="C1535" s="201"/>
      <c r="D1535" s="202"/>
      <c r="E1535" s="203"/>
      <c r="F1535" s="204"/>
      <c r="G1535" s="205"/>
      <c r="H1535" s="205"/>
      <c r="I1535" s="205"/>
    </row>
    <row r="1536" spans="1:9" ht="15">
      <c r="A1536" s="199"/>
      <c r="B1536" s="200"/>
      <c r="C1536" s="201"/>
      <c r="D1536" s="202"/>
      <c r="E1536" s="203"/>
      <c r="F1536" s="204"/>
      <c r="G1536" s="205"/>
      <c r="H1536" s="205"/>
      <c r="I1536" s="205"/>
    </row>
    <row r="1537" spans="1:9" ht="15">
      <c r="A1537" s="199"/>
      <c r="B1537" s="200"/>
      <c r="C1537" s="201"/>
      <c r="D1537" s="202"/>
      <c r="E1537" s="203"/>
      <c r="F1537" s="204"/>
      <c r="G1537" s="205"/>
      <c r="H1537" s="205"/>
      <c r="I1537" s="205"/>
    </row>
    <row r="1538" spans="1:9" ht="15">
      <c r="A1538" s="199"/>
      <c r="B1538" s="200"/>
      <c r="C1538" s="201"/>
      <c r="D1538" s="202"/>
      <c r="E1538" s="203"/>
      <c r="F1538" s="204"/>
      <c r="G1538" s="205"/>
      <c r="H1538" s="205"/>
      <c r="I1538" s="205"/>
    </row>
    <row r="1539" spans="1:9" ht="15">
      <c r="A1539" s="199"/>
      <c r="B1539" s="200"/>
      <c r="C1539" s="201"/>
      <c r="D1539" s="202"/>
      <c r="E1539" s="203"/>
      <c r="F1539" s="204"/>
      <c r="G1539" s="205"/>
      <c r="H1539" s="205"/>
      <c r="I1539" s="205"/>
    </row>
    <row r="1540" spans="1:9" ht="15">
      <c r="A1540" s="199"/>
      <c r="B1540" s="200"/>
      <c r="C1540" s="201"/>
      <c r="D1540" s="202"/>
      <c r="E1540" s="203"/>
      <c r="F1540" s="204"/>
      <c r="G1540" s="205"/>
      <c r="H1540" s="205"/>
      <c r="I1540" s="205"/>
    </row>
    <row r="1541" spans="1:9" ht="15">
      <c r="A1541" s="199"/>
      <c r="B1541" s="200"/>
      <c r="C1541" s="201"/>
      <c r="D1541" s="202"/>
      <c r="E1541" s="203"/>
      <c r="F1541" s="204"/>
      <c r="G1541" s="205"/>
      <c r="H1541" s="205"/>
      <c r="I1541" s="205"/>
    </row>
    <row r="1542" spans="1:9" ht="15">
      <c r="A1542" s="199"/>
      <c r="B1542" s="200"/>
      <c r="C1542" s="201"/>
      <c r="D1542" s="202"/>
      <c r="E1542" s="203"/>
      <c r="F1542" s="204"/>
      <c r="G1542" s="205"/>
      <c r="H1542" s="205"/>
      <c r="I1542" s="205"/>
    </row>
    <row r="1543" spans="1:9" ht="15">
      <c r="A1543" s="199"/>
      <c r="B1543" s="200"/>
      <c r="C1543" s="201"/>
      <c r="D1543" s="202"/>
      <c r="E1543" s="203"/>
      <c r="F1543" s="204"/>
      <c r="G1543" s="205"/>
      <c r="H1543" s="205"/>
      <c r="I1543" s="205"/>
    </row>
    <row r="1544" spans="1:9" ht="15">
      <c r="A1544" s="199"/>
      <c r="B1544" s="200"/>
      <c r="C1544" s="201"/>
      <c r="D1544" s="202"/>
      <c r="E1544" s="203"/>
      <c r="F1544" s="204"/>
      <c r="G1544" s="205"/>
      <c r="H1544" s="205"/>
      <c r="I1544" s="205"/>
    </row>
    <row r="1545" spans="1:9" ht="15">
      <c r="A1545" s="199"/>
      <c r="B1545" s="200"/>
      <c r="C1545" s="201"/>
      <c r="D1545" s="202"/>
      <c r="E1545" s="203"/>
      <c r="F1545" s="204"/>
      <c r="G1545" s="205"/>
      <c r="H1545" s="205"/>
      <c r="I1545" s="205"/>
    </row>
    <row r="1546" spans="1:9" ht="15">
      <c r="A1546" s="199"/>
      <c r="B1546" s="200"/>
      <c r="C1546" s="201"/>
      <c r="D1546" s="202"/>
      <c r="E1546" s="203"/>
      <c r="F1546" s="204"/>
      <c r="G1546" s="205"/>
      <c r="H1546" s="205"/>
      <c r="I1546" s="205"/>
    </row>
    <row r="1547" spans="1:9" ht="15">
      <c r="A1547" s="199"/>
      <c r="B1547" s="200"/>
      <c r="C1547" s="201"/>
      <c r="D1547" s="202"/>
      <c r="E1547" s="203"/>
      <c r="F1547" s="204"/>
      <c r="G1547" s="205"/>
      <c r="H1547" s="205"/>
      <c r="I1547" s="205"/>
    </row>
    <row r="1548" spans="1:9" ht="15">
      <c r="A1548" s="199"/>
      <c r="B1548" s="200"/>
      <c r="C1548" s="201"/>
      <c r="D1548" s="202"/>
      <c r="E1548" s="203"/>
      <c r="F1548" s="204"/>
      <c r="G1548" s="205"/>
      <c r="H1548" s="205"/>
      <c r="I1548" s="205"/>
    </row>
    <row r="1549" spans="1:9" ht="15">
      <c r="A1549" s="199"/>
      <c r="B1549" s="200"/>
      <c r="C1549" s="201"/>
      <c r="D1549" s="202"/>
      <c r="E1549" s="203"/>
      <c r="F1549" s="204"/>
      <c r="G1549" s="205"/>
      <c r="H1549" s="205"/>
      <c r="I1549" s="205"/>
    </row>
    <row r="1550" spans="1:9" ht="15">
      <c r="A1550" s="199"/>
      <c r="B1550" s="200"/>
      <c r="C1550" s="201"/>
      <c r="D1550" s="202"/>
      <c r="E1550" s="203"/>
      <c r="F1550" s="204"/>
      <c r="G1550" s="205"/>
      <c r="H1550" s="205"/>
      <c r="I1550" s="205"/>
    </row>
    <row r="1551" spans="1:9" ht="15">
      <c r="A1551" s="199"/>
      <c r="B1551" s="200"/>
      <c r="C1551" s="201"/>
      <c r="D1551" s="202"/>
      <c r="E1551" s="203"/>
      <c r="F1551" s="204"/>
      <c r="G1551" s="205"/>
      <c r="H1551" s="205"/>
      <c r="I1551" s="205"/>
    </row>
    <row r="1552" spans="1:9" ht="15">
      <c r="A1552" s="199"/>
      <c r="B1552" s="200"/>
      <c r="C1552" s="201"/>
      <c r="D1552" s="202"/>
      <c r="E1552" s="203"/>
      <c r="F1552" s="204"/>
      <c r="G1552" s="205"/>
      <c r="H1552" s="205"/>
      <c r="I1552" s="205"/>
    </row>
    <row r="1553" spans="1:9" ht="15">
      <c r="A1553" s="199"/>
      <c r="B1553" s="200"/>
      <c r="C1553" s="201"/>
      <c r="D1553" s="202"/>
      <c r="E1553" s="203"/>
      <c r="F1553" s="204"/>
      <c r="G1553" s="205"/>
      <c r="H1553" s="205"/>
      <c r="I1553" s="205"/>
    </row>
    <row r="1554" spans="1:9" ht="15">
      <c r="A1554" s="199"/>
      <c r="B1554" s="200"/>
      <c r="C1554" s="201"/>
      <c r="D1554" s="202"/>
      <c r="E1554" s="203"/>
      <c r="F1554" s="204"/>
      <c r="G1554" s="205"/>
      <c r="H1554" s="205"/>
      <c r="I1554" s="205"/>
    </row>
    <row r="1555" spans="1:9" ht="15">
      <c r="A1555" s="199"/>
      <c r="B1555" s="200"/>
      <c r="C1555" s="201"/>
      <c r="D1555" s="202"/>
      <c r="E1555" s="203"/>
      <c r="F1555" s="204"/>
      <c r="G1555" s="205"/>
      <c r="H1555" s="205"/>
      <c r="I1555" s="205"/>
    </row>
    <row r="1556" spans="1:9" ht="15">
      <c r="A1556" s="199"/>
      <c r="B1556" s="200"/>
      <c r="C1556" s="201"/>
      <c r="D1556" s="202"/>
      <c r="E1556" s="203"/>
      <c r="F1556" s="204"/>
      <c r="G1556" s="205"/>
      <c r="H1556" s="205"/>
      <c r="I1556" s="205"/>
    </row>
    <row r="1557" spans="1:9" ht="15">
      <c r="A1557" s="199"/>
      <c r="B1557" s="200"/>
      <c r="C1557" s="201"/>
      <c r="D1557" s="202"/>
      <c r="E1557" s="203"/>
      <c r="F1557" s="204"/>
      <c r="G1557" s="205"/>
      <c r="H1557" s="205"/>
      <c r="I1557" s="205"/>
    </row>
    <row r="1558" spans="1:9" ht="15">
      <c r="A1558" s="199"/>
      <c r="B1558" s="200"/>
      <c r="C1558" s="201"/>
      <c r="D1558" s="202"/>
      <c r="E1558" s="203"/>
      <c r="F1558" s="204"/>
      <c r="G1558" s="205"/>
      <c r="H1558" s="205"/>
      <c r="I1558" s="205"/>
    </row>
    <row r="1559" spans="1:9" ht="15">
      <c r="A1559" s="199"/>
      <c r="B1559" s="200"/>
      <c r="C1559" s="201"/>
      <c r="D1559" s="202"/>
      <c r="E1559" s="203"/>
      <c r="F1559" s="204"/>
      <c r="G1559" s="205"/>
      <c r="H1559" s="205"/>
      <c r="I1559" s="205"/>
    </row>
    <row r="1560" spans="1:9" ht="15">
      <c r="A1560" s="199"/>
      <c r="B1560" s="200"/>
      <c r="C1560" s="201"/>
      <c r="D1560" s="202"/>
      <c r="E1560" s="203"/>
      <c r="F1560" s="204"/>
      <c r="G1560" s="205"/>
      <c r="H1560" s="205"/>
      <c r="I1560" s="205"/>
    </row>
    <row r="1561" spans="1:9" ht="15">
      <c r="A1561" s="199"/>
      <c r="B1561" s="200"/>
      <c r="C1561" s="201"/>
      <c r="D1561" s="202"/>
      <c r="E1561" s="203"/>
      <c r="F1561" s="204"/>
      <c r="G1561" s="205"/>
      <c r="H1561" s="205"/>
      <c r="I1561" s="205"/>
    </row>
    <row r="1562" spans="1:9" ht="15">
      <c r="A1562" s="199"/>
      <c r="B1562" s="200"/>
      <c r="C1562" s="201"/>
      <c r="D1562" s="202"/>
      <c r="E1562" s="203"/>
      <c r="F1562" s="204"/>
      <c r="G1562" s="205"/>
      <c r="H1562" s="205"/>
      <c r="I1562" s="205"/>
    </row>
    <row r="1563" spans="1:9" ht="15">
      <c r="A1563" s="199"/>
      <c r="B1563" s="200"/>
      <c r="C1563" s="201"/>
      <c r="D1563" s="202"/>
      <c r="E1563" s="203"/>
      <c r="F1563" s="204"/>
      <c r="G1563" s="205"/>
      <c r="H1563" s="205"/>
      <c r="I1563" s="205"/>
    </row>
    <row r="1564" spans="1:9" ht="15">
      <c r="A1564" s="199"/>
      <c r="B1564" s="200"/>
      <c r="C1564" s="201"/>
      <c r="D1564" s="202"/>
      <c r="E1564" s="203"/>
      <c r="F1564" s="204"/>
      <c r="G1564" s="205"/>
      <c r="H1564" s="205"/>
      <c r="I1564" s="205"/>
    </row>
    <row r="1565" spans="1:9" ht="15">
      <c r="A1565" s="199"/>
      <c r="B1565" s="200"/>
      <c r="C1565" s="201"/>
      <c r="D1565" s="202"/>
      <c r="E1565" s="203"/>
      <c r="F1565" s="204"/>
      <c r="G1565" s="205"/>
      <c r="H1565" s="205"/>
      <c r="I1565" s="205"/>
    </row>
    <row r="1566" spans="1:9" ht="15">
      <c r="A1566" s="199"/>
      <c r="B1566" s="200"/>
      <c r="C1566" s="201"/>
      <c r="D1566" s="202"/>
      <c r="E1566" s="203"/>
      <c r="F1566" s="204"/>
      <c r="G1566" s="205"/>
      <c r="H1566" s="205"/>
      <c r="I1566" s="205"/>
    </row>
    <row r="1567" spans="1:9" ht="15">
      <c r="A1567" s="199"/>
      <c r="B1567" s="200"/>
      <c r="C1567" s="201"/>
      <c r="D1567" s="202"/>
      <c r="E1567" s="203"/>
      <c r="F1567" s="204"/>
      <c r="G1567" s="205"/>
      <c r="H1567" s="205"/>
      <c r="I1567" s="205"/>
    </row>
    <row r="1568" spans="1:9" ht="15">
      <c r="A1568" s="199"/>
      <c r="B1568" s="200"/>
      <c r="C1568" s="201"/>
      <c r="D1568" s="202"/>
      <c r="E1568" s="203"/>
      <c r="F1568" s="204"/>
      <c r="G1568" s="205"/>
      <c r="H1568" s="205"/>
      <c r="I1568" s="205"/>
    </row>
    <row r="1569" spans="1:9" ht="15">
      <c r="A1569" s="199"/>
      <c r="B1569" s="200"/>
      <c r="C1569" s="201"/>
      <c r="D1569" s="202"/>
      <c r="E1569" s="203"/>
      <c r="F1569" s="204"/>
      <c r="G1569" s="205"/>
      <c r="H1569" s="205"/>
      <c r="I1569" s="205"/>
    </row>
    <row r="1570" spans="1:9" ht="15">
      <c r="A1570" s="199"/>
      <c r="B1570" s="200"/>
      <c r="C1570" s="201"/>
      <c r="D1570" s="202"/>
      <c r="E1570" s="203"/>
      <c r="F1570" s="204"/>
      <c r="G1570" s="205"/>
      <c r="H1570" s="205"/>
      <c r="I1570" s="205"/>
    </row>
    <row r="1571" spans="1:9" ht="15">
      <c r="A1571" s="199"/>
      <c r="B1571" s="200"/>
      <c r="C1571" s="201"/>
      <c r="D1571" s="202"/>
      <c r="E1571" s="203"/>
      <c r="F1571" s="204"/>
      <c r="G1571" s="205"/>
      <c r="H1571" s="205"/>
      <c r="I1571" s="205"/>
    </row>
    <row r="1572" spans="1:9" ht="15">
      <c r="A1572" s="199"/>
      <c r="B1572" s="200"/>
      <c r="C1572" s="201"/>
      <c r="D1572" s="202"/>
      <c r="E1572" s="203"/>
      <c r="F1572" s="204"/>
      <c r="G1572" s="205"/>
      <c r="H1572" s="205"/>
      <c r="I1572" s="205"/>
    </row>
    <row r="1573" spans="1:9" ht="15">
      <c r="A1573" s="199"/>
      <c r="B1573" s="200"/>
      <c r="C1573" s="201"/>
      <c r="D1573" s="202"/>
      <c r="E1573" s="203"/>
      <c r="F1573" s="204"/>
      <c r="G1573" s="205"/>
      <c r="H1573" s="205"/>
      <c r="I1573" s="205"/>
    </row>
    <row r="1574" spans="1:9" ht="15">
      <c r="A1574" s="199"/>
      <c r="B1574" s="200"/>
      <c r="C1574" s="201"/>
      <c r="D1574" s="202"/>
      <c r="E1574" s="203"/>
      <c r="F1574" s="204"/>
      <c r="G1574" s="205"/>
      <c r="H1574" s="205"/>
      <c r="I1574" s="205"/>
    </row>
    <row r="1575" spans="1:9" ht="15">
      <c r="A1575" s="199"/>
      <c r="B1575" s="200"/>
      <c r="C1575" s="201"/>
      <c r="D1575" s="202"/>
      <c r="E1575" s="203"/>
      <c r="F1575" s="204"/>
      <c r="G1575" s="205"/>
      <c r="H1575" s="205"/>
      <c r="I1575" s="205"/>
    </row>
    <row r="1576" spans="1:9" ht="15">
      <c r="A1576" s="199"/>
      <c r="B1576" s="200"/>
      <c r="C1576" s="201"/>
      <c r="D1576" s="202"/>
      <c r="E1576" s="203"/>
      <c r="F1576" s="204"/>
      <c r="G1576" s="205"/>
      <c r="H1576" s="205"/>
      <c r="I1576" s="205"/>
    </row>
    <row r="1577" spans="1:9" ht="15">
      <c r="A1577" s="199"/>
      <c r="B1577" s="200"/>
      <c r="C1577" s="201"/>
      <c r="D1577" s="202"/>
      <c r="E1577" s="203"/>
      <c r="F1577" s="204"/>
      <c r="G1577" s="205"/>
      <c r="H1577" s="205"/>
      <c r="I1577" s="205"/>
    </row>
    <row r="1578" spans="1:9" ht="15">
      <c r="A1578" s="199"/>
      <c r="B1578" s="200"/>
      <c r="C1578" s="201"/>
      <c r="D1578" s="202"/>
      <c r="E1578" s="203"/>
      <c r="F1578" s="204"/>
      <c r="G1578" s="205"/>
      <c r="H1578" s="205"/>
      <c r="I1578" s="205"/>
    </row>
    <row r="1579" spans="1:9" ht="15">
      <c r="A1579" s="199"/>
      <c r="B1579" s="200"/>
      <c r="C1579" s="201"/>
      <c r="D1579" s="202"/>
      <c r="E1579" s="203"/>
      <c r="F1579" s="204"/>
      <c r="G1579" s="205"/>
      <c r="H1579" s="205"/>
      <c r="I1579" s="205"/>
    </row>
    <row r="1580" spans="1:9" ht="15">
      <c r="A1580" s="199"/>
      <c r="B1580" s="200"/>
      <c r="C1580" s="201"/>
      <c r="D1580" s="202"/>
      <c r="E1580" s="203"/>
      <c r="F1580" s="204"/>
      <c r="G1580" s="205"/>
      <c r="H1580" s="205"/>
      <c r="I1580" s="205"/>
    </row>
    <row r="1581" spans="1:9" ht="15">
      <c r="A1581" s="199"/>
      <c r="B1581" s="200"/>
      <c r="C1581" s="201"/>
      <c r="D1581" s="202"/>
      <c r="E1581" s="203"/>
      <c r="F1581" s="204"/>
      <c r="G1581" s="205"/>
      <c r="H1581" s="205"/>
      <c r="I1581" s="205"/>
    </row>
    <row r="1582" spans="1:9" ht="15">
      <c r="A1582" s="199"/>
      <c r="B1582" s="200"/>
      <c r="C1582" s="201"/>
      <c r="D1582" s="202"/>
      <c r="E1582" s="203"/>
      <c r="F1582" s="204"/>
      <c r="G1582" s="205"/>
      <c r="H1582" s="205"/>
      <c r="I1582" s="205"/>
    </row>
    <row r="1583" spans="1:9" ht="15">
      <c r="A1583" s="199"/>
      <c r="B1583" s="200"/>
      <c r="C1583" s="201"/>
      <c r="D1583" s="202"/>
      <c r="E1583" s="203"/>
      <c r="F1583" s="204"/>
      <c r="G1583" s="205"/>
      <c r="H1583" s="205"/>
      <c r="I1583" s="205"/>
    </row>
    <row r="1584" spans="1:9" ht="15">
      <c r="A1584" s="199"/>
      <c r="B1584" s="200"/>
      <c r="C1584" s="201"/>
      <c r="D1584" s="202"/>
      <c r="E1584" s="203"/>
      <c r="F1584" s="204"/>
      <c r="G1584" s="205"/>
      <c r="H1584" s="205"/>
      <c r="I1584" s="205"/>
    </row>
    <row r="1585" spans="1:9" ht="15">
      <c r="A1585" s="199"/>
      <c r="B1585" s="200"/>
      <c r="C1585" s="201"/>
      <c r="D1585" s="202"/>
      <c r="E1585" s="203"/>
      <c r="F1585" s="204"/>
      <c r="G1585" s="205"/>
      <c r="H1585" s="205"/>
      <c r="I1585" s="205"/>
    </row>
    <row r="1586" spans="1:9" ht="15">
      <c r="A1586" s="199"/>
      <c r="B1586" s="200"/>
      <c r="C1586" s="201"/>
      <c r="D1586" s="202"/>
      <c r="E1586" s="203"/>
      <c r="F1586" s="204"/>
      <c r="G1586" s="205"/>
      <c r="H1586" s="205"/>
      <c r="I1586" s="205"/>
    </row>
    <row r="1587" spans="1:9" ht="15">
      <c r="A1587" s="199"/>
      <c r="B1587" s="200"/>
      <c r="C1587" s="201"/>
      <c r="D1587" s="202"/>
      <c r="E1587" s="203"/>
      <c r="F1587" s="204"/>
      <c r="G1587" s="205"/>
      <c r="H1587" s="205"/>
      <c r="I1587" s="205"/>
    </row>
    <row r="1588" spans="1:9" ht="15">
      <c r="A1588" s="199"/>
      <c r="B1588" s="200"/>
      <c r="C1588" s="201"/>
      <c r="D1588" s="202"/>
      <c r="E1588" s="203"/>
      <c r="F1588" s="204"/>
      <c r="G1588" s="205"/>
      <c r="H1588" s="205"/>
      <c r="I1588" s="205"/>
    </row>
    <row r="1589" spans="1:9" ht="15">
      <c r="A1589" s="199"/>
      <c r="B1589" s="200"/>
      <c r="C1589" s="201"/>
      <c r="D1589" s="202"/>
      <c r="E1589" s="203"/>
      <c r="F1589" s="204"/>
      <c r="G1589" s="205"/>
      <c r="H1589" s="205"/>
      <c r="I1589" s="205"/>
    </row>
    <row r="1590" spans="1:9" ht="15">
      <c r="A1590" s="199"/>
      <c r="B1590" s="200"/>
      <c r="C1590" s="201"/>
      <c r="D1590" s="202"/>
      <c r="E1590" s="203"/>
      <c r="F1590" s="204"/>
      <c r="G1590" s="205"/>
      <c r="H1590" s="205"/>
      <c r="I1590" s="205"/>
    </row>
    <row r="1591" spans="1:9" ht="15">
      <c r="A1591" s="199"/>
      <c r="B1591" s="200"/>
      <c r="C1591" s="201"/>
      <c r="D1591" s="202"/>
      <c r="E1591" s="203"/>
      <c r="F1591" s="204"/>
      <c r="G1591" s="205"/>
      <c r="H1591" s="205"/>
      <c r="I1591" s="205"/>
    </row>
    <row r="1592" spans="1:9" ht="15">
      <c r="A1592" s="199"/>
      <c r="B1592" s="200"/>
      <c r="C1592" s="201"/>
      <c r="D1592" s="202"/>
      <c r="E1592" s="203"/>
      <c r="F1592" s="204"/>
      <c r="G1592" s="205"/>
      <c r="H1592" s="205"/>
      <c r="I1592" s="205"/>
    </row>
    <row r="1593" spans="1:9" ht="15">
      <c r="A1593" s="199"/>
      <c r="B1593" s="200"/>
      <c r="C1593" s="201"/>
      <c r="D1593" s="202"/>
      <c r="E1593" s="203"/>
      <c r="F1593" s="204"/>
      <c r="G1593" s="205"/>
      <c r="H1593" s="205"/>
      <c r="I1593" s="205"/>
    </row>
    <row r="1594" spans="1:9" ht="15">
      <c r="A1594" s="199"/>
      <c r="B1594" s="200"/>
      <c r="C1594" s="201"/>
      <c r="D1594" s="202"/>
      <c r="E1594" s="203"/>
      <c r="F1594" s="204"/>
      <c r="G1594" s="205"/>
      <c r="H1594" s="205"/>
      <c r="I1594" s="205"/>
    </row>
    <row r="1595" spans="1:9" ht="15">
      <c r="A1595" s="199"/>
      <c r="B1595" s="200"/>
      <c r="C1595" s="201"/>
      <c r="D1595" s="202"/>
      <c r="E1595" s="203"/>
      <c r="F1595" s="204"/>
      <c r="G1595" s="205"/>
      <c r="H1595" s="205"/>
      <c r="I1595" s="205"/>
    </row>
    <row r="1596" spans="1:9" ht="15">
      <c r="A1596" s="199"/>
      <c r="B1596" s="200"/>
      <c r="C1596" s="201"/>
      <c r="D1596" s="202"/>
      <c r="E1596" s="203"/>
      <c r="F1596" s="204"/>
      <c r="G1596" s="205"/>
      <c r="H1596" s="205"/>
      <c r="I1596" s="205"/>
    </row>
    <row r="1597" spans="1:9" ht="15">
      <c r="A1597" s="199"/>
      <c r="B1597" s="200"/>
      <c r="C1597" s="201"/>
      <c r="D1597" s="202"/>
      <c r="E1597" s="203"/>
      <c r="F1597" s="204"/>
      <c r="G1597" s="205"/>
      <c r="H1597" s="205"/>
      <c r="I1597" s="205"/>
    </row>
    <row r="1598" spans="1:9" ht="15">
      <c r="A1598" s="199"/>
      <c r="B1598" s="200"/>
      <c r="C1598" s="201"/>
      <c r="D1598" s="202"/>
      <c r="E1598" s="203"/>
      <c r="F1598" s="204"/>
      <c r="G1598" s="205"/>
      <c r="H1598" s="205"/>
      <c r="I1598" s="205"/>
    </row>
    <row r="1599" spans="1:9" ht="15">
      <c r="A1599" s="199"/>
      <c r="B1599" s="200"/>
      <c r="C1599" s="201"/>
      <c r="D1599" s="202"/>
      <c r="E1599" s="203"/>
      <c r="F1599" s="204"/>
      <c r="G1599" s="205"/>
      <c r="H1599" s="205"/>
      <c r="I1599" s="205"/>
    </row>
    <row r="1600" spans="1:9" ht="15">
      <c r="A1600" s="199"/>
      <c r="B1600" s="200"/>
      <c r="C1600" s="201"/>
      <c r="D1600" s="202"/>
      <c r="E1600" s="203"/>
      <c r="F1600" s="204"/>
      <c r="G1600" s="205"/>
      <c r="H1600" s="205"/>
      <c r="I1600" s="205"/>
    </row>
    <row r="1601" spans="1:9" ht="15">
      <c r="A1601" s="199"/>
      <c r="B1601" s="200"/>
      <c r="C1601" s="201"/>
      <c r="D1601" s="202"/>
      <c r="E1601" s="203"/>
      <c r="F1601" s="204"/>
      <c r="G1601" s="205"/>
      <c r="H1601" s="205"/>
      <c r="I1601" s="205"/>
    </row>
    <row r="1602" spans="1:9" ht="15">
      <c r="A1602" s="199"/>
      <c r="B1602" s="200"/>
      <c r="C1602" s="201"/>
      <c r="D1602" s="202"/>
      <c r="E1602" s="203"/>
      <c r="F1602" s="204"/>
      <c r="G1602" s="205"/>
      <c r="H1602" s="205"/>
      <c r="I1602" s="205"/>
    </row>
    <row r="1603" spans="1:9" ht="15">
      <c r="A1603" s="199"/>
      <c r="B1603" s="200"/>
      <c r="C1603" s="201"/>
      <c r="D1603" s="202"/>
      <c r="E1603" s="203"/>
      <c r="F1603" s="204"/>
      <c r="G1603" s="205"/>
      <c r="H1603" s="205"/>
      <c r="I1603" s="205"/>
    </row>
    <row r="1604" spans="1:9" ht="15">
      <c r="A1604" s="199"/>
      <c r="B1604" s="200"/>
      <c r="C1604" s="201"/>
      <c r="D1604" s="202"/>
      <c r="E1604" s="203"/>
      <c r="F1604" s="204"/>
      <c r="G1604" s="205"/>
      <c r="H1604" s="205"/>
      <c r="I1604" s="205"/>
    </row>
    <row r="1605" spans="1:9" ht="15">
      <c r="A1605" s="199"/>
      <c r="B1605" s="200"/>
      <c r="C1605" s="201"/>
      <c r="D1605" s="202"/>
      <c r="E1605" s="203"/>
      <c r="F1605" s="204"/>
      <c r="G1605" s="205"/>
      <c r="H1605" s="205"/>
      <c r="I1605" s="205"/>
    </row>
    <row r="1606" spans="1:9" ht="15">
      <c r="A1606" s="199"/>
      <c r="B1606" s="200"/>
      <c r="C1606" s="201"/>
      <c r="D1606" s="202"/>
      <c r="E1606" s="203"/>
      <c r="F1606" s="204"/>
      <c r="G1606" s="205"/>
      <c r="H1606" s="205"/>
      <c r="I1606" s="205"/>
    </row>
    <row r="1607" spans="1:9" ht="15">
      <c r="A1607" s="199"/>
      <c r="B1607" s="200"/>
      <c r="C1607" s="201"/>
      <c r="D1607" s="202"/>
      <c r="E1607" s="203"/>
      <c r="F1607" s="204"/>
      <c r="G1607" s="205"/>
      <c r="H1607" s="205"/>
      <c r="I1607" s="205"/>
    </row>
    <row r="1608" spans="1:9" ht="15">
      <c r="A1608" s="199"/>
      <c r="B1608" s="200"/>
      <c r="C1608" s="201"/>
      <c r="D1608" s="202"/>
      <c r="E1608" s="203"/>
      <c r="F1608" s="204"/>
      <c r="G1608" s="205"/>
      <c r="H1608" s="205"/>
      <c r="I1608" s="205"/>
    </row>
    <row r="1609" spans="1:9" ht="15">
      <c r="A1609" s="199"/>
      <c r="B1609" s="200"/>
      <c r="C1609" s="201"/>
      <c r="D1609" s="202"/>
      <c r="E1609" s="203"/>
      <c r="F1609" s="204"/>
      <c r="G1609" s="205"/>
      <c r="H1609" s="205"/>
      <c r="I1609" s="205"/>
    </row>
    <row r="1610" spans="1:9" ht="15">
      <c r="A1610" s="199"/>
      <c r="B1610" s="200"/>
      <c r="C1610" s="201"/>
      <c r="D1610" s="202"/>
      <c r="E1610" s="203"/>
      <c r="F1610" s="204"/>
      <c r="G1610" s="205"/>
      <c r="H1610" s="205"/>
      <c r="I1610" s="205"/>
    </row>
    <row r="1611" spans="1:9" ht="15">
      <c r="A1611" s="199"/>
      <c r="B1611" s="200"/>
      <c r="C1611" s="201"/>
      <c r="D1611" s="202"/>
      <c r="E1611" s="203"/>
      <c r="F1611" s="204"/>
      <c r="G1611" s="205"/>
      <c r="H1611" s="205"/>
      <c r="I1611" s="205"/>
    </row>
    <row r="1612" spans="1:9" ht="15">
      <c r="A1612" s="199"/>
      <c r="B1612" s="200"/>
      <c r="C1612" s="201"/>
      <c r="D1612" s="202"/>
      <c r="E1612" s="203"/>
      <c r="F1612" s="204"/>
      <c r="G1612" s="205"/>
      <c r="H1612" s="205"/>
      <c r="I1612" s="205"/>
    </row>
    <row r="1613" spans="1:9" ht="15">
      <c r="A1613" s="199"/>
      <c r="B1613" s="200"/>
      <c r="C1613" s="201"/>
      <c r="D1613" s="202"/>
      <c r="E1613" s="203"/>
      <c r="F1613" s="204"/>
      <c r="G1613" s="205"/>
      <c r="H1613" s="205"/>
      <c r="I1613" s="205"/>
    </row>
    <row r="1614" spans="1:9" ht="15">
      <c r="A1614" s="199"/>
      <c r="B1614" s="200"/>
      <c r="C1614" s="201"/>
      <c r="D1614" s="202"/>
      <c r="E1614" s="203"/>
      <c r="F1614" s="204"/>
      <c r="G1614" s="205"/>
      <c r="H1614" s="205"/>
      <c r="I1614" s="205"/>
    </row>
    <row r="1615" spans="1:9" ht="15">
      <c r="A1615" s="199"/>
      <c r="B1615" s="200"/>
      <c r="C1615" s="201"/>
      <c r="D1615" s="202"/>
      <c r="E1615" s="203"/>
      <c r="F1615" s="204"/>
      <c r="G1615" s="205"/>
      <c r="H1615" s="205"/>
      <c r="I1615" s="205"/>
    </row>
    <row r="1616" spans="1:9" ht="15">
      <c r="A1616" s="199"/>
      <c r="B1616" s="200"/>
      <c r="C1616" s="201"/>
      <c r="D1616" s="202"/>
      <c r="E1616" s="203"/>
      <c r="F1616" s="204"/>
      <c r="G1616" s="205"/>
      <c r="H1616" s="205"/>
      <c r="I1616" s="205"/>
    </row>
    <row r="1617" spans="1:9" ht="15">
      <c r="A1617" s="199"/>
      <c r="B1617" s="200"/>
      <c r="C1617" s="201"/>
      <c r="D1617" s="202"/>
      <c r="E1617" s="203"/>
      <c r="F1617" s="204"/>
      <c r="G1617" s="205"/>
      <c r="H1617" s="205"/>
      <c r="I1617" s="205"/>
    </row>
    <row r="1618" spans="1:9" ht="15">
      <c r="A1618" s="199"/>
      <c r="B1618" s="200"/>
      <c r="C1618" s="201"/>
      <c r="D1618" s="202"/>
      <c r="E1618" s="203"/>
      <c r="F1618" s="204"/>
      <c r="G1618" s="205"/>
      <c r="H1618" s="205"/>
      <c r="I1618" s="205"/>
    </row>
    <row r="1619" spans="1:9" ht="15">
      <c r="A1619" s="199"/>
      <c r="B1619" s="200"/>
      <c r="C1619" s="201"/>
      <c r="D1619" s="202"/>
      <c r="E1619" s="203"/>
      <c r="F1619" s="204"/>
      <c r="G1619" s="205"/>
      <c r="H1619" s="205"/>
      <c r="I1619" s="205"/>
    </row>
    <row r="1620" spans="1:9" ht="15">
      <c r="A1620" s="199"/>
      <c r="B1620" s="200"/>
      <c r="C1620" s="201"/>
      <c r="D1620" s="202"/>
      <c r="E1620" s="203"/>
      <c r="F1620" s="204"/>
      <c r="G1620" s="205"/>
      <c r="H1620" s="205"/>
      <c r="I1620" s="205"/>
    </row>
    <row r="1621" spans="1:9" ht="15">
      <c r="A1621" s="199"/>
      <c r="B1621" s="200"/>
      <c r="C1621" s="201"/>
      <c r="D1621" s="202"/>
      <c r="E1621" s="203"/>
      <c r="F1621" s="204"/>
      <c r="G1621" s="205"/>
      <c r="H1621" s="205"/>
      <c r="I1621" s="205"/>
    </row>
    <row r="1622" spans="1:9" ht="15">
      <c r="A1622" s="199"/>
      <c r="B1622" s="200"/>
      <c r="C1622" s="201"/>
      <c r="D1622" s="202"/>
      <c r="E1622" s="203"/>
      <c r="F1622" s="204"/>
      <c r="G1622" s="205"/>
      <c r="H1622" s="205"/>
      <c r="I1622" s="205"/>
    </row>
    <row r="1623" spans="1:9" ht="15">
      <c r="A1623" s="199"/>
      <c r="B1623" s="200"/>
      <c r="C1623" s="201"/>
      <c r="D1623" s="202"/>
      <c r="E1623" s="203"/>
      <c r="F1623" s="204"/>
      <c r="G1623" s="205"/>
      <c r="H1623" s="205"/>
      <c r="I1623" s="205"/>
    </row>
    <row r="1624" spans="1:9" ht="15">
      <c r="A1624" s="199"/>
      <c r="B1624" s="200"/>
      <c r="C1624" s="201"/>
      <c r="D1624" s="202"/>
      <c r="E1624" s="203"/>
      <c r="F1624" s="204"/>
      <c r="G1624" s="205"/>
      <c r="H1624" s="205"/>
      <c r="I1624" s="205"/>
    </row>
    <row r="1625" spans="1:9" ht="15">
      <c r="A1625" s="199"/>
      <c r="B1625" s="200"/>
      <c r="C1625" s="201"/>
      <c r="D1625" s="202"/>
      <c r="E1625" s="203"/>
      <c r="F1625" s="204"/>
      <c r="G1625" s="205"/>
      <c r="H1625" s="205"/>
      <c r="I1625" s="205"/>
    </row>
    <row r="1626" spans="1:9" ht="15">
      <c r="A1626" s="199"/>
      <c r="B1626" s="200"/>
      <c r="C1626" s="201"/>
      <c r="D1626" s="202"/>
      <c r="E1626" s="203"/>
      <c r="F1626" s="204"/>
      <c r="G1626" s="205"/>
      <c r="H1626" s="205"/>
      <c r="I1626" s="205"/>
    </row>
    <row r="1627" spans="1:9" ht="15">
      <c r="A1627" s="199"/>
      <c r="B1627" s="200"/>
      <c r="C1627" s="201"/>
      <c r="D1627" s="202"/>
      <c r="E1627" s="203"/>
      <c r="F1627" s="204"/>
      <c r="G1627" s="205"/>
      <c r="H1627" s="205"/>
      <c r="I1627" s="205"/>
    </row>
    <row r="1628" spans="1:9" ht="15">
      <c r="A1628" s="199"/>
      <c r="B1628" s="200"/>
      <c r="C1628" s="201"/>
      <c r="D1628" s="202"/>
      <c r="E1628" s="203"/>
      <c r="F1628" s="204"/>
      <c r="G1628" s="205"/>
      <c r="H1628" s="205"/>
      <c r="I1628" s="205"/>
    </row>
    <row r="1629" spans="1:9" ht="15">
      <c r="A1629" s="199"/>
      <c r="B1629" s="200"/>
      <c r="C1629" s="201"/>
      <c r="D1629" s="202"/>
      <c r="E1629" s="203"/>
      <c r="F1629" s="204"/>
      <c r="G1629" s="205"/>
      <c r="H1629" s="205"/>
      <c r="I1629" s="205"/>
    </row>
    <row r="1630" spans="1:9" ht="15">
      <c r="A1630" s="199"/>
      <c r="B1630" s="200"/>
      <c r="C1630" s="201"/>
      <c r="D1630" s="202"/>
      <c r="E1630" s="203"/>
      <c r="F1630" s="204"/>
      <c r="G1630" s="205"/>
      <c r="H1630" s="205"/>
      <c r="I1630" s="205"/>
    </row>
    <row r="1631" spans="1:9" ht="15">
      <c r="A1631" s="199"/>
      <c r="B1631" s="200"/>
      <c r="C1631" s="201"/>
      <c r="D1631" s="202"/>
      <c r="E1631" s="203"/>
      <c r="F1631" s="204"/>
      <c r="G1631" s="205"/>
      <c r="H1631" s="205"/>
      <c r="I1631" s="205"/>
    </row>
    <row r="1632" spans="1:9" ht="15">
      <c r="A1632" s="199"/>
      <c r="B1632" s="200"/>
      <c r="C1632" s="201"/>
      <c r="D1632" s="202"/>
      <c r="E1632" s="203"/>
      <c r="F1632" s="204"/>
      <c r="G1632" s="205"/>
      <c r="H1632" s="205"/>
      <c r="I1632" s="205"/>
    </row>
    <row r="1633" spans="1:9" ht="15">
      <c r="A1633" s="199"/>
      <c r="B1633" s="200"/>
      <c r="C1633" s="201"/>
      <c r="D1633" s="202"/>
      <c r="E1633" s="203"/>
      <c r="F1633" s="204"/>
      <c r="G1633" s="205"/>
      <c r="H1633" s="205"/>
      <c r="I1633" s="205"/>
    </row>
    <row r="1634" spans="1:9" ht="15">
      <c r="A1634" s="199"/>
      <c r="B1634" s="200"/>
      <c r="C1634" s="201"/>
      <c r="D1634" s="202"/>
      <c r="E1634" s="203"/>
      <c r="F1634" s="204"/>
      <c r="G1634" s="205"/>
      <c r="H1634" s="205"/>
      <c r="I1634" s="205"/>
    </row>
    <row r="1635" spans="1:9" ht="15">
      <c r="A1635" s="199"/>
      <c r="B1635" s="200"/>
      <c r="C1635" s="201"/>
      <c r="D1635" s="202"/>
      <c r="E1635" s="203"/>
      <c r="F1635" s="204"/>
      <c r="G1635" s="205"/>
      <c r="H1635" s="205"/>
      <c r="I1635" s="205"/>
    </row>
    <row r="1636" spans="1:9" ht="15">
      <c r="A1636" s="199"/>
      <c r="B1636" s="200"/>
      <c r="C1636" s="201"/>
      <c r="D1636" s="202"/>
      <c r="E1636" s="203"/>
      <c r="F1636" s="204"/>
      <c r="G1636" s="205"/>
      <c r="H1636" s="205"/>
      <c r="I1636" s="205"/>
    </row>
    <row r="1637" spans="1:9" ht="15">
      <c r="A1637" s="199"/>
      <c r="B1637" s="200"/>
      <c r="C1637" s="201"/>
      <c r="D1637" s="202"/>
      <c r="E1637" s="203"/>
      <c r="F1637" s="204"/>
      <c r="G1637" s="205"/>
      <c r="H1637" s="205"/>
      <c r="I1637" s="205"/>
    </row>
    <row r="1638" spans="1:9" ht="15">
      <c r="A1638" s="199"/>
      <c r="B1638" s="200"/>
      <c r="C1638" s="201"/>
      <c r="D1638" s="202"/>
      <c r="E1638" s="203"/>
      <c r="F1638" s="204"/>
      <c r="G1638" s="205"/>
      <c r="H1638" s="205"/>
      <c r="I1638" s="205"/>
    </row>
    <row r="1639" spans="1:9" ht="15">
      <c r="A1639" s="199"/>
      <c r="B1639" s="200"/>
      <c r="C1639" s="201"/>
      <c r="D1639" s="202"/>
      <c r="E1639" s="203"/>
      <c r="F1639" s="204"/>
      <c r="G1639" s="205"/>
      <c r="H1639" s="205"/>
      <c r="I1639" s="205"/>
    </row>
    <row r="1640" spans="1:9" ht="15">
      <c r="A1640" s="199"/>
      <c r="B1640" s="200"/>
      <c r="C1640" s="201"/>
      <c r="D1640" s="202"/>
      <c r="E1640" s="203"/>
      <c r="F1640" s="204"/>
      <c r="G1640" s="205"/>
      <c r="H1640" s="205"/>
      <c r="I1640" s="205"/>
    </row>
    <row r="1641" spans="1:9" ht="15">
      <c r="A1641" s="199"/>
      <c r="B1641" s="200"/>
      <c r="C1641" s="201"/>
      <c r="D1641" s="202"/>
      <c r="E1641" s="203"/>
      <c r="F1641" s="204"/>
      <c r="G1641" s="205"/>
      <c r="H1641" s="205"/>
      <c r="I1641" s="205"/>
    </row>
    <row r="1642" spans="1:9" ht="15">
      <c r="A1642" s="199"/>
      <c r="B1642" s="200"/>
      <c r="C1642" s="201"/>
      <c r="D1642" s="202"/>
      <c r="E1642" s="203"/>
      <c r="F1642" s="204"/>
      <c r="G1642" s="205"/>
      <c r="H1642" s="205"/>
      <c r="I1642" s="205"/>
    </row>
    <row r="1643" spans="1:9" ht="15">
      <c r="A1643" s="199"/>
      <c r="B1643" s="200"/>
      <c r="C1643" s="201"/>
      <c r="D1643" s="202"/>
      <c r="E1643" s="203"/>
      <c r="F1643" s="204"/>
      <c r="G1643" s="205"/>
      <c r="H1643" s="205"/>
      <c r="I1643" s="205"/>
    </row>
    <row r="1644" spans="1:9" ht="15">
      <c r="A1644" s="199"/>
      <c r="B1644" s="200"/>
      <c r="C1644" s="201"/>
      <c r="D1644" s="202"/>
      <c r="E1644" s="203"/>
      <c r="F1644" s="204"/>
      <c r="G1644" s="205"/>
      <c r="H1644" s="205"/>
      <c r="I1644" s="205"/>
    </row>
    <row r="1645" spans="1:9" ht="15">
      <c r="A1645" s="199"/>
      <c r="B1645" s="200"/>
      <c r="C1645" s="201"/>
      <c r="D1645" s="202"/>
      <c r="E1645" s="203"/>
      <c r="F1645" s="204"/>
      <c r="G1645" s="205"/>
      <c r="H1645" s="205"/>
      <c r="I1645" s="205"/>
    </row>
    <row r="1646" spans="1:9" ht="15">
      <c r="A1646" s="199"/>
      <c r="B1646" s="200"/>
      <c r="C1646" s="201"/>
      <c r="D1646" s="202"/>
      <c r="E1646" s="203"/>
      <c r="F1646" s="204"/>
      <c r="G1646" s="205"/>
      <c r="H1646" s="205"/>
      <c r="I1646" s="205"/>
    </row>
    <row r="1647" spans="1:9" ht="15">
      <c r="A1647" s="199"/>
      <c r="B1647" s="200"/>
      <c r="C1647" s="201"/>
      <c r="D1647" s="202"/>
      <c r="E1647" s="203"/>
      <c r="F1647" s="204"/>
      <c r="G1647" s="205"/>
      <c r="H1647" s="205"/>
      <c r="I1647" s="205"/>
    </row>
    <row r="1648" spans="1:9" ht="15">
      <c r="A1648" s="199"/>
      <c r="B1648" s="200"/>
      <c r="C1648" s="201"/>
      <c r="D1648" s="202"/>
      <c r="E1648" s="203"/>
      <c r="F1648" s="204"/>
      <c r="G1648" s="205"/>
      <c r="H1648" s="205"/>
      <c r="I1648" s="205"/>
    </row>
    <row r="1649" spans="1:9" ht="15">
      <c r="A1649" s="199"/>
      <c r="B1649" s="200"/>
      <c r="C1649" s="201"/>
      <c r="D1649" s="202"/>
      <c r="E1649" s="203"/>
      <c r="F1649" s="204"/>
      <c r="G1649" s="205"/>
      <c r="H1649" s="205"/>
      <c r="I1649" s="205"/>
    </row>
    <row r="1650" spans="1:9" ht="15">
      <c r="A1650" s="199"/>
      <c r="B1650" s="200"/>
      <c r="C1650" s="201"/>
      <c r="D1650" s="202"/>
      <c r="E1650" s="203"/>
      <c r="F1650" s="204"/>
      <c r="G1650" s="205"/>
      <c r="H1650" s="205"/>
      <c r="I1650" s="205"/>
    </row>
    <row r="1651" spans="1:9" ht="15">
      <c r="A1651" s="199"/>
      <c r="B1651" s="200"/>
      <c r="C1651" s="201"/>
      <c r="D1651" s="202"/>
      <c r="E1651" s="203"/>
      <c r="F1651" s="204"/>
      <c r="G1651" s="205"/>
      <c r="H1651" s="205"/>
      <c r="I1651" s="205"/>
    </row>
    <row r="1652" spans="1:9" ht="15">
      <c r="A1652" s="199"/>
      <c r="B1652" s="200"/>
      <c r="C1652" s="201"/>
      <c r="D1652" s="202"/>
      <c r="E1652" s="203"/>
      <c r="F1652" s="204"/>
      <c r="G1652" s="205"/>
      <c r="H1652" s="205"/>
      <c r="I1652" s="205"/>
    </row>
    <row r="1653" spans="1:9" ht="15">
      <c r="A1653" s="199"/>
      <c r="B1653" s="200"/>
      <c r="C1653" s="201"/>
      <c r="D1653" s="202"/>
      <c r="E1653" s="203"/>
      <c r="F1653" s="204"/>
      <c r="G1653" s="205"/>
      <c r="H1653" s="205"/>
      <c r="I1653" s="205"/>
    </row>
    <row r="1654" spans="1:9" ht="15">
      <c r="A1654" s="199"/>
      <c r="B1654" s="200"/>
      <c r="C1654" s="201"/>
      <c r="D1654" s="202"/>
      <c r="E1654" s="203"/>
      <c r="F1654" s="204"/>
      <c r="G1654" s="205"/>
      <c r="H1654" s="205"/>
      <c r="I1654" s="205"/>
    </row>
    <row r="1655" spans="1:9" ht="15">
      <c r="A1655" s="199"/>
      <c r="B1655" s="200"/>
      <c r="C1655" s="201"/>
      <c r="D1655" s="202"/>
      <c r="E1655" s="203"/>
      <c r="F1655" s="204"/>
      <c r="G1655" s="205"/>
      <c r="H1655" s="205"/>
      <c r="I1655" s="205"/>
    </row>
    <row r="1656" spans="1:9" ht="15">
      <c r="A1656" s="199"/>
      <c r="B1656" s="200"/>
      <c r="C1656" s="201"/>
      <c r="D1656" s="202"/>
      <c r="E1656" s="203"/>
      <c r="F1656" s="204"/>
      <c r="G1656" s="205"/>
      <c r="H1656" s="205"/>
      <c r="I1656" s="205"/>
    </row>
    <row r="1657" spans="1:9" ht="15">
      <c r="A1657" s="199"/>
      <c r="B1657" s="200"/>
      <c r="C1657" s="201"/>
      <c r="D1657" s="202"/>
      <c r="E1657" s="203"/>
      <c r="F1657" s="204"/>
      <c r="G1657" s="205"/>
      <c r="H1657" s="205"/>
      <c r="I1657" s="205"/>
    </row>
    <row r="1658" spans="1:9" ht="15">
      <c r="A1658" s="199"/>
      <c r="B1658" s="200"/>
      <c r="C1658" s="201"/>
      <c r="D1658" s="202"/>
      <c r="E1658" s="203"/>
      <c r="F1658" s="204"/>
      <c r="G1658" s="205"/>
      <c r="H1658" s="205"/>
      <c r="I1658" s="205"/>
    </row>
    <row r="1659" spans="1:9" ht="15">
      <c r="A1659" s="199"/>
      <c r="B1659" s="200"/>
      <c r="C1659" s="201"/>
      <c r="D1659" s="202"/>
      <c r="E1659" s="203"/>
      <c r="F1659" s="204"/>
      <c r="G1659" s="205"/>
      <c r="H1659" s="205"/>
      <c r="I1659" s="205"/>
    </row>
    <row r="1660" spans="1:9" ht="15">
      <c r="A1660" s="199"/>
      <c r="B1660" s="200"/>
      <c r="C1660" s="201"/>
      <c r="D1660" s="202"/>
      <c r="E1660" s="203"/>
      <c r="F1660" s="204"/>
      <c r="G1660" s="205"/>
      <c r="H1660" s="205"/>
      <c r="I1660" s="205"/>
    </row>
    <row r="1661" spans="1:9" ht="15">
      <c r="A1661" s="199"/>
      <c r="B1661" s="200"/>
      <c r="C1661" s="201"/>
      <c r="D1661" s="202"/>
      <c r="E1661" s="203"/>
      <c r="F1661" s="204"/>
      <c r="G1661" s="205"/>
      <c r="H1661" s="205"/>
      <c r="I1661" s="205"/>
    </row>
    <row r="1662" spans="1:9" ht="15">
      <c r="A1662" s="199"/>
      <c r="B1662" s="200"/>
      <c r="C1662" s="201"/>
      <c r="D1662" s="202"/>
      <c r="E1662" s="203"/>
      <c r="F1662" s="204"/>
      <c r="G1662" s="205"/>
      <c r="H1662" s="205"/>
      <c r="I1662" s="205"/>
    </row>
    <row r="1663" spans="1:9" ht="15">
      <c r="A1663" s="199"/>
      <c r="B1663" s="200"/>
      <c r="C1663" s="201"/>
      <c r="D1663" s="202"/>
      <c r="E1663" s="203"/>
      <c r="F1663" s="204"/>
      <c r="G1663" s="205"/>
      <c r="H1663" s="205"/>
      <c r="I1663" s="205"/>
    </row>
    <row r="1664" spans="1:9" ht="15">
      <c r="A1664" s="199"/>
      <c r="B1664" s="200"/>
      <c r="C1664" s="201"/>
      <c r="D1664" s="202"/>
      <c r="E1664" s="203"/>
      <c r="F1664" s="204"/>
      <c r="G1664" s="205"/>
      <c r="H1664" s="205"/>
      <c r="I1664" s="205"/>
    </row>
    <row r="1665" spans="1:9" ht="15">
      <c r="A1665" s="199"/>
      <c r="B1665" s="200"/>
      <c r="C1665" s="201"/>
      <c r="D1665" s="202"/>
      <c r="E1665" s="203"/>
      <c r="F1665" s="204"/>
      <c r="G1665" s="205"/>
      <c r="H1665" s="205"/>
      <c r="I1665" s="205"/>
    </row>
    <row r="1666" spans="1:9" ht="15">
      <c r="A1666" s="199"/>
      <c r="B1666" s="200"/>
      <c r="C1666" s="201"/>
      <c r="D1666" s="202"/>
      <c r="E1666" s="203"/>
      <c r="F1666" s="204"/>
      <c r="G1666" s="205"/>
      <c r="H1666" s="205"/>
      <c r="I1666" s="205"/>
    </row>
    <row r="1667" spans="1:9" ht="15">
      <c r="A1667" s="199"/>
      <c r="B1667" s="200"/>
      <c r="C1667" s="201"/>
      <c r="D1667" s="202"/>
      <c r="E1667" s="203"/>
      <c r="F1667" s="204"/>
      <c r="G1667" s="205"/>
      <c r="H1667" s="205"/>
      <c r="I1667" s="205"/>
    </row>
    <row r="1668" spans="1:9" ht="15">
      <c r="A1668" s="199"/>
      <c r="B1668" s="200"/>
      <c r="C1668" s="201"/>
      <c r="D1668" s="202"/>
      <c r="E1668" s="203"/>
      <c r="F1668" s="204"/>
      <c r="G1668" s="205"/>
      <c r="H1668" s="205"/>
      <c r="I1668" s="205"/>
    </row>
    <row r="1669" spans="1:9" ht="15">
      <c r="A1669" s="199"/>
      <c r="B1669" s="200"/>
      <c r="C1669" s="201"/>
      <c r="D1669" s="202"/>
      <c r="E1669" s="203"/>
      <c r="F1669" s="204"/>
      <c r="G1669" s="205"/>
      <c r="H1669" s="205"/>
      <c r="I1669" s="205"/>
    </row>
    <row r="1670" spans="1:9" ht="15">
      <c r="A1670" s="199"/>
      <c r="B1670" s="200"/>
      <c r="C1670" s="201"/>
      <c r="D1670" s="202"/>
      <c r="E1670" s="203"/>
      <c r="F1670" s="204"/>
      <c r="G1670" s="205"/>
      <c r="H1670" s="205"/>
      <c r="I1670" s="205"/>
    </row>
    <row r="1671" spans="1:9" ht="15">
      <c r="A1671" s="199"/>
      <c r="B1671" s="200"/>
      <c r="C1671" s="201"/>
      <c r="D1671" s="202"/>
      <c r="E1671" s="203"/>
      <c r="F1671" s="204"/>
      <c r="G1671" s="205"/>
      <c r="H1671" s="205"/>
      <c r="I1671" s="205"/>
    </row>
    <row r="1672" spans="1:9" ht="15">
      <c r="A1672" s="199"/>
      <c r="B1672" s="200"/>
      <c r="C1672" s="201"/>
      <c r="D1672" s="202"/>
      <c r="E1672" s="203"/>
      <c r="F1672" s="204"/>
      <c r="G1672" s="205"/>
      <c r="H1672" s="205"/>
      <c r="I1672" s="205"/>
    </row>
    <row r="1673" spans="1:9" ht="15">
      <c r="A1673" s="199"/>
      <c r="B1673" s="200"/>
      <c r="C1673" s="201"/>
      <c r="D1673" s="202"/>
      <c r="E1673" s="203"/>
      <c r="F1673" s="204"/>
      <c r="G1673" s="205"/>
      <c r="H1673" s="205"/>
      <c r="I1673" s="205"/>
    </row>
    <row r="1674" spans="1:9" ht="15">
      <c r="A1674" s="199"/>
      <c r="B1674" s="200"/>
      <c r="C1674" s="201"/>
      <c r="D1674" s="202"/>
      <c r="E1674" s="203"/>
      <c r="F1674" s="204"/>
      <c r="G1674" s="205"/>
      <c r="H1674" s="205"/>
      <c r="I1674" s="205"/>
    </row>
    <row r="1675" spans="1:9" ht="15">
      <c r="A1675" s="199"/>
      <c r="B1675" s="200"/>
      <c r="C1675" s="201"/>
      <c r="D1675" s="202"/>
      <c r="E1675" s="203"/>
      <c r="F1675" s="204"/>
      <c r="G1675" s="205"/>
      <c r="H1675" s="205"/>
      <c r="I1675" s="205"/>
    </row>
    <row r="1676" spans="1:9" ht="15">
      <c r="A1676" s="199"/>
      <c r="B1676" s="200"/>
      <c r="C1676" s="201"/>
      <c r="D1676" s="202"/>
      <c r="E1676" s="203"/>
      <c r="F1676" s="204"/>
      <c r="G1676" s="205"/>
      <c r="H1676" s="205"/>
      <c r="I1676" s="205"/>
    </row>
    <row r="1677" spans="1:9" ht="15">
      <c r="A1677" s="199"/>
      <c r="B1677" s="200"/>
      <c r="C1677" s="201"/>
      <c r="D1677" s="202"/>
      <c r="E1677" s="203"/>
      <c r="F1677" s="204"/>
      <c r="G1677" s="205"/>
      <c r="H1677" s="205"/>
      <c r="I1677" s="205"/>
    </row>
    <row r="1678" spans="1:9" ht="15">
      <c r="A1678" s="199"/>
      <c r="B1678" s="200"/>
      <c r="C1678" s="201"/>
      <c r="D1678" s="202"/>
      <c r="E1678" s="203"/>
      <c r="F1678" s="204"/>
      <c r="G1678" s="205"/>
      <c r="H1678" s="205"/>
      <c r="I1678" s="205"/>
    </row>
    <row r="1679" spans="1:9" ht="15">
      <c r="A1679" s="199"/>
      <c r="B1679" s="200"/>
      <c r="C1679" s="201"/>
      <c r="D1679" s="202"/>
      <c r="E1679" s="203"/>
      <c r="F1679" s="204"/>
      <c r="G1679" s="205"/>
      <c r="H1679" s="205"/>
      <c r="I1679" s="205"/>
    </row>
    <row r="1680" spans="1:9" ht="15">
      <c r="A1680" s="199"/>
      <c r="B1680" s="200"/>
      <c r="C1680" s="201"/>
      <c r="D1680" s="202"/>
      <c r="E1680" s="203"/>
      <c r="F1680" s="204"/>
      <c r="G1680" s="205"/>
      <c r="H1680" s="205"/>
      <c r="I1680" s="205"/>
    </row>
    <row r="1681" spans="1:9" ht="15">
      <c r="A1681" s="199"/>
      <c r="B1681" s="200"/>
      <c r="C1681" s="201"/>
      <c r="D1681" s="202"/>
      <c r="E1681" s="203"/>
      <c r="F1681" s="204"/>
      <c r="G1681" s="205"/>
      <c r="H1681" s="205"/>
      <c r="I1681" s="205"/>
    </row>
    <row r="1682" spans="1:9" ht="15">
      <c r="A1682" s="199"/>
      <c r="B1682" s="200"/>
      <c r="C1682" s="201"/>
      <c r="D1682" s="202"/>
      <c r="E1682" s="203"/>
      <c r="F1682" s="204"/>
      <c r="G1682" s="205"/>
      <c r="H1682" s="205"/>
      <c r="I1682" s="205"/>
    </row>
    <row r="1683" spans="1:9" ht="15">
      <c r="A1683" s="199"/>
      <c r="B1683" s="200"/>
      <c r="C1683" s="201"/>
      <c r="D1683" s="202"/>
      <c r="E1683" s="203"/>
      <c r="F1683" s="204"/>
      <c r="G1683" s="205"/>
      <c r="H1683" s="205"/>
      <c r="I1683" s="205"/>
    </row>
    <row r="1684" spans="1:9" ht="15">
      <c r="A1684" s="199"/>
      <c r="B1684" s="200"/>
      <c r="C1684" s="201"/>
      <c r="D1684" s="202"/>
      <c r="E1684" s="203"/>
      <c r="F1684" s="204"/>
      <c r="G1684" s="205"/>
      <c r="H1684" s="205"/>
      <c r="I1684" s="205"/>
    </row>
    <row r="1685" spans="1:9" ht="15">
      <c r="A1685" s="199"/>
      <c r="B1685" s="200"/>
      <c r="C1685" s="201"/>
      <c r="D1685" s="202"/>
      <c r="E1685" s="203"/>
      <c r="F1685" s="204"/>
      <c r="G1685" s="205"/>
      <c r="H1685" s="205"/>
      <c r="I1685" s="205"/>
    </row>
    <row r="1686" spans="1:9" ht="15">
      <c r="A1686" s="199"/>
      <c r="B1686" s="200"/>
      <c r="C1686" s="201"/>
      <c r="D1686" s="202"/>
      <c r="E1686" s="203"/>
      <c r="F1686" s="204"/>
      <c r="G1686" s="205"/>
      <c r="H1686" s="205"/>
      <c r="I1686" s="205"/>
    </row>
    <row r="1687" spans="1:9" ht="15">
      <c r="A1687" s="199"/>
      <c r="B1687" s="200"/>
      <c r="C1687" s="201"/>
      <c r="D1687" s="202"/>
      <c r="E1687" s="203"/>
      <c r="F1687" s="204"/>
      <c r="G1687" s="205"/>
      <c r="H1687" s="205"/>
      <c r="I1687" s="205"/>
    </row>
    <row r="1688" spans="1:9" ht="15">
      <c r="A1688" s="199"/>
      <c r="B1688" s="200"/>
      <c r="C1688" s="201"/>
      <c r="D1688" s="202"/>
      <c r="E1688" s="203"/>
      <c r="F1688" s="204"/>
      <c r="G1688" s="205"/>
      <c r="H1688" s="205"/>
      <c r="I1688" s="205"/>
    </row>
    <row r="1689" spans="1:9" ht="15">
      <c r="A1689" s="199"/>
      <c r="B1689" s="200"/>
      <c r="C1689" s="201"/>
      <c r="D1689" s="202"/>
      <c r="E1689" s="203"/>
      <c r="F1689" s="204"/>
      <c r="G1689" s="205"/>
      <c r="H1689" s="205"/>
      <c r="I1689" s="205"/>
    </row>
    <row r="1690" spans="1:9" ht="15">
      <c r="A1690" s="199"/>
      <c r="B1690" s="200"/>
      <c r="C1690" s="201"/>
      <c r="D1690" s="202"/>
      <c r="E1690" s="203"/>
      <c r="F1690" s="204"/>
      <c r="G1690" s="205"/>
      <c r="H1690" s="205"/>
      <c r="I1690" s="205"/>
    </row>
    <row r="1691" spans="1:9" ht="15">
      <c r="A1691" s="199"/>
      <c r="B1691" s="200"/>
      <c r="C1691" s="201"/>
      <c r="D1691" s="202"/>
      <c r="E1691" s="203"/>
      <c r="F1691" s="204"/>
      <c r="G1691" s="205"/>
      <c r="H1691" s="205"/>
      <c r="I1691" s="205"/>
    </row>
    <row r="1692" spans="1:9" ht="15">
      <c r="A1692" s="199"/>
      <c r="B1692" s="200"/>
      <c r="C1692" s="201"/>
      <c r="D1692" s="202"/>
      <c r="E1692" s="203"/>
      <c r="F1692" s="204"/>
      <c r="G1692" s="205"/>
      <c r="H1692" s="205"/>
      <c r="I1692" s="205"/>
    </row>
    <row r="1693" spans="1:9" ht="15">
      <c r="A1693" s="199"/>
      <c r="B1693" s="200"/>
      <c r="C1693" s="201"/>
      <c r="D1693" s="202"/>
      <c r="E1693" s="203"/>
      <c r="F1693" s="204"/>
      <c r="G1693" s="205"/>
      <c r="H1693" s="205"/>
      <c r="I1693" s="205"/>
    </row>
    <row r="1694" spans="1:9" ht="15">
      <c r="A1694" s="199"/>
      <c r="B1694" s="200"/>
      <c r="C1694" s="201"/>
      <c r="D1694" s="202"/>
      <c r="E1694" s="203"/>
      <c r="F1694" s="204"/>
      <c r="G1694" s="205"/>
      <c r="H1694" s="205"/>
      <c r="I1694" s="205"/>
    </row>
    <row r="1695" spans="1:9" ht="15">
      <c r="A1695" s="199"/>
      <c r="B1695" s="200"/>
      <c r="C1695" s="201"/>
      <c r="D1695" s="202"/>
      <c r="E1695" s="203"/>
      <c r="F1695" s="204"/>
      <c r="G1695" s="205"/>
      <c r="H1695" s="205"/>
      <c r="I1695" s="205"/>
    </row>
    <row r="1696" spans="1:9" ht="15">
      <c r="A1696" s="199"/>
      <c r="B1696" s="200"/>
      <c r="C1696" s="201"/>
      <c r="D1696" s="202"/>
      <c r="E1696" s="203"/>
      <c r="F1696" s="204"/>
      <c r="G1696" s="205"/>
      <c r="H1696" s="205"/>
      <c r="I1696" s="205"/>
    </row>
    <row r="1697" spans="1:9" ht="15">
      <c r="A1697" s="199"/>
      <c r="B1697" s="200"/>
      <c r="C1697" s="201"/>
      <c r="D1697" s="202"/>
      <c r="E1697" s="203"/>
      <c r="F1697" s="204"/>
      <c r="G1697" s="205"/>
      <c r="H1697" s="205"/>
      <c r="I1697" s="205"/>
    </row>
    <row r="1698" spans="1:9" ht="15">
      <c r="A1698" s="199"/>
      <c r="B1698" s="200"/>
      <c r="C1698" s="201"/>
      <c r="D1698" s="202"/>
      <c r="E1698" s="203"/>
      <c r="F1698" s="204"/>
      <c r="G1698" s="205"/>
      <c r="H1698" s="205"/>
      <c r="I1698" s="205"/>
    </row>
    <row r="1699" spans="1:9" ht="15">
      <c r="A1699" s="199"/>
      <c r="B1699" s="200"/>
      <c r="C1699" s="201"/>
      <c r="D1699" s="202"/>
      <c r="E1699" s="203"/>
      <c r="F1699" s="204"/>
      <c r="G1699" s="205"/>
      <c r="H1699" s="205"/>
      <c r="I1699" s="205"/>
    </row>
    <row r="1700" spans="1:9" ht="15">
      <c r="A1700" s="199"/>
      <c r="B1700" s="200"/>
      <c r="C1700" s="201"/>
      <c r="D1700" s="202"/>
      <c r="E1700" s="203"/>
      <c r="F1700" s="204"/>
      <c r="G1700" s="205"/>
      <c r="H1700" s="205"/>
      <c r="I1700" s="205"/>
    </row>
    <row r="1701" spans="1:9" ht="15">
      <c r="A1701" s="199"/>
      <c r="B1701" s="200"/>
      <c r="C1701" s="201"/>
      <c r="D1701" s="202"/>
      <c r="E1701" s="203"/>
      <c r="F1701" s="204"/>
      <c r="G1701" s="205"/>
      <c r="H1701" s="205"/>
      <c r="I1701" s="205"/>
    </row>
    <row r="1702" spans="1:9" ht="15">
      <c r="A1702" s="199"/>
      <c r="B1702" s="200"/>
      <c r="C1702" s="201"/>
      <c r="D1702" s="202"/>
      <c r="E1702" s="203"/>
      <c r="F1702" s="204"/>
      <c r="G1702" s="205"/>
      <c r="H1702" s="205"/>
      <c r="I1702" s="205"/>
    </row>
    <row r="1703" spans="1:9" ht="15">
      <c r="A1703" s="199"/>
      <c r="B1703" s="200"/>
      <c r="C1703" s="201"/>
      <c r="D1703" s="202"/>
      <c r="E1703" s="203"/>
      <c r="F1703" s="204"/>
      <c r="G1703" s="205"/>
      <c r="H1703" s="205"/>
      <c r="I1703" s="205"/>
    </row>
    <row r="1704" spans="1:9" ht="15">
      <c r="A1704" s="199"/>
      <c r="B1704" s="200"/>
      <c r="C1704" s="201"/>
      <c r="D1704" s="202"/>
      <c r="E1704" s="203"/>
      <c r="F1704" s="204"/>
      <c r="G1704" s="205"/>
      <c r="H1704" s="205"/>
      <c r="I1704" s="205"/>
    </row>
    <row r="1705" spans="1:9" ht="15">
      <c r="A1705" s="199"/>
      <c r="B1705" s="200"/>
      <c r="C1705" s="201"/>
      <c r="D1705" s="202"/>
      <c r="E1705" s="203"/>
      <c r="F1705" s="204"/>
      <c r="G1705" s="205"/>
      <c r="H1705" s="205"/>
      <c r="I1705" s="205"/>
    </row>
    <row r="1706" spans="1:9" ht="15">
      <c r="A1706" s="199"/>
      <c r="B1706" s="200"/>
      <c r="C1706" s="201"/>
      <c r="D1706" s="202"/>
      <c r="E1706" s="203"/>
      <c r="F1706" s="204"/>
      <c r="G1706" s="205"/>
      <c r="H1706" s="205"/>
      <c r="I1706" s="205"/>
    </row>
    <row r="1707" spans="1:9" ht="15">
      <c r="A1707" s="199"/>
      <c r="B1707" s="200"/>
      <c r="C1707" s="201"/>
      <c r="D1707" s="202"/>
      <c r="E1707" s="203"/>
      <c r="F1707" s="204"/>
      <c r="G1707" s="205"/>
      <c r="H1707" s="205"/>
      <c r="I1707" s="205"/>
    </row>
    <row r="1708" spans="1:9" ht="15">
      <c r="A1708" s="199"/>
      <c r="B1708" s="200"/>
      <c r="C1708" s="201"/>
      <c r="D1708" s="202"/>
      <c r="E1708" s="203"/>
      <c r="F1708" s="204"/>
      <c r="G1708" s="205"/>
      <c r="H1708" s="205"/>
      <c r="I1708" s="205"/>
    </row>
    <row r="1709" spans="1:9" ht="15">
      <c r="A1709" s="199"/>
      <c r="B1709" s="200"/>
      <c r="C1709" s="201"/>
      <c r="D1709" s="202"/>
      <c r="E1709" s="203"/>
      <c r="F1709" s="204"/>
      <c r="G1709" s="205"/>
      <c r="H1709" s="205"/>
      <c r="I1709" s="205"/>
    </row>
    <row r="1710" spans="1:9" ht="15">
      <c r="A1710" s="199"/>
      <c r="B1710" s="200"/>
      <c r="C1710" s="201"/>
      <c r="D1710" s="202"/>
      <c r="E1710" s="203"/>
      <c r="F1710" s="204"/>
      <c r="G1710" s="205"/>
      <c r="H1710" s="205"/>
      <c r="I1710" s="205"/>
    </row>
    <row r="1711" spans="1:9" ht="15">
      <c r="A1711" s="199"/>
      <c r="B1711" s="200"/>
      <c r="C1711" s="201"/>
      <c r="D1711" s="202"/>
      <c r="E1711" s="203"/>
      <c r="F1711" s="204"/>
      <c r="G1711" s="205"/>
      <c r="H1711" s="205"/>
      <c r="I1711" s="205"/>
    </row>
    <row r="1712" spans="1:9" ht="15">
      <c r="A1712" s="199"/>
      <c r="B1712" s="200"/>
      <c r="C1712" s="201"/>
      <c r="D1712" s="202"/>
      <c r="E1712" s="203"/>
      <c r="F1712" s="204"/>
      <c r="G1712" s="205"/>
      <c r="H1712" s="205"/>
      <c r="I1712" s="205"/>
    </row>
    <row r="1713" spans="1:9" ht="15">
      <c r="A1713" s="199"/>
      <c r="B1713" s="200"/>
      <c r="C1713" s="201"/>
      <c r="D1713" s="202"/>
      <c r="E1713" s="203"/>
      <c r="F1713" s="204"/>
      <c r="G1713" s="205"/>
      <c r="H1713" s="205"/>
      <c r="I1713" s="205"/>
    </row>
    <row r="1714" spans="1:9" ht="15">
      <c r="A1714" s="199"/>
      <c r="B1714" s="200"/>
      <c r="C1714" s="201"/>
      <c r="D1714" s="202"/>
      <c r="E1714" s="203"/>
      <c r="F1714" s="204"/>
      <c r="G1714" s="205"/>
      <c r="H1714" s="205"/>
      <c r="I1714" s="205"/>
    </row>
    <row r="1715" spans="1:9" ht="15">
      <c r="A1715" s="199"/>
      <c r="B1715" s="200"/>
      <c r="C1715" s="201"/>
      <c r="D1715" s="202"/>
      <c r="E1715" s="203"/>
      <c r="F1715" s="204"/>
      <c r="G1715" s="205"/>
      <c r="H1715" s="205"/>
      <c r="I1715" s="205"/>
    </row>
    <row r="1716" spans="1:9" ht="15">
      <c r="A1716" s="199"/>
      <c r="B1716" s="200"/>
      <c r="C1716" s="201"/>
      <c r="D1716" s="202"/>
      <c r="E1716" s="203"/>
      <c r="F1716" s="204"/>
      <c r="G1716" s="205"/>
      <c r="H1716" s="205"/>
      <c r="I1716" s="205"/>
    </row>
    <row r="1717" spans="1:9" ht="15">
      <c r="A1717" s="199"/>
      <c r="B1717" s="200"/>
      <c r="C1717" s="201"/>
      <c r="D1717" s="202"/>
      <c r="E1717" s="203"/>
      <c r="F1717" s="204"/>
      <c r="G1717" s="205"/>
      <c r="H1717" s="205"/>
      <c r="I1717" s="205"/>
    </row>
    <row r="1718" spans="1:9" ht="15">
      <c r="A1718" s="199"/>
      <c r="B1718" s="200"/>
      <c r="C1718" s="201"/>
      <c r="D1718" s="202"/>
      <c r="E1718" s="203"/>
      <c r="F1718" s="204"/>
      <c r="G1718" s="205"/>
      <c r="H1718" s="205"/>
      <c r="I1718" s="205"/>
    </row>
    <row r="1719" spans="1:9" ht="15">
      <c r="A1719" s="199"/>
      <c r="B1719" s="200"/>
      <c r="C1719" s="201"/>
      <c r="D1719" s="202"/>
      <c r="E1719" s="203"/>
      <c r="F1719" s="204"/>
      <c r="G1719" s="205"/>
      <c r="H1719" s="205"/>
      <c r="I1719" s="205"/>
    </row>
    <row r="1720" spans="1:9" ht="15">
      <c r="A1720" s="199"/>
      <c r="B1720" s="200"/>
      <c r="C1720" s="201"/>
      <c r="D1720" s="202"/>
      <c r="E1720" s="203"/>
      <c r="F1720" s="204"/>
      <c r="G1720" s="205"/>
      <c r="H1720" s="205"/>
      <c r="I1720" s="205"/>
    </row>
    <row r="1721" spans="1:9" ht="15">
      <c r="A1721" s="199"/>
      <c r="B1721" s="200"/>
      <c r="C1721" s="201"/>
      <c r="D1721" s="202"/>
      <c r="E1721" s="203"/>
      <c r="F1721" s="204"/>
      <c r="G1721" s="205"/>
      <c r="H1721" s="205"/>
      <c r="I1721" s="205"/>
    </row>
    <row r="1722" spans="1:9" ht="15">
      <c r="A1722" s="199"/>
      <c r="B1722" s="200"/>
      <c r="C1722" s="201"/>
      <c r="D1722" s="202"/>
      <c r="E1722" s="203"/>
      <c r="F1722" s="204"/>
      <c r="G1722" s="205"/>
      <c r="H1722" s="205"/>
      <c r="I1722" s="205"/>
    </row>
    <row r="1723" spans="1:9" ht="15">
      <c r="A1723" s="199"/>
      <c r="B1723" s="200"/>
      <c r="C1723" s="201"/>
      <c r="D1723" s="202"/>
      <c r="E1723" s="203"/>
      <c r="F1723" s="204"/>
      <c r="G1723" s="205"/>
      <c r="H1723" s="205"/>
      <c r="I1723" s="205"/>
    </row>
    <row r="1724" spans="1:9" ht="15">
      <c r="A1724" s="199"/>
      <c r="B1724" s="200"/>
      <c r="C1724" s="201"/>
      <c r="D1724" s="202"/>
      <c r="E1724" s="203"/>
      <c r="F1724" s="204"/>
      <c r="G1724" s="205"/>
      <c r="H1724" s="205"/>
      <c r="I1724" s="205"/>
    </row>
    <row r="1725" spans="1:9" ht="15">
      <c r="A1725" s="199"/>
      <c r="B1725" s="200"/>
      <c r="C1725" s="201"/>
      <c r="D1725" s="202"/>
      <c r="E1725" s="203"/>
      <c r="F1725" s="204"/>
      <c r="G1725" s="205"/>
      <c r="H1725" s="205"/>
      <c r="I1725" s="205"/>
    </row>
    <row r="1726" spans="1:9" ht="15">
      <c r="A1726" s="199"/>
      <c r="B1726" s="200"/>
      <c r="C1726" s="201"/>
      <c r="D1726" s="202"/>
      <c r="E1726" s="203"/>
      <c r="F1726" s="204"/>
      <c r="G1726" s="205"/>
      <c r="H1726" s="205"/>
      <c r="I1726" s="205"/>
    </row>
    <row r="1727" spans="1:9" ht="15">
      <c r="A1727" s="199"/>
      <c r="B1727" s="200"/>
      <c r="C1727" s="201"/>
      <c r="D1727" s="202"/>
      <c r="E1727" s="203"/>
      <c r="F1727" s="204"/>
      <c r="G1727" s="205"/>
      <c r="H1727" s="205"/>
      <c r="I1727" s="205"/>
    </row>
    <row r="1728" spans="1:9" ht="15">
      <c r="A1728" s="199"/>
      <c r="B1728" s="200"/>
      <c r="C1728" s="201"/>
      <c r="D1728" s="202"/>
      <c r="E1728" s="203"/>
      <c r="F1728" s="204"/>
      <c r="G1728" s="205"/>
      <c r="H1728" s="205"/>
      <c r="I1728" s="205"/>
    </row>
    <row r="1729" spans="1:9" ht="15">
      <c r="A1729" s="199"/>
      <c r="B1729" s="200"/>
      <c r="C1729" s="201"/>
      <c r="D1729" s="202"/>
      <c r="E1729" s="203"/>
      <c r="F1729" s="204"/>
      <c r="G1729" s="205"/>
      <c r="H1729" s="205"/>
      <c r="I1729" s="205"/>
    </row>
    <row r="1730" spans="1:9" ht="15">
      <c r="A1730" s="199"/>
      <c r="B1730" s="200"/>
      <c r="C1730" s="201"/>
      <c r="D1730" s="202"/>
      <c r="E1730" s="203"/>
      <c r="F1730" s="204"/>
      <c r="G1730" s="205"/>
      <c r="H1730" s="205"/>
      <c r="I1730" s="205"/>
    </row>
    <row r="1731" spans="1:9" ht="15">
      <c r="A1731" s="199"/>
      <c r="B1731" s="200"/>
      <c r="C1731" s="201"/>
      <c r="D1731" s="202"/>
      <c r="E1731" s="203"/>
      <c r="F1731" s="204"/>
      <c r="G1731" s="205"/>
      <c r="H1731" s="205"/>
      <c r="I1731" s="205"/>
    </row>
    <row r="1732" spans="1:9" ht="15">
      <c r="A1732" s="199"/>
      <c r="B1732" s="200"/>
      <c r="C1732" s="201"/>
      <c r="D1732" s="202"/>
      <c r="E1732" s="203"/>
      <c r="F1732" s="204"/>
      <c r="G1732" s="205"/>
      <c r="H1732" s="205"/>
      <c r="I1732" s="205"/>
    </row>
    <row r="1733" spans="1:9" ht="15">
      <c r="A1733" s="199"/>
      <c r="B1733" s="200"/>
      <c r="C1733" s="201"/>
      <c r="D1733" s="202"/>
      <c r="E1733" s="203"/>
      <c r="F1733" s="204"/>
      <c r="G1733" s="205"/>
      <c r="H1733" s="205"/>
      <c r="I1733" s="205"/>
    </row>
    <row r="1734" spans="1:9" ht="15">
      <c r="A1734" s="199"/>
      <c r="B1734" s="200"/>
      <c r="C1734" s="201"/>
      <c r="D1734" s="202"/>
      <c r="E1734" s="203"/>
      <c r="F1734" s="204"/>
      <c r="G1734" s="205"/>
      <c r="H1734" s="205"/>
      <c r="I1734" s="205"/>
    </row>
    <row r="1735" spans="1:9" ht="15">
      <c r="A1735" s="199"/>
      <c r="B1735" s="200"/>
      <c r="C1735" s="201"/>
      <c r="D1735" s="202"/>
      <c r="E1735" s="203"/>
      <c r="F1735" s="204"/>
      <c r="G1735" s="205"/>
      <c r="H1735" s="205"/>
      <c r="I1735" s="205"/>
    </row>
    <row r="1736" spans="1:9" ht="15">
      <c r="A1736" s="199"/>
      <c r="B1736" s="200"/>
      <c r="C1736" s="201"/>
      <c r="D1736" s="202"/>
      <c r="E1736" s="203"/>
      <c r="F1736" s="204"/>
      <c r="G1736" s="205"/>
      <c r="H1736" s="205"/>
      <c r="I1736" s="205"/>
    </row>
    <row r="1737" spans="1:9" ht="15">
      <c r="A1737" s="199"/>
      <c r="B1737" s="200"/>
      <c r="C1737" s="201"/>
      <c r="D1737" s="202"/>
      <c r="E1737" s="203"/>
      <c r="F1737" s="204"/>
      <c r="G1737" s="205"/>
      <c r="H1737" s="205"/>
      <c r="I1737" s="205"/>
    </row>
    <row r="1738" spans="1:9" ht="15">
      <c r="A1738" s="199"/>
      <c r="B1738" s="200"/>
      <c r="C1738" s="201"/>
      <c r="D1738" s="202"/>
      <c r="E1738" s="203"/>
      <c r="F1738" s="204"/>
      <c r="G1738" s="205"/>
      <c r="H1738" s="205"/>
      <c r="I1738" s="205"/>
    </row>
    <row r="1739" spans="1:9" ht="15">
      <c r="A1739" s="199"/>
      <c r="B1739" s="200"/>
      <c r="C1739" s="201"/>
      <c r="D1739" s="202"/>
      <c r="E1739" s="203"/>
      <c r="F1739" s="204"/>
      <c r="G1739" s="205"/>
      <c r="H1739" s="205"/>
      <c r="I1739" s="205"/>
    </row>
    <row r="1740" spans="1:9" ht="15">
      <c r="A1740" s="199"/>
      <c r="B1740" s="200"/>
      <c r="C1740" s="201"/>
      <c r="D1740" s="202"/>
      <c r="E1740" s="203"/>
      <c r="F1740" s="204"/>
      <c r="G1740" s="205"/>
      <c r="H1740" s="205"/>
      <c r="I1740" s="205"/>
    </row>
    <row r="1741" spans="1:9" ht="15">
      <c r="A1741" s="199"/>
      <c r="B1741" s="200"/>
      <c r="C1741" s="201"/>
      <c r="D1741" s="202"/>
      <c r="E1741" s="203"/>
      <c r="F1741" s="204"/>
      <c r="G1741" s="205"/>
      <c r="H1741" s="205"/>
      <c r="I1741" s="205"/>
    </row>
    <row r="1742" spans="1:9" ht="15">
      <c r="A1742" s="199"/>
      <c r="B1742" s="200"/>
      <c r="C1742" s="201"/>
      <c r="D1742" s="202"/>
      <c r="E1742" s="203"/>
      <c r="F1742" s="204"/>
      <c r="G1742" s="205"/>
      <c r="H1742" s="205"/>
      <c r="I1742" s="205"/>
    </row>
    <row r="1743" spans="1:9" ht="15">
      <c r="A1743" s="199"/>
      <c r="B1743" s="200"/>
      <c r="C1743" s="201"/>
      <c r="D1743" s="202"/>
      <c r="E1743" s="203"/>
      <c r="F1743" s="204"/>
      <c r="G1743" s="205"/>
      <c r="H1743" s="205"/>
      <c r="I1743" s="205"/>
    </row>
    <row r="1744" spans="1:9" ht="15">
      <c r="A1744" s="199"/>
      <c r="B1744" s="200"/>
      <c r="C1744" s="201"/>
      <c r="D1744" s="202"/>
      <c r="E1744" s="203"/>
      <c r="F1744" s="204"/>
      <c r="G1744" s="205"/>
      <c r="H1744" s="205"/>
      <c r="I1744" s="205"/>
    </row>
    <row r="1745" spans="1:9" ht="15">
      <c r="A1745" s="199"/>
      <c r="B1745" s="200"/>
      <c r="C1745" s="201"/>
      <c r="D1745" s="202"/>
      <c r="E1745" s="203"/>
      <c r="F1745" s="204"/>
      <c r="G1745" s="205"/>
      <c r="H1745" s="205"/>
      <c r="I1745" s="205"/>
    </row>
    <row r="1746" spans="1:9" ht="15">
      <c r="A1746" s="199"/>
      <c r="B1746" s="200"/>
      <c r="C1746" s="201"/>
      <c r="D1746" s="202"/>
      <c r="E1746" s="203"/>
      <c r="F1746" s="204"/>
      <c r="G1746" s="205"/>
      <c r="H1746" s="205"/>
      <c r="I1746" s="205"/>
    </row>
    <row r="1747" spans="1:9" ht="15">
      <c r="A1747" s="199"/>
      <c r="B1747" s="200"/>
      <c r="C1747" s="201"/>
      <c r="D1747" s="202"/>
      <c r="E1747" s="203"/>
      <c r="F1747" s="204"/>
      <c r="G1747" s="205"/>
      <c r="H1747" s="205"/>
      <c r="I1747" s="205"/>
    </row>
    <row r="1748" spans="1:9" ht="15">
      <c r="A1748" s="199"/>
      <c r="B1748" s="200"/>
      <c r="C1748" s="201"/>
      <c r="D1748" s="202"/>
      <c r="E1748" s="203"/>
      <c r="F1748" s="204"/>
      <c r="G1748" s="205"/>
      <c r="H1748" s="205"/>
      <c r="I1748" s="205"/>
    </row>
    <row r="1749" spans="1:9" ht="15">
      <c r="A1749" s="199"/>
      <c r="B1749" s="200"/>
      <c r="C1749" s="201"/>
      <c r="D1749" s="202"/>
      <c r="E1749" s="203"/>
      <c r="F1749" s="204"/>
      <c r="G1749" s="205"/>
      <c r="H1749" s="205"/>
      <c r="I1749" s="205"/>
    </row>
    <row r="1750" spans="1:9" ht="15">
      <c r="A1750" s="199"/>
      <c r="B1750" s="200"/>
      <c r="C1750" s="201"/>
      <c r="D1750" s="202"/>
      <c r="E1750" s="203"/>
      <c r="F1750" s="204"/>
      <c r="G1750" s="205"/>
      <c r="H1750" s="205"/>
      <c r="I1750" s="205"/>
    </row>
    <row r="1751" spans="1:9" ht="15">
      <c r="A1751" s="199"/>
      <c r="B1751" s="200"/>
      <c r="C1751" s="201"/>
      <c r="D1751" s="202"/>
      <c r="E1751" s="203"/>
      <c r="F1751" s="204"/>
      <c r="G1751" s="205"/>
      <c r="H1751" s="205"/>
      <c r="I1751" s="205"/>
    </row>
    <row r="1752" spans="1:9" ht="15">
      <c r="A1752" s="199"/>
      <c r="B1752" s="200"/>
      <c r="C1752" s="201"/>
      <c r="D1752" s="202"/>
      <c r="E1752" s="203"/>
      <c r="F1752" s="204"/>
      <c r="G1752" s="205"/>
      <c r="H1752" s="205"/>
      <c r="I1752" s="205"/>
    </row>
    <row r="1753" spans="1:9" ht="15">
      <c r="A1753" s="199"/>
      <c r="B1753" s="200"/>
      <c r="C1753" s="201"/>
      <c r="D1753" s="202"/>
      <c r="E1753" s="203"/>
      <c r="F1753" s="204"/>
      <c r="G1753" s="205"/>
      <c r="H1753" s="205"/>
      <c r="I1753" s="205"/>
    </row>
    <row r="1754" spans="1:9" ht="15">
      <c r="A1754" s="199"/>
      <c r="B1754" s="200"/>
      <c r="C1754" s="201"/>
      <c r="D1754" s="202"/>
      <c r="E1754" s="203"/>
      <c r="F1754" s="204"/>
      <c r="G1754" s="205"/>
      <c r="H1754" s="205"/>
      <c r="I1754" s="205"/>
    </row>
    <row r="1755" spans="1:9" ht="15">
      <c r="A1755" s="199"/>
      <c r="B1755" s="200"/>
      <c r="C1755" s="201"/>
      <c r="D1755" s="202"/>
      <c r="E1755" s="203"/>
      <c r="F1755" s="204"/>
      <c r="G1755" s="205"/>
      <c r="H1755" s="205"/>
      <c r="I1755" s="205"/>
    </row>
    <row r="1756" spans="1:9" ht="15">
      <c r="A1756" s="199"/>
      <c r="B1756" s="200"/>
      <c r="C1756" s="201"/>
      <c r="D1756" s="202"/>
      <c r="E1756" s="203"/>
      <c r="F1756" s="204"/>
      <c r="G1756" s="205"/>
      <c r="H1756" s="205"/>
      <c r="I1756" s="205"/>
    </row>
    <row r="1757" spans="1:9" ht="15">
      <c r="A1757" s="199"/>
      <c r="B1757" s="200"/>
      <c r="C1757" s="201"/>
      <c r="D1757" s="202"/>
      <c r="E1757" s="203"/>
      <c r="F1757" s="204"/>
      <c r="G1757" s="205"/>
      <c r="H1757" s="205"/>
      <c r="I1757" s="205"/>
    </row>
    <row r="1758" spans="1:9" ht="15">
      <c r="A1758" s="199"/>
      <c r="B1758" s="200"/>
      <c r="C1758" s="201"/>
      <c r="D1758" s="202"/>
      <c r="E1758" s="203"/>
      <c r="F1758" s="204"/>
      <c r="G1758" s="205"/>
      <c r="H1758" s="205"/>
      <c r="I1758" s="205"/>
    </row>
    <row r="1759" spans="1:9" ht="15">
      <c r="A1759" s="199"/>
      <c r="B1759" s="200"/>
      <c r="C1759" s="201"/>
      <c r="D1759" s="202"/>
      <c r="E1759" s="203"/>
      <c r="F1759" s="204"/>
      <c r="G1759" s="205"/>
      <c r="H1759" s="205"/>
      <c r="I1759" s="205"/>
    </row>
    <row r="1760" spans="1:9" ht="15">
      <c r="A1760" s="199"/>
      <c r="B1760" s="200"/>
      <c r="C1760" s="201"/>
      <c r="D1760" s="202"/>
      <c r="E1760" s="203"/>
      <c r="F1760" s="204"/>
      <c r="G1760" s="205"/>
      <c r="H1760" s="205"/>
      <c r="I1760" s="205"/>
    </row>
    <row r="1761" spans="1:9" ht="15">
      <c r="A1761" s="199"/>
      <c r="B1761" s="200"/>
      <c r="C1761" s="201"/>
      <c r="D1761" s="202"/>
      <c r="E1761" s="203"/>
      <c r="F1761" s="204"/>
      <c r="G1761" s="205"/>
      <c r="H1761" s="205"/>
      <c r="I1761" s="205"/>
    </row>
    <row r="1762" spans="1:9" ht="15">
      <c r="A1762" s="199"/>
      <c r="B1762" s="200"/>
      <c r="C1762" s="201"/>
      <c r="D1762" s="202"/>
      <c r="E1762" s="203"/>
      <c r="F1762" s="204"/>
      <c r="G1762" s="205"/>
      <c r="H1762" s="205"/>
      <c r="I1762" s="205"/>
    </row>
    <row r="1763" spans="1:9" ht="15">
      <c r="A1763" s="199"/>
      <c r="B1763" s="200"/>
      <c r="C1763" s="201"/>
      <c r="D1763" s="202"/>
      <c r="E1763" s="203"/>
      <c r="F1763" s="204"/>
      <c r="G1763" s="205"/>
      <c r="H1763" s="205"/>
      <c r="I1763" s="205"/>
    </row>
    <row r="1764" spans="1:9" ht="15">
      <c r="A1764" s="199"/>
      <c r="B1764" s="200"/>
      <c r="C1764" s="201"/>
      <c r="D1764" s="202"/>
      <c r="E1764" s="203"/>
      <c r="F1764" s="204"/>
      <c r="G1764" s="205"/>
      <c r="H1764" s="205"/>
      <c r="I1764" s="205"/>
    </row>
    <row r="1765" spans="1:9" ht="15">
      <c r="A1765" s="199"/>
      <c r="B1765" s="200"/>
      <c r="C1765" s="201"/>
      <c r="D1765" s="202"/>
      <c r="E1765" s="203"/>
      <c r="F1765" s="204"/>
      <c r="G1765" s="205"/>
      <c r="H1765" s="205"/>
      <c r="I1765" s="205"/>
    </row>
    <row r="1766" spans="1:9" ht="15">
      <c r="A1766" s="199"/>
      <c r="B1766" s="200"/>
      <c r="C1766" s="201"/>
      <c r="D1766" s="202"/>
      <c r="E1766" s="203"/>
      <c r="F1766" s="204"/>
      <c r="G1766" s="205"/>
      <c r="H1766" s="205"/>
      <c r="I1766" s="205"/>
    </row>
    <row r="1767" spans="1:9" ht="15">
      <c r="A1767" s="199"/>
      <c r="B1767" s="200"/>
      <c r="C1767" s="201"/>
      <c r="D1767" s="202"/>
      <c r="E1767" s="203"/>
      <c r="F1767" s="204"/>
      <c r="G1767" s="205"/>
      <c r="H1767" s="205"/>
      <c r="I1767" s="205"/>
    </row>
    <row r="1768" spans="1:9" ht="15">
      <c r="A1768" s="199"/>
      <c r="B1768" s="200"/>
      <c r="C1768" s="201"/>
      <c r="D1768" s="202"/>
      <c r="E1768" s="203"/>
      <c r="F1768" s="204"/>
      <c r="G1768" s="205"/>
      <c r="H1768" s="205"/>
      <c r="I1768" s="205"/>
    </row>
    <row r="1769" spans="1:9" ht="15">
      <c r="A1769" s="199"/>
      <c r="B1769" s="200"/>
      <c r="C1769" s="201"/>
      <c r="D1769" s="202"/>
      <c r="E1769" s="203"/>
      <c r="F1769" s="204"/>
      <c r="G1769" s="205"/>
      <c r="H1769" s="205"/>
      <c r="I1769" s="205"/>
    </row>
    <row r="1770" spans="1:9" ht="15">
      <c r="A1770" s="199"/>
      <c r="B1770" s="200"/>
      <c r="C1770" s="201"/>
      <c r="D1770" s="202"/>
      <c r="E1770" s="203"/>
      <c r="F1770" s="204"/>
      <c r="G1770" s="205"/>
      <c r="H1770" s="205"/>
      <c r="I1770" s="205"/>
    </row>
    <row r="1771" spans="1:9" ht="15">
      <c r="A1771" s="199"/>
      <c r="B1771" s="200"/>
      <c r="C1771" s="201"/>
      <c r="D1771" s="202"/>
      <c r="E1771" s="203"/>
      <c r="F1771" s="204"/>
      <c r="G1771" s="205"/>
      <c r="H1771" s="205"/>
      <c r="I1771" s="205"/>
    </row>
    <row r="1772" spans="1:9" ht="15">
      <c r="A1772" s="199"/>
      <c r="B1772" s="200"/>
      <c r="C1772" s="201"/>
      <c r="D1772" s="202"/>
      <c r="E1772" s="203"/>
      <c r="F1772" s="204"/>
      <c r="G1772" s="205"/>
      <c r="H1772" s="205"/>
      <c r="I1772" s="205"/>
    </row>
    <row r="1773" spans="1:9" ht="15">
      <c r="A1773" s="199"/>
      <c r="B1773" s="200"/>
      <c r="C1773" s="201"/>
      <c r="D1773" s="202"/>
      <c r="E1773" s="203"/>
      <c r="F1773" s="204"/>
      <c r="G1773" s="205"/>
      <c r="H1773" s="205"/>
      <c r="I1773" s="205"/>
    </row>
    <row r="1774" spans="1:9" ht="15">
      <c r="A1774" s="199"/>
      <c r="B1774" s="200"/>
      <c r="C1774" s="201"/>
      <c r="D1774" s="202"/>
      <c r="E1774" s="203"/>
      <c r="F1774" s="204"/>
      <c r="G1774" s="205"/>
      <c r="H1774" s="205"/>
      <c r="I1774" s="205"/>
    </row>
    <row r="1775" spans="1:9" ht="15">
      <c r="A1775" s="199"/>
      <c r="B1775" s="200"/>
      <c r="C1775" s="201"/>
      <c r="D1775" s="202"/>
      <c r="E1775" s="203"/>
      <c r="F1775" s="204"/>
      <c r="G1775" s="205"/>
      <c r="H1775" s="205"/>
      <c r="I1775" s="205"/>
    </row>
    <row r="1776" spans="1:9" ht="15">
      <c r="A1776" s="199"/>
      <c r="B1776" s="200"/>
      <c r="C1776" s="201"/>
      <c r="D1776" s="202"/>
      <c r="E1776" s="203"/>
      <c r="F1776" s="204"/>
      <c r="G1776" s="205"/>
      <c r="H1776" s="205"/>
      <c r="I1776" s="205"/>
    </row>
    <row r="1777" spans="1:9" ht="15">
      <c r="A1777" s="199"/>
      <c r="B1777" s="200"/>
      <c r="C1777" s="201"/>
      <c r="D1777" s="202"/>
      <c r="E1777" s="203"/>
      <c r="F1777" s="204"/>
      <c r="G1777" s="205"/>
      <c r="H1777" s="205"/>
      <c r="I1777" s="205"/>
    </row>
    <row r="1778" spans="1:9" ht="15">
      <c r="A1778" s="199"/>
      <c r="B1778" s="200"/>
      <c r="C1778" s="201"/>
      <c r="D1778" s="202"/>
      <c r="E1778" s="203"/>
      <c r="F1778" s="204"/>
      <c r="G1778" s="205"/>
      <c r="H1778" s="205"/>
      <c r="I1778" s="205"/>
    </row>
    <row r="1779" spans="1:9" ht="15">
      <c r="A1779" s="199"/>
      <c r="B1779" s="200"/>
      <c r="C1779" s="201"/>
      <c r="D1779" s="202"/>
      <c r="E1779" s="203"/>
      <c r="F1779" s="204"/>
      <c r="G1779" s="205"/>
      <c r="H1779" s="205"/>
      <c r="I1779" s="205"/>
    </row>
    <row r="1780" spans="1:9" ht="15">
      <c r="A1780" s="199"/>
      <c r="B1780" s="200"/>
      <c r="C1780" s="201"/>
      <c r="D1780" s="202"/>
      <c r="E1780" s="203"/>
      <c r="F1780" s="204"/>
      <c r="G1780" s="205"/>
      <c r="H1780" s="205"/>
      <c r="I1780" s="205"/>
    </row>
    <row r="1781" spans="1:9" ht="15">
      <c r="A1781" s="199"/>
      <c r="B1781" s="200"/>
      <c r="C1781" s="201"/>
      <c r="D1781" s="202"/>
      <c r="E1781" s="203"/>
      <c r="F1781" s="204"/>
      <c r="G1781" s="205"/>
      <c r="H1781" s="205"/>
      <c r="I1781" s="205"/>
    </row>
    <row r="1782" spans="1:9" ht="15">
      <c r="A1782" s="199"/>
      <c r="B1782" s="200"/>
      <c r="C1782" s="201"/>
      <c r="D1782" s="202"/>
      <c r="E1782" s="203"/>
      <c r="F1782" s="204"/>
      <c r="G1782" s="205"/>
      <c r="H1782" s="205"/>
      <c r="I1782" s="205"/>
    </row>
    <row r="1783" spans="1:9" ht="15">
      <c r="A1783" s="199"/>
      <c r="B1783" s="200"/>
      <c r="C1783" s="201"/>
      <c r="D1783" s="202"/>
      <c r="E1783" s="203"/>
      <c r="F1783" s="204"/>
      <c r="G1783" s="205"/>
      <c r="H1783" s="205"/>
      <c r="I1783" s="205"/>
    </row>
    <row r="1784" spans="1:9" ht="15">
      <c r="A1784" s="199"/>
      <c r="B1784" s="200"/>
      <c r="C1784" s="201"/>
      <c r="D1784" s="202"/>
      <c r="E1784" s="203"/>
      <c r="F1784" s="204"/>
      <c r="G1784" s="205"/>
      <c r="H1784" s="205"/>
      <c r="I1784" s="205"/>
    </row>
    <row r="1785" spans="1:9" ht="15">
      <c r="A1785" s="199"/>
      <c r="B1785" s="200"/>
      <c r="C1785" s="201"/>
      <c r="D1785" s="202"/>
      <c r="E1785" s="203"/>
      <c r="F1785" s="204"/>
      <c r="G1785" s="205"/>
      <c r="H1785" s="205"/>
      <c r="I1785" s="205"/>
    </row>
    <row r="1786" spans="1:9" ht="15">
      <c r="A1786" s="199"/>
      <c r="B1786" s="200"/>
      <c r="C1786" s="201"/>
      <c r="D1786" s="202"/>
      <c r="E1786" s="203"/>
      <c r="F1786" s="204"/>
      <c r="G1786" s="205"/>
      <c r="H1786" s="205"/>
      <c r="I1786" s="205"/>
    </row>
    <row r="1787" spans="1:9" ht="15">
      <c r="A1787" s="199"/>
      <c r="B1787" s="200"/>
      <c r="C1787" s="201"/>
      <c r="D1787" s="202"/>
      <c r="E1787" s="203"/>
      <c r="F1787" s="204"/>
      <c r="G1787" s="205"/>
      <c r="H1787" s="205"/>
      <c r="I1787" s="205"/>
    </row>
    <row r="1788" spans="1:9" ht="15">
      <c r="A1788" s="199"/>
      <c r="B1788" s="200"/>
      <c r="C1788" s="201"/>
      <c r="D1788" s="202"/>
      <c r="E1788" s="203"/>
      <c r="F1788" s="204"/>
      <c r="G1788" s="205"/>
      <c r="H1788" s="205"/>
      <c r="I1788" s="205"/>
    </row>
    <row r="1789" spans="1:9" ht="15">
      <c r="A1789" s="199"/>
      <c r="B1789" s="200"/>
      <c r="C1789" s="201"/>
      <c r="D1789" s="202"/>
      <c r="E1789" s="203"/>
      <c r="F1789" s="204"/>
      <c r="G1789" s="205"/>
      <c r="H1789" s="205"/>
      <c r="I1789" s="205"/>
    </row>
    <row r="1790" spans="1:9" ht="15">
      <c r="A1790" s="199"/>
      <c r="B1790" s="200"/>
      <c r="C1790" s="201"/>
      <c r="D1790" s="202"/>
      <c r="E1790" s="203"/>
      <c r="F1790" s="204"/>
      <c r="G1790" s="205"/>
      <c r="H1790" s="205"/>
      <c r="I1790" s="205"/>
    </row>
    <row r="1791" spans="1:9" ht="15">
      <c r="A1791" s="199"/>
      <c r="B1791" s="200"/>
      <c r="C1791" s="201"/>
      <c r="D1791" s="202"/>
      <c r="E1791" s="203"/>
      <c r="F1791" s="204"/>
      <c r="G1791" s="205"/>
      <c r="H1791" s="205"/>
      <c r="I1791" s="205"/>
    </row>
    <row r="1792" spans="1:9" ht="15">
      <c r="A1792" s="199"/>
      <c r="B1792" s="200"/>
      <c r="C1792" s="201"/>
      <c r="D1792" s="202"/>
      <c r="E1792" s="203"/>
      <c r="F1792" s="204"/>
      <c r="G1792" s="205"/>
      <c r="H1792" s="205"/>
      <c r="I1792" s="205"/>
    </row>
    <row r="1793" spans="1:9" ht="15">
      <c r="A1793" s="199"/>
      <c r="B1793" s="200"/>
      <c r="C1793" s="201"/>
      <c r="D1793" s="202"/>
      <c r="E1793" s="203"/>
      <c r="F1793" s="204"/>
      <c r="G1793" s="205"/>
      <c r="H1793" s="205"/>
      <c r="I1793" s="205"/>
    </row>
    <row r="1794" spans="1:9" ht="15">
      <c r="A1794" s="199"/>
      <c r="B1794" s="200"/>
      <c r="C1794" s="201"/>
      <c r="D1794" s="202"/>
      <c r="E1794" s="203"/>
      <c r="F1794" s="204"/>
      <c r="G1794" s="205"/>
      <c r="H1794" s="205"/>
      <c r="I1794" s="205"/>
    </row>
    <row r="1795" spans="1:9" ht="15">
      <c r="A1795" s="199"/>
      <c r="B1795" s="200"/>
      <c r="C1795" s="201"/>
      <c r="D1795" s="202"/>
      <c r="E1795" s="203"/>
      <c r="F1795" s="204"/>
      <c r="G1795" s="205"/>
      <c r="H1795" s="205"/>
      <c r="I1795" s="205"/>
    </row>
    <row r="1796" spans="1:9" ht="15">
      <c r="A1796" s="199"/>
      <c r="B1796" s="200"/>
      <c r="C1796" s="201"/>
      <c r="D1796" s="202"/>
      <c r="E1796" s="203"/>
      <c r="F1796" s="204"/>
      <c r="G1796" s="205"/>
      <c r="H1796" s="205"/>
      <c r="I1796" s="205"/>
    </row>
    <row r="1797" spans="1:9" ht="15">
      <c r="A1797" s="199"/>
      <c r="B1797" s="200"/>
      <c r="C1797" s="201"/>
      <c r="D1797" s="202"/>
      <c r="E1797" s="203"/>
      <c r="F1797" s="204"/>
      <c r="G1797" s="205"/>
      <c r="H1797" s="205"/>
      <c r="I1797" s="205"/>
    </row>
    <row r="1798" spans="1:9" ht="15">
      <c r="A1798" s="199"/>
      <c r="B1798" s="200"/>
      <c r="C1798" s="201"/>
      <c r="D1798" s="202"/>
      <c r="E1798" s="203"/>
      <c r="F1798" s="204"/>
      <c r="G1798" s="205"/>
      <c r="H1798" s="205"/>
      <c r="I1798" s="205"/>
    </row>
    <row r="1799" spans="1:9" ht="15">
      <c r="A1799" s="199"/>
      <c r="B1799" s="200"/>
      <c r="C1799" s="201"/>
      <c r="D1799" s="202"/>
      <c r="E1799" s="203"/>
      <c r="F1799" s="204"/>
      <c r="G1799" s="205"/>
      <c r="H1799" s="205"/>
      <c r="I1799" s="205"/>
    </row>
    <row r="1800" spans="1:9" ht="15">
      <c r="A1800" s="199"/>
      <c r="B1800" s="200"/>
      <c r="C1800" s="201"/>
      <c r="D1800" s="202"/>
      <c r="E1800" s="203"/>
      <c r="F1800" s="204"/>
      <c r="G1800" s="205"/>
      <c r="H1800" s="205"/>
      <c r="I1800" s="205"/>
    </row>
    <row r="1801" spans="1:9" ht="15">
      <c r="A1801" s="199"/>
      <c r="B1801" s="200"/>
      <c r="C1801" s="201"/>
      <c r="D1801" s="202"/>
      <c r="E1801" s="203"/>
      <c r="F1801" s="204"/>
      <c r="G1801" s="205"/>
      <c r="H1801" s="205"/>
      <c r="I1801" s="205"/>
    </row>
    <row r="1802" spans="1:9" ht="15">
      <c r="A1802" s="199"/>
      <c r="B1802" s="200"/>
      <c r="C1802" s="201"/>
      <c r="D1802" s="202"/>
      <c r="E1802" s="203"/>
      <c r="F1802" s="204"/>
      <c r="G1802" s="205"/>
      <c r="H1802" s="205"/>
      <c r="I1802" s="205"/>
    </row>
    <row r="1803" spans="1:9" ht="15">
      <c r="A1803" s="199"/>
      <c r="B1803" s="200"/>
      <c r="C1803" s="201"/>
      <c r="D1803" s="202"/>
      <c r="E1803" s="203"/>
      <c r="F1803" s="204"/>
      <c r="G1803" s="205"/>
      <c r="H1803" s="205"/>
      <c r="I1803" s="205"/>
    </row>
    <row r="1804" spans="1:9" ht="15">
      <c r="A1804" s="199"/>
      <c r="B1804" s="200"/>
      <c r="C1804" s="201"/>
      <c r="D1804" s="202"/>
      <c r="E1804" s="203"/>
      <c r="F1804" s="204"/>
      <c r="G1804" s="205"/>
      <c r="H1804" s="205"/>
      <c r="I1804" s="205"/>
    </row>
    <row r="1805" spans="1:9" ht="15">
      <c r="A1805" s="199"/>
      <c r="B1805" s="200"/>
      <c r="C1805" s="201"/>
      <c r="D1805" s="202"/>
      <c r="E1805" s="203"/>
      <c r="F1805" s="204"/>
      <c r="G1805" s="205"/>
      <c r="H1805" s="205"/>
      <c r="I1805" s="205"/>
    </row>
    <row r="1806" spans="1:9" ht="15">
      <c r="A1806" s="199"/>
      <c r="B1806" s="200"/>
      <c r="C1806" s="201"/>
      <c r="D1806" s="202"/>
      <c r="E1806" s="203"/>
      <c r="F1806" s="204"/>
      <c r="G1806" s="205"/>
      <c r="H1806" s="205"/>
      <c r="I1806" s="205"/>
    </row>
    <row r="1807" spans="1:9" ht="15">
      <c r="A1807" s="199"/>
      <c r="B1807" s="200"/>
      <c r="C1807" s="201"/>
      <c r="D1807" s="202"/>
      <c r="E1807" s="203"/>
      <c r="F1807" s="204"/>
      <c r="G1807" s="205"/>
      <c r="H1807" s="205"/>
      <c r="I1807" s="205"/>
    </row>
    <row r="1808" spans="1:9" ht="15">
      <c r="A1808" s="199"/>
      <c r="B1808" s="200"/>
      <c r="C1808" s="201"/>
      <c r="D1808" s="202"/>
      <c r="E1808" s="203"/>
      <c r="F1808" s="204"/>
      <c r="G1808" s="205"/>
      <c r="H1808" s="205"/>
      <c r="I1808" s="205"/>
    </row>
    <row r="1809" spans="1:9" ht="15">
      <c r="A1809" s="199"/>
      <c r="B1809" s="200"/>
      <c r="C1809" s="201"/>
      <c r="D1809" s="202"/>
      <c r="E1809" s="203"/>
      <c r="F1809" s="204"/>
      <c r="G1809" s="205"/>
      <c r="H1809" s="205"/>
      <c r="I1809" s="205"/>
    </row>
    <row r="1810" spans="1:9" ht="15">
      <c r="A1810" s="199"/>
      <c r="B1810" s="200"/>
      <c r="C1810" s="201"/>
      <c r="D1810" s="202"/>
      <c r="E1810" s="203"/>
      <c r="F1810" s="204"/>
      <c r="G1810" s="205"/>
      <c r="H1810" s="205"/>
      <c r="I1810" s="205"/>
    </row>
    <row r="1811" spans="1:9" ht="15">
      <c r="A1811" s="199"/>
      <c r="B1811" s="200"/>
      <c r="C1811" s="201"/>
      <c r="D1811" s="202"/>
      <c r="E1811" s="203"/>
      <c r="F1811" s="204"/>
      <c r="G1811" s="205"/>
      <c r="H1811" s="205"/>
      <c r="I1811" s="205"/>
    </row>
    <row r="1812" spans="1:9" ht="15">
      <c r="A1812" s="199"/>
      <c r="B1812" s="200"/>
      <c r="C1812" s="201"/>
      <c r="D1812" s="202"/>
      <c r="E1812" s="203"/>
      <c r="F1812" s="204"/>
      <c r="G1812" s="205"/>
      <c r="H1812" s="205"/>
      <c r="I1812" s="205"/>
    </row>
    <row r="1813" spans="1:9" ht="15">
      <c r="A1813" s="199"/>
      <c r="B1813" s="200"/>
      <c r="C1813" s="201"/>
      <c r="D1813" s="202"/>
      <c r="E1813" s="203"/>
      <c r="F1813" s="204"/>
      <c r="G1813" s="205"/>
      <c r="H1813" s="205"/>
      <c r="I1813" s="205"/>
    </row>
    <row r="1814" spans="1:9" ht="15">
      <c r="A1814" s="199"/>
      <c r="B1814" s="200"/>
      <c r="C1814" s="201"/>
      <c r="D1814" s="202"/>
      <c r="E1814" s="203"/>
      <c r="F1814" s="204"/>
      <c r="G1814" s="205"/>
      <c r="H1814" s="205"/>
      <c r="I1814" s="205"/>
    </row>
    <row r="1815" spans="1:9" ht="15">
      <c r="A1815" s="199"/>
      <c r="B1815" s="200"/>
      <c r="C1815" s="201"/>
      <c r="D1815" s="202"/>
      <c r="E1815" s="203"/>
      <c r="F1815" s="204"/>
      <c r="G1815" s="205"/>
      <c r="H1815" s="205"/>
      <c r="I1815" s="205"/>
    </row>
    <row r="1816" spans="1:9" ht="15">
      <c r="A1816" s="199"/>
      <c r="B1816" s="200"/>
      <c r="C1816" s="201"/>
      <c r="D1816" s="202"/>
      <c r="E1816" s="203"/>
      <c r="F1816" s="204"/>
      <c r="G1816" s="205"/>
      <c r="H1816" s="205"/>
      <c r="I1816" s="205"/>
    </row>
    <row r="1817" spans="1:9" ht="15">
      <c r="A1817" s="199"/>
      <c r="B1817" s="200"/>
      <c r="C1817" s="201"/>
      <c r="D1817" s="202"/>
      <c r="E1817" s="203"/>
      <c r="F1817" s="204"/>
      <c r="G1817" s="205"/>
      <c r="H1817" s="205"/>
      <c r="I1817" s="205"/>
    </row>
    <row r="1818" spans="1:9" ht="15">
      <c r="A1818" s="199"/>
      <c r="B1818" s="200"/>
      <c r="C1818" s="201"/>
      <c r="D1818" s="202"/>
      <c r="E1818" s="203"/>
      <c r="F1818" s="204"/>
      <c r="G1818" s="205"/>
      <c r="H1818" s="205"/>
      <c r="I1818" s="205"/>
    </row>
    <row r="1819" spans="1:9" ht="15">
      <c r="A1819" s="199"/>
      <c r="B1819" s="200"/>
      <c r="C1819" s="201"/>
      <c r="D1819" s="202"/>
      <c r="E1819" s="203"/>
      <c r="F1819" s="204"/>
      <c r="G1819" s="205"/>
      <c r="H1819" s="205"/>
      <c r="I1819" s="205"/>
    </row>
    <row r="1820" spans="1:9" ht="15">
      <c r="A1820" s="199"/>
      <c r="B1820" s="200"/>
      <c r="C1820" s="201"/>
      <c r="D1820" s="202"/>
      <c r="E1820" s="203"/>
      <c r="F1820" s="204"/>
      <c r="G1820" s="205"/>
      <c r="H1820" s="205"/>
      <c r="I1820" s="205"/>
    </row>
    <row r="1821" spans="1:9" ht="15">
      <c r="A1821" s="199"/>
      <c r="B1821" s="200"/>
      <c r="C1821" s="201"/>
      <c r="D1821" s="202"/>
      <c r="E1821" s="203"/>
      <c r="F1821" s="204"/>
      <c r="G1821" s="205"/>
      <c r="H1821" s="205"/>
      <c r="I1821" s="205"/>
    </row>
    <row r="1822" spans="1:9" ht="15">
      <c r="A1822" s="199"/>
      <c r="B1822" s="200"/>
      <c r="C1822" s="201"/>
      <c r="D1822" s="202"/>
      <c r="E1822" s="203"/>
      <c r="F1822" s="204"/>
      <c r="G1822" s="205"/>
      <c r="H1822" s="205"/>
      <c r="I1822" s="205"/>
    </row>
    <row r="1823" spans="1:9" ht="15">
      <c r="A1823" s="199"/>
      <c r="B1823" s="200"/>
      <c r="C1823" s="201"/>
      <c r="D1823" s="202"/>
      <c r="E1823" s="203"/>
      <c r="F1823" s="204"/>
      <c r="G1823" s="205"/>
      <c r="H1823" s="205"/>
      <c r="I1823" s="205"/>
    </row>
    <row r="1824" spans="1:9" ht="15">
      <c r="A1824" s="199"/>
      <c r="B1824" s="200"/>
      <c r="C1824" s="201"/>
      <c r="D1824" s="202"/>
      <c r="E1824" s="203"/>
      <c r="F1824" s="204"/>
      <c r="G1824" s="205"/>
      <c r="H1824" s="205"/>
      <c r="I1824" s="205"/>
    </row>
    <row r="1825" spans="1:9" ht="15">
      <c r="A1825" s="199"/>
      <c r="B1825" s="200"/>
      <c r="C1825" s="201"/>
      <c r="D1825" s="202"/>
      <c r="E1825" s="203"/>
      <c r="F1825" s="204"/>
      <c r="G1825" s="205"/>
      <c r="H1825" s="205"/>
      <c r="I1825" s="205"/>
    </row>
    <row r="1826" spans="1:9" ht="15">
      <c r="A1826" s="199"/>
      <c r="B1826" s="200"/>
      <c r="C1826" s="201"/>
      <c r="D1826" s="202"/>
      <c r="E1826" s="203"/>
      <c r="F1826" s="204"/>
      <c r="G1826" s="205"/>
      <c r="H1826" s="205"/>
      <c r="I1826" s="205"/>
    </row>
    <row r="1827" spans="1:9" ht="15">
      <c r="A1827" s="199"/>
      <c r="B1827" s="200"/>
      <c r="C1827" s="201"/>
      <c r="D1827" s="202"/>
      <c r="E1827" s="203"/>
      <c r="F1827" s="204"/>
      <c r="G1827" s="205"/>
      <c r="H1827" s="205"/>
      <c r="I1827" s="205"/>
    </row>
    <row r="1828" spans="1:9" ht="15">
      <c r="A1828" s="199"/>
      <c r="B1828" s="200"/>
      <c r="C1828" s="201"/>
      <c r="D1828" s="202"/>
      <c r="E1828" s="203"/>
      <c r="F1828" s="204"/>
      <c r="G1828" s="205"/>
      <c r="H1828" s="205"/>
      <c r="I1828" s="205"/>
    </row>
    <row r="1829" spans="1:9" ht="15">
      <c r="A1829" s="199"/>
      <c r="B1829" s="200"/>
      <c r="C1829" s="201"/>
      <c r="D1829" s="202"/>
      <c r="E1829" s="203"/>
      <c r="F1829" s="204"/>
      <c r="G1829" s="205"/>
      <c r="H1829" s="205"/>
      <c r="I1829" s="205"/>
    </row>
    <row r="1830" spans="1:9" ht="15">
      <c r="A1830" s="199"/>
      <c r="B1830" s="200"/>
      <c r="C1830" s="201"/>
      <c r="D1830" s="202"/>
      <c r="E1830" s="203"/>
      <c r="F1830" s="204"/>
      <c r="G1830" s="205"/>
      <c r="H1830" s="205"/>
      <c r="I1830" s="205"/>
    </row>
    <row r="1831" spans="1:9" ht="15">
      <c r="A1831" s="199"/>
      <c r="B1831" s="200"/>
      <c r="C1831" s="201"/>
      <c r="D1831" s="202"/>
      <c r="E1831" s="203"/>
      <c r="F1831" s="204"/>
      <c r="G1831" s="205"/>
      <c r="H1831" s="205"/>
      <c r="I1831" s="205"/>
    </row>
    <row r="1832" spans="1:9" ht="15">
      <c r="A1832" s="199"/>
      <c r="B1832" s="200"/>
      <c r="C1832" s="201"/>
      <c r="D1832" s="202"/>
      <c r="E1832" s="203"/>
      <c r="F1832" s="204"/>
      <c r="G1832" s="205"/>
      <c r="H1832" s="205"/>
      <c r="I1832" s="205"/>
    </row>
    <row r="1833" spans="1:9" ht="15">
      <c r="A1833" s="199"/>
      <c r="B1833" s="200"/>
      <c r="C1833" s="201"/>
      <c r="D1833" s="202"/>
      <c r="E1833" s="203"/>
      <c r="F1833" s="204"/>
      <c r="G1833" s="205"/>
      <c r="H1833" s="205"/>
      <c r="I1833" s="205"/>
    </row>
    <row r="1834" spans="1:9" ht="15">
      <c r="A1834" s="199"/>
      <c r="B1834" s="200"/>
      <c r="C1834" s="201"/>
      <c r="D1834" s="202"/>
      <c r="E1834" s="203"/>
      <c r="F1834" s="204"/>
      <c r="G1834" s="205"/>
      <c r="H1834" s="205"/>
      <c r="I1834" s="205"/>
    </row>
    <row r="1835" spans="1:9" ht="15">
      <c r="A1835" s="199"/>
      <c r="B1835" s="200"/>
      <c r="C1835" s="201"/>
      <c r="D1835" s="202"/>
      <c r="E1835" s="203"/>
      <c r="F1835" s="204"/>
      <c r="G1835" s="205"/>
      <c r="H1835" s="205"/>
      <c r="I1835" s="205"/>
    </row>
    <row r="1836" spans="1:9" ht="15">
      <c r="A1836" s="199"/>
      <c r="B1836" s="200"/>
      <c r="C1836" s="201"/>
      <c r="D1836" s="202"/>
      <c r="E1836" s="203"/>
      <c r="F1836" s="204"/>
      <c r="G1836" s="205"/>
      <c r="H1836" s="205"/>
      <c r="I1836" s="205"/>
    </row>
    <row r="1837" spans="1:9" ht="15">
      <c r="A1837" s="199"/>
      <c r="B1837" s="200"/>
      <c r="C1837" s="201"/>
      <c r="D1837" s="202"/>
      <c r="E1837" s="203"/>
      <c r="F1837" s="204"/>
      <c r="G1837" s="205"/>
      <c r="H1837" s="205"/>
      <c r="I1837" s="205"/>
    </row>
    <row r="1838" spans="1:9" ht="15">
      <c r="A1838" s="199"/>
      <c r="B1838" s="200"/>
      <c r="C1838" s="201"/>
      <c r="D1838" s="202"/>
      <c r="E1838" s="203"/>
      <c r="F1838" s="204"/>
      <c r="G1838" s="205"/>
      <c r="H1838" s="205"/>
      <c r="I1838" s="205"/>
    </row>
    <row r="1839" spans="1:9" ht="15">
      <c r="A1839" s="199"/>
      <c r="B1839" s="200"/>
      <c r="C1839" s="201"/>
      <c r="D1839" s="202"/>
      <c r="E1839" s="203"/>
      <c r="F1839" s="204"/>
      <c r="G1839" s="205"/>
      <c r="H1839" s="205"/>
      <c r="I1839" s="205"/>
    </row>
    <row r="1840" spans="1:9" ht="15">
      <c r="A1840" s="199"/>
      <c r="B1840" s="200"/>
      <c r="C1840" s="201"/>
      <c r="D1840" s="202"/>
      <c r="E1840" s="203"/>
      <c r="F1840" s="204"/>
      <c r="G1840" s="205"/>
      <c r="H1840" s="205"/>
      <c r="I1840" s="205"/>
    </row>
    <row r="1841" spans="1:9" ht="15">
      <c r="A1841" s="199"/>
      <c r="B1841" s="200"/>
      <c r="C1841" s="201"/>
      <c r="D1841" s="202"/>
      <c r="E1841" s="203"/>
      <c r="F1841" s="204"/>
      <c r="G1841" s="205"/>
      <c r="H1841" s="205"/>
      <c r="I1841" s="205"/>
    </row>
    <row r="1842" spans="1:9" ht="15">
      <c r="A1842" s="199"/>
      <c r="B1842" s="200"/>
      <c r="C1842" s="201"/>
      <c r="D1842" s="202"/>
      <c r="E1842" s="203"/>
      <c r="F1842" s="204"/>
      <c r="G1842" s="205"/>
      <c r="H1842" s="205"/>
      <c r="I1842" s="205"/>
    </row>
    <row r="1843" spans="1:9" ht="15">
      <c r="A1843" s="199"/>
      <c r="B1843" s="200"/>
      <c r="C1843" s="201"/>
      <c r="D1843" s="202"/>
      <c r="E1843" s="203"/>
      <c r="F1843" s="204"/>
      <c r="G1843" s="205"/>
      <c r="H1843" s="205"/>
      <c r="I1843" s="205"/>
    </row>
    <row r="1844" spans="1:9" ht="15">
      <c r="A1844" s="199"/>
      <c r="B1844" s="200"/>
      <c r="C1844" s="201"/>
      <c r="D1844" s="202"/>
      <c r="E1844" s="203"/>
      <c r="F1844" s="204"/>
      <c r="G1844" s="205"/>
      <c r="H1844" s="205"/>
      <c r="I1844" s="205"/>
    </row>
    <row r="1845" spans="1:9" ht="15">
      <c r="A1845" s="199"/>
      <c r="B1845" s="200"/>
      <c r="C1845" s="201"/>
      <c r="D1845" s="202"/>
      <c r="E1845" s="203"/>
      <c r="F1845" s="204"/>
      <c r="G1845" s="205"/>
      <c r="H1845" s="205"/>
      <c r="I1845" s="205"/>
    </row>
    <row r="1846" spans="1:9" ht="15">
      <c r="A1846" s="199"/>
      <c r="B1846" s="200"/>
      <c r="C1846" s="201"/>
      <c r="D1846" s="202"/>
      <c r="E1846" s="203"/>
      <c r="F1846" s="204"/>
      <c r="G1846" s="205"/>
      <c r="H1846" s="205"/>
      <c r="I1846" s="205"/>
    </row>
    <row r="1847" spans="1:9" ht="15">
      <c r="A1847" s="199"/>
      <c r="B1847" s="200"/>
      <c r="C1847" s="201"/>
      <c r="D1847" s="202"/>
      <c r="E1847" s="203"/>
      <c r="F1847" s="204"/>
      <c r="G1847" s="205"/>
      <c r="H1847" s="205"/>
      <c r="I1847" s="205"/>
    </row>
    <row r="1848" spans="1:9" ht="15">
      <c r="A1848" s="199"/>
      <c r="B1848" s="200"/>
      <c r="C1848" s="201"/>
      <c r="D1848" s="202"/>
      <c r="E1848" s="203"/>
      <c r="F1848" s="204"/>
      <c r="G1848" s="205"/>
      <c r="H1848" s="205"/>
      <c r="I1848" s="205"/>
    </row>
    <row r="1849" spans="1:9" ht="15">
      <c r="A1849" s="199"/>
      <c r="B1849" s="200"/>
      <c r="C1849" s="201"/>
      <c r="D1849" s="202"/>
      <c r="E1849" s="203"/>
      <c r="F1849" s="204"/>
      <c r="G1849" s="205"/>
      <c r="H1849" s="205"/>
      <c r="I1849" s="205"/>
    </row>
    <row r="1850" spans="1:9" ht="15">
      <c r="A1850" s="199"/>
      <c r="B1850" s="200"/>
      <c r="C1850" s="201"/>
      <c r="D1850" s="202"/>
      <c r="E1850" s="203"/>
      <c r="F1850" s="204"/>
      <c r="G1850" s="205"/>
      <c r="H1850" s="205"/>
      <c r="I1850" s="205"/>
    </row>
    <row r="1851" spans="1:9" ht="15">
      <c r="A1851" s="199"/>
      <c r="B1851" s="200"/>
      <c r="C1851" s="201"/>
      <c r="D1851" s="202"/>
      <c r="E1851" s="203"/>
      <c r="F1851" s="204"/>
      <c r="G1851" s="205"/>
      <c r="H1851" s="205"/>
      <c r="I1851" s="205"/>
    </row>
    <row r="1852" spans="1:9" ht="15">
      <c r="A1852" s="199"/>
      <c r="B1852" s="200"/>
      <c r="C1852" s="201"/>
      <c r="D1852" s="202"/>
      <c r="E1852" s="203"/>
      <c r="F1852" s="204"/>
      <c r="G1852" s="205"/>
      <c r="H1852" s="205"/>
      <c r="I1852" s="205"/>
    </row>
    <row r="1853" spans="1:9" ht="15">
      <c r="A1853" s="199"/>
      <c r="B1853" s="200"/>
      <c r="C1853" s="201"/>
      <c r="D1853" s="202"/>
      <c r="E1853" s="203"/>
      <c r="F1853" s="204"/>
      <c r="G1853" s="205"/>
      <c r="H1853" s="205"/>
      <c r="I1853" s="205"/>
    </row>
    <row r="1854" spans="1:9" ht="15">
      <c r="A1854" s="199"/>
      <c r="B1854" s="200"/>
      <c r="C1854" s="201"/>
      <c r="D1854" s="202"/>
      <c r="E1854" s="203"/>
      <c r="F1854" s="204"/>
      <c r="G1854" s="205"/>
      <c r="H1854" s="205"/>
      <c r="I1854" s="205"/>
    </row>
    <row r="1855" spans="1:9" ht="15">
      <c r="A1855" s="199"/>
      <c r="B1855" s="200"/>
      <c r="C1855" s="201"/>
      <c r="D1855" s="202"/>
      <c r="E1855" s="203"/>
      <c r="F1855" s="204"/>
      <c r="G1855" s="205"/>
      <c r="H1855" s="205"/>
      <c r="I1855" s="205"/>
    </row>
    <row r="1856" spans="1:9" ht="15">
      <c r="A1856" s="199"/>
      <c r="B1856" s="200"/>
      <c r="C1856" s="201"/>
      <c r="D1856" s="202"/>
      <c r="E1856" s="203"/>
      <c r="F1856" s="204"/>
      <c r="G1856" s="205"/>
      <c r="H1856" s="205"/>
      <c r="I1856" s="205"/>
    </row>
    <row r="1857" spans="1:9" ht="15">
      <c r="A1857" s="199"/>
      <c r="B1857" s="200"/>
      <c r="C1857" s="201"/>
      <c r="D1857" s="202"/>
      <c r="E1857" s="203"/>
      <c r="F1857" s="204"/>
      <c r="G1857" s="205"/>
      <c r="H1857" s="205"/>
      <c r="I1857" s="205"/>
    </row>
    <row r="1858" spans="1:9" ht="15">
      <c r="A1858" s="199"/>
      <c r="B1858" s="200"/>
      <c r="C1858" s="201"/>
      <c r="D1858" s="202"/>
      <c r="E1858" s="203"/>
      <c r="F1858" s="204"/>
      <c r="G1858" s="205"/>
      <c r="H1858" s="205"/>
      <c r="I1858" s="205"/>
    </row>
    <row r="1859" spans="1:9" ht="15">
      <c r="A1859" s="199"/>
      <c r="B1859" s="200"/>
      <c r="C1859" s="201"/>
      <c r="D1859" s="202"/>
      <c r="E1859" s="203"/>
      <c r="F1859" s="204"/>
      <c r="G1859" s="205"/>
      <c r="H1859" s="205"/>
      <c r="I1859" s="205"/>
    </row>
    <row r="1860" spans="1:9" ht="15">
      <c r="A1860" s="199"/>
      <c r="B1860" s="200"/>
      <c r="C1860" s="201"/>
      <c r="D1860" s="202"/>
      <c r="E1860" s="203"/>
      <c r="F1860" s="204"/>
      <c r="G1860" s="205"/>
      <c r="H1860" s="205"/>
      <c r="I1860" s="205"/>
    </row>
    <row r="1861" spans="1:9" ht="15">
      <c r="A1861" s="199"/>
      <c r="B1861" s="200"/>
      <c r="C1861" s="201"/>
      <c r="D1861" s="202"/>
      <c r="E1861" s="203"/>
      <c r="F1861" s="204"/>
      <c r="G1861" s="205"/>
      <c r="H1861" s="205"/>
      <c r="I1861" s="205"/>
    </row>
    <row r="1862" spans="1:9" ht="15">
      <c r="A1862" s="199"/>
      <c r="B1862" s="200"/>
      <c r="C1862" s="201"/>
      <c r="D1862" s="202"/>
      <c r="E1862" s="203"/>
      <c r="F1862" s="204"/>
      <c r="G1862" s="205"/>
      <c r="H1862" s="205"/>
      <c r="I1862" s="205"/>
    </row>
    <row r="1863" spans="1:9" ht="15">
      <c r="A1863" s="199"/>
      <c r="B1863" s="200"/>
      <c r="C1863" s="201"/>
      <c r="D1863" s="202"/>
      <c r="E1863" s="203"/>
      <c r="F1863" s="204"/>
      <c r="G1863" s="205"/>
      <c r="H1863" s="205"/>
      <c r="I1863" s="205"/>
    </row>
    <row r="1864" spans="1:9" ht="15">
      <c r="A1864" s="199"/>
      <c r="B1864" s="200"/>
      <c r="C1864" s="201"/>
      <c r="D1864" s="202"/>
      <c r="E1864" s="203"/>
      <c r="F1864" s="204"/>
      <c r="G1864" s="205"/>
      <c r="H1864" s="205"/>
      <c r="I1864" s="205"/>
    </row>
    <row r="1865" spans="1:9" ht="15">
      <c r="A1865" s="199"/>
      <c r="B1865" s="200"/>
      <c r="C1865" s="201"/>
      <c r="D1865" s="202"/>
      <c r="E1865" s="203"/>
      <c r="F1865" s="204"/>
      <c r="G1865" s="205"/>
      <c r="H1865" s="205"/>
      <c r="I1865" s="205"/>
    </row>
    <row r="1866" spans="1:9" ht="15">
      <c r="A1866" s="199"/>
      <c r="B1866" s="200"/>
      <c r="C1866" s="201"/>
      <c r="D1866" s="202"/>
      <c r="E1866" s="203"/>
      <c r="F1866" s="204"/>
      <c r="G1866" s="205"/>
      <c r="H1866" s="205"/>
      <c r="I1866" s="205"/>
    </row>
    <row r="1867" spans="1:9" ht="15">
      <c r="A1867" s="199"/>
      <c r="B1867" s="200"/>
      <c r="C1867" s="201"/>
      <c r="D1867" s="202"/>
      <c r="E1867" s="203"/>
      <c r="F1867" s="204"/>
      <c r="G1867" s="205"/>
      <c r="H1867" s="205"/>
      <c r="I1867" s="205"/>
    </row>
    <row r="1868" spans="1:9" ht="15">
      <c r="A1868" s="199"/>
      <c r="B1868" s="200"/>
      <c r="C1868" s="201"/>
      <c r="D1868" s="202"/>
      <c r="E1868" s="203"/>
      <c r="F1868" s="204"/>
      <c r="G1868" s="205"/>
      <c r="H1868" s="205"/>
      <c r="I1868" s="205"/>
    </row>
    <row r="1869" spans="1:9" ht="15">
      <c r="A1869" s="199"/>
      <c r="B1869" s="200"/>
      <c r="C1869" s="201"/>
      <c r="D1869" s="202"/>
      <c r="E1869" s="203"/>
      <c r="F1869" s="204"/>
      <c r="G1869" s="205"/>
      <c r="H1869" s="205"/>
      <c r="I1869" s="205"/>
    </row>
    <row r="1870" spans="1:9" ht="15">
      <c r="A1870" s="199"/>
      <c r="B1870" s="200"/>
      <c r="C1870" s="201"/>
      <c r="D1870" s="202"/>
      <c r="E1870" s="203"/>
      <c r="F1870" s="204"/>
      <c r="G1870" s="205"/>
      <c r="H1870" s="205"/>
      <c r="I1870" s="205"/>
    </row>
    <row r="1871" spans="1:9" ht="15">
      <c r="A1871" s="199"/>
      <c r="B1871" s="200"/>
      <c r="C1871" s="201"/>
      <c r="D1871" s="202"/>
      <c r="E1871" s="203"/>
      <c r="F1871" s="204"/>
      <c r="G1871" s="205"/>
      <c r="H1871" s="205"/>
      <c r="I1871" s="205"/>
    </row>
    <row r="1872" spans="1:9" ht="15">
      <c r="A1872" s="199"/>
      <c r="B1872" s="200"/>
      <c r="C1872" s="201"/>
      <c r="D1872" s="202"/>
      <c r="E1872" s="203"/>
      <c r="F1872" s="204"/>
      <c r="G1872" s="205"/>
      <c r="H1872" s="205"/>
      <c r="I1872" s="205"/>
    </row>
    <row r="1873" spans="1:9" ht="15">
      <c r="A1873" s="199"/>
      <c r="B1873" s="200"/>
      <c r="C1873" s="201"/>
      <c r="D1873" s="202"/>
      <c r="E1873" s="203"/>
      <c r="F1873" s="204"/>
      <c r="G1873" s="205"/>
      <c r="H1873" s="205"/>
      <c r="I1873" s="205"/>
    </row>
    <row r="1874" spans="1:9" ht="15">
      <c r="A1874" s="199"/>
      <c r="B1874" s="200"/>
      <c r="C1874" s="201"/>
      <c r="D1874" s="202"/>
      <c r="E1874" s="203"/>
      <c r="F1874" s="204"/>
      <c r="G1874" s="205"/>
      <c r="H1874" s="205"/>
      <c r="I1874" s="205"/>
    </row>
    <row r="1875" spans="1:9" ht="15">
      <c r="A1875" s="199"/>
      <c r="B1875" s="200"/>
      <c r="C1875" s="201"/>
      <c r="D1875" s="202"/>
      <c r="E1875" s="203"/>
      <c r="F1875" s="204"/>
      <c r="G1875" s="205"/>
      <c r="H1875" s="205"/>
      <c r="I1875" s="205"/>
    </row>
    <row r="1876" spans="1:9" ht="15">
      <c r="A1876" s="199"/>
      <c r="B1876" s="200"/>
      <c r="C1876" s="201"/>
      <c r="D1876" s="202"/>
      <c r="E1876" s="203"/>
      <c r="F1876" s="204"/>
      <c r="G1876" s="205"/>
      <c r="H1876" s="205"/>
      <c r="I1876" s="205"/>
    </row>
    <row r="1877" spans="1:9" ht="15">
      <c r="A1877" s="199"/>
      <c r="B1877" s="200"/>
      <c r="C1877" s="201"/>
      <c r="D1877" s="202"/>
      <c r="E1877" s="203"/>
      <c r="F1877" s="204"/>
      <c r="G1877" s="205"/>
      <c r="H1877" s="205"/>
      <c r="I1877" s="205"/>
    </row>
    <row r="1878" spans="1:9" ht="15">
      <c r="A1878" s="199"/>
      <c r="B1878" s="200"/>
      <c r="C1878" s="201"/>
      <c r="D1878" s="202"/>
      <c r="E1878" s="203"/>
      <c r="F1878" s="204"/>
      <c r="G1878" s="205"/>
      <c r="H1878" s="205"/>
      <c r="I1878" s="205"/>
    </row>
    <row r="1879" spans="1:9" ht="15">
      <c r="A1879" s="199"/>
      <c r="B1879" s="200"/>
      <c r="C1879" s="201"/>
      <c r="D1879" s="202"/>
      <c r="E1879" s="203"/>
      <c r="F1879" s="204"/>
      <c r="G1879" s="205"/>
      <c r="H1879" s="205"/>
      <c r="I1879" s="205"/>
    </row>
    <row r="1880" spans="1:9" ht="15">
      <c r="A1880" s="199"/>
      <c r="B1880" s="200"/>
      <c r="C1880" s="201"/>
      <c r="D1880" s="202"/>
      <c r="E1880" s="203"/>
      <c r="F1880" s="204"/>
      <c r="G1880" s="205"/>
      <c r="H1880" s="205"/>
      <c r="I1880" s="205"/>
    </row>
    <row r="1881" spans="1:9" ht="15">
      <c r="A1881" s="199"/>
      <c r="B1881" s="200"/>
      <c r="C1881" s="201"/>
      <c r="D1881" s="202"/>
      <c r="E1881" s="203"/>
      <c r="F1881" s="204"/>
      <c r="G1881" s="205"/>
      <c r="H1881" s="205"/>
      <c r="I1881" s="205"/>
    </row>
    <row r="1882" spans="1:9" ht="15">
      <c r="A1882" s="199"/>
      <c r="B1882" s="200"/>
      <c r="C1882" s="201"/>
      <c r="D1882" s="202"/>
      <c r="E1882" s="203"/>
      <c r="F1882" s="204"/>
      <c r="G1882" s="205"/>
      <c r="H1882" s="205"/>
      <c r="I1882" s="205"/>
    </row>
    <row r="1883" spans="1:9" ht="15">
      <c r="A1883" s="199"/>
      <c r="B1883" s="200"/>
      <c r="C1883" s="201"/>
      <c r="D1883" s="202"/>
      <c r="E1883" s="203"/>
      <c r="F1883" s="204"/>
      <c r="G1883" s="205"/>
      <c r="H1883" s="205"/>
      <c r="I1883" s="205"/>
    </row>
    <row r="1884" spans="1:9" ht="15">
      <c r="A1884" s="199"/>
      <c r="B1884" s="200"/>
      <c r="C1884" s="201"/>
      <c r="D1884" s="202"/>
      <c r="E1884" s="203"/>
      <c r="F1884" s="204"/>
      <c r="G1884" s="205"/>
      <c r="H1884" s="205"/>
      <c r="I1884" s="205"/>
    </row>
    <row r="1885" spans="1:9" ht="15">
      <c r="A1885" s="199"/>
      <c r="B1885" s="200"/>
      <c r="C1885" s="201"/>
      <c r="D1885" s="202"/>
      <c r="E1885" s="203"/>
      <c r="F1885" s="204"/>
      <c r="G1885" s="205"/>
      <c r="H1885" s="205"/>
      <c r="I1885" s="205"/>
    </row>
    <row r="1886" spans="1:9" ht="15">
      <c r="A1886" s="199"/>
      <c r="B1886" s="200"/>
      <c r="C1886" s="201"/>
      <c r="D1886" s="202"/>
      <c r="E1886" s="203"/>
      <c r="F1886" s="204"/>
      <c r="G1886" s="205"/>
      <c r="H1886" s="205"/>
      <c r="I1886" s="205"/>
    </row>
    <row r="1887" spans="1:9" ht="15">
      <c r="A1887" s="199"/>
      <c r="B1887" s="200"/>
      <c r="C1887" s="201"/>
      <c r="D1887" s="202"/>
      <c r="E1887" s="203"/>
      <c r="F1887" s="204"/>
      <c r="G1887" s="205"/>
      <c r="H1887" s="205"/>
      <c r="I1887" s="205"/>
    </row>
    <row r="1888" spans="1:9" ht="15">
      <c r="A1888" s="199"/>
      <c r="B1888" s="200"/>
      <c r="C1888" s="201"/>
      <c r="D1888" s="202"/>
      <c r="E1888" s="203"/>
      <c r="F1888" s="204"/>
      <c r="G1888" s="205"/>
      <c r="H1888" s="205"/>
      <c r="I1888" s="205"/>
    </row>
    <row r="1889" spans="1:9" ht="15">
      <c r="A1889" s="199"/>
      <c r="B1889" s="200"/>
      <c r="C1889" s="201"/>
      <c r="D1889" s="202"/>
      <c r="E1889" s="203"/>
      <c r="F1889" s="204"/>
      <c r="G1889" s="205"/>
      <c r="H1889" s="205"/>
      <c r="I1889" s="205"/>
    </row>
    <row r="1890" spans="1:9" ht="15">
      <c r="A1890" s="199"/>
      <c r="B1890" s="200"/>
      <c r="C1890" s="201"/>
      <c r="D1890" s="202"/>
      <c r="E1890" s="203"/>
      <c r="F1890" s="204"/>
      <c r="G1890" s="205"/>
      <c r="H1890" s="205"/>
      <c r="I1890" s="205"/>
    </row>
    <row r="1891" spans="1:9" ht="15">
      <c r="A1891" s="199"/>
      <c r="B1891" s="200"/>
      <c r="C1891" s="201"/>
      <c r="D1891" s="202"/>
      <c r="E1891" s="203"/>
      <c r="F1891" s="204"/>
      <c r="G1891" s="205"/>
      <c r="H1891" s="205"/>
      <c r="I1891" s="205"/>
    </row>
    <row r="1892" spans="1:9" ht="15">
      <c r="A1892" s="199"/>
      <c r="B1892" s="200"/>
      <c r="C1892" s="201"/>
      <c r="D1892" s="202"/>
      <c r="E1892" s="203"/>
      <c r="F1892" s="204"/>
      <c r="G1892" s="205"/>
      <c r="H1892" s="205"/>
      <c r="I1892" s="205"/>
    </row>
    <row r="1893" spans="1:9" ht="15">
      <c r="A1893" s="199"/>
      <c r="B1893" s="200"/>
      <c r="C1893" s="201"/>
      <c r="D1893" s="202"/>
      <c r="E1893" s="203"/>
      <c r="F1893" s="204"/>
      <c r="G1893" s="205"/>
      <c r="H1893" s="205"/>
      <c r="I1893" s="205"/>
    </row>
    <row r="1894" spans="1:9" ht="15">
      <c r="A1894" s="199"/>
      <c r="B1894" s="200"/>
      <c r="C1894" s="201"/>
      <c r="D1894" s="202"/>
      <c r="E1894" s="203"/>
      <c r="F1894" s="204"/>
      <c r="G1894" s="205"/>
      <c r="H1894" s="205"/>
      <c r="I1894" s="205"/>
    </row>
    <row r="1895" spans="1:9" ht="15">
      <c r="A1895" s="199"/>
      <c r="B1895" s="200"/>
      <c r="C1895" s="201"/>
      <c r="D1895" s="202"/>
      <c r="E1895" s="203"/>
      <c r="F1895" s="204"/>
      <c r="G1895" s="205"/>
      <c r="H1895" s="205"/>
      <c r="I1895" s="205"/>
    </row>
    <row r="1896" spans="1:9" ht="15">
      <c r="A1896" s="199"/>
      <c r="B1896" s="200"/>
      <c r="C1896" s="201"/>
      <c r="D1896" s="202"/>
      <c r="E1896" s="203"/>
      <c r="F1896" s="204"/>
      <c r="G1896" s="205"/>
      <c r="H1896" s="205"/>
      <c r="I1896" s="205"/>
    </row>
    <row r="1897" spans="1:9" ht="15">
      <c r="A1897" s="199"/>
      <c r="B1897" s="200"/>
      <c r="C1897" s="201"/>
      <c r="D1897" s="202"/>
      <c r="E1897" s="203"/>
      <c r="F1897" s="204"/>
      <c r="G1897" s="205"/>
      <c r="H1897" s="205"/>
      <c r="I1897" s="205"/>
    </row>
    <row r="1898" spans="1:9" ht="15">
      <c r="A1898" s="199"/>
      <c r="B1898" s="200"/>
      <c r="C1898" s="201"/>
      <c r="D1898" s="202"/>
      <c r="E1898" s="203"/>
      <c r="F1898" s="204"/>
      <c r="G1898" s="205"/>
      <c r="H1898" s="205"/>
      <c r="I1898" s="205"/>
    </row>
    <row r="1899" spans="1:9" ht="15">
      <c r="A1899" s="199"/>
      <c r="B1899" s="200"/>
      <c r="C1899" s="201"/>
      <c r="D1899" s="202"/>
      <c r="E1899" s="203"/>
      <c r="F1899" s="204"/>
      <c r="G1899" s="205"/>
      <c r="H1899" s="205"/>
      <c r="I1899" s="205"/>
    </row>
    <row r="1900" spans="1:9" ht="15">
      <c r="A1900" s="199"/>
      <c r="B1900" s="200"/>
      <c r="C1900" s="201"/>
      <c r="D1900" s="202"/>
      <c r="E1900" s="203"/>
      <c r="F1900" s="204"/>
      <c r="G1900" s="205"/>
      <c r="H1900" s="205"/>
      <c r="I1900" s="205"/>
    </row>
    <row r="1901" spans="1:9" ht="15">
      <c r="A1901" s="199"/>
      <c r="B1901" s="200"/>
      <c r="C1901" s="201"/>
      <c r="D1901" s="202"/>
      <c r="E1901" s="203"/>
      <c r="F1901" s="204"/>
      <c r="G1901" s="205"/>
      <c r="H1901" s="205"/>
      <c r="I1901" s="205"/>
    </row>
    <row r="1902" spans="1:9" ht="15">
      <c r="A1902" s="199"/>
      <c r="B1902" s="200"/>
      <c r="C1902" s="201"/>
      <c r="D1902" s="202"/>
      <c r="E1902" s="203"/>
      <c r="F1902" s="204"/>
      <c r="G1902" s="205"/>
      <c r="H1902" s="205"/>
      <c r="I1902" s="205"/>
    </row>
    <row r="1903" spans="1:9" ht="15">
      <c r="A1903" s="199"/>
      <c r="B1903" s="200"/>
      <c r="C1903" s="201"/>
      <c r="D1903" s="202"/>
      <c r="E1903" s="203"/>
      <c r="F1903" s="204"/>
      <c r="G1903" s="205"/>
      <c r="H1903" s="205"/>
      <c r="I1903" s="205"/>
    </row>
    <row r="1904" spans="1:9" ht="15">
      <c r="A1904" s="199"/>
      <c r="B1904" s="200"/>
      <c r="C1904" s="201"/>
      <c r="D1904" s="202"/>
      <c r="E1904" s="203"/>
      <c r="F1904" s="204"/>
      <c r="G1904" s="205"/>
      <c r="H1904" s="205"/>
      <c r="I1904" s="205"/>
    </row>
    <row r="1905" spans="1:9" ht="15">
      <c r="A1905" s="199"/>
      <c r="B1905" s="200"/>
      <c r="C1905" s="201"/>
      <c r="D1905" s="202"/>
      <c r="E1905" s="203"/>
      <c r="F1905" s="204"/>
      <c r="G1905" s="205"/>
      <c r="H1905" s="205"/>
      <c r="I1905" s="205"/>
    </row>
    <row r="1906" spans="1:9" ht="15">
      <c r="A1906" s="199"/>
      <c r="B1906" s="200"/>
      <c r="C1906" s="201"/>
      <c r="D1906" s="202"/>
      <c r="E1906" s="203"/>
      <c r="F1906" s="204"/>
      <c r="G1906" s="205"/>
      <c r="H1906" s="205"/>
      <c r="I1906" s="205"/>
    </row>
    <row r="1907" spans="1:9" ht="15">
      <c r="A1907" s="199"/>
      <c r="B1907" s="200"/>
      <c r="C1907" s="201"/>
      <c r="D1907" s="202"/>
      <c r="E1907" s="203"/>
      <c r="F1907" s="204"/>
      <c r="G1907" s="205"/>
      <c r="H1907" s="205"/>
      <c r="I1907" s="205"/>
    </row>
    <row r="1908" spans="1:9" ht="15">
      <c r="A1908" s="199"/>
      <c r="B1908" s="200"/>
      <c r="C1908" s="201"/>
      <c r="D1908" s="202"/>
      <c r="E1908" s="203"/>
      <c r="F1908" s="204"/>
      <c r="G1908" s="205"/>
      <c r="H1908" s="205"/>
      <c r="I1908" s="205"/>
    </row>
    <row r="1909" spans="1:9" ht="15">
      <c r="A1909" s="199"/>
      <c r="B1909" s="200"/>
      <c r="C1909" s="201"/>
      <c r="D1909" s="202"/>
      <c r="E1909" s="203"/>
      <c r="F1909" s="204"/>
      <c r="G1909" s="205"/>
      <c r="H1909" s="205"/>
      <c r="I1909" s="205"/>
    </row>
    <row r="1910" spans="1:9" ht="15">
      <c r="A1910" s="199"/>
      <c r="B1910" s="200"/>
      <c r="C1910" s="201"/>
      <c r="D1910" s="202"/>
      <c r="E1910" s="203"/>
      <c r="F1910" s="204"/>
      <c r="G1910" s="205"/>
      <c r="H1910" s="205"/>
      <c r="I1910" s="205"/>
    </row>
    <row r="1911" spans="1:9" ht="15">
      <c r="A1911" s="199"/>
      <c r="B1911" s="200"/>
      <c r="C1911" s="201"/>
      <c r="D1911" s="202"/>
      <c r="E1911" s="203"/>
      <c r="F1911" s="204"/>
      <c r="G1911" s="205"/>
      <c r="H1911" s="205"/>
      <c r="I1911" s="205"/>
    </row>
    <row r="1912" spans="1:9" ht="15">
      <c r="A1912" s="199"/>
      <c r="B1912" s="200"/>
      <c r="C1912" s="201"/>
      <c r="D1912" s="202"/>
      <c r="E1912" s="203"/>
      <c r="F1912" s="204"/>
      <c r="G1912" s="205"/>
      <c r="H1912" s="205"/>
      <c r="I1912" s="205"/>
    </row>
    <row r="1913" spans="1:9" ht="15">
      <c r="A1913" s="199"/>
      <c r="B1913" s="200"/>
      <c r="C1913" s="201"/>
      <c r="D1913" s="202"/>
      <c r="E1913" s="203"/>
      <c r="F1913" s="204"/>
      <c r="G1913" s="205"/>
      <c r="H1913" s="205"/>
      <c r="I1913" s="205"/>
    </row>
    <row r="1914" spans="1:9" ht="15">
      <c r="A1914" s="199"/>
      <c r="B1914" s="200"/>
      <c r="C1914" s="201"/>
      <c r="D1914" s="202"/>
      <c r="E1914" s="203"/>
      <c r="F1914" s="204"/>
      <c r="G1914" s="205"/>
      <c r="H1914" s="205"/>
      <c r="I1914" s="205"/>
    </row>
    <row r="1915" spans="1:9" ht="15">
      <c r="A1915" s="199"/>
      <c r="B1915" s="200"/>
      <c r="C1915" s="201"/>
      <c r="D1915" s="202"/>
      <c r="E1915" s="203"/>
      <c r="F1915" s="204"/>
      <c r="G1915" s="205"/>
      <c r="H1915" s="205"/>
      <c r="I1915" s="205"/>
    </row>
    <row r="1916" spans="1:9" ht="15">
      <c r="A1916" s="199"/>
      <c r="B1916" s="200"/>
      <c r="C1916" s="201"/>
      <c r="D1916" s="202"/>
      <c r="E1916" s="203"/>
      <c r="F1916" s="204"/>
      <c r="G1916" s="205"/>
      <c r="H1916" s="205"/>
      <c r="I1916" s="205"/>
    </row>
    <row r="1917" spans="1:9" ht="15">
      <c r="A1917" s="199"/>
      <c r="B1917" s="200"/>
      <c r="C1917" s="201"/>
      <c r="D1917" s="202"/>
      <c r="E1917" s="203"/>
      <c r="F1917" s="204"/>
      <c r="G1917" s="205"/>
      <c r="H1917" s="205"/>
      <c r="I1917" s="205"/>
    </row>
    <row r="1918" spans="1:9" ht="15">
      <c r="A1918" s="199"/>
      <c r="B1918" s="200"/>
      <c r="C1918" s="201"/>
      <c r="D1918" s="202"/>
      <c r="E1918" s="203"/>
      <c r="F1918" s="204"/>
      <c r="G1918" s="205"/>
      <c r="H1918" s="205"/>
      <c r="I1918" s="205"/>
    </row>
    <row r="1919" spans="1:9" ht="15">
      <c r="A1919" s="199"/>
      <c r="B1919" s="200"/>
      <c r="C1919" s="201"/>
      <c r="D1919" s="202"/>
      <c r="E1919" s="203"/>
      <c r="F1919" s="204"/>
      <c r="G1919" s="205"/>
      <c r="H1919" s="205"/>
      <c r="I1919" s="205"/>
    </row>
    <row r="1920" spans="1:9" ht="15">
      <c r="A1920" s="199"/>
      <c r="B1920" s="200"/>
      <c r="C1920" s="201"/>
      <c r="D1920" s="202"/>
      <c r="E1920" s="203"/>
      <c r="F1920" s="204"/>
      <c r="G1920" s="205"/>
      <c r="H1920" s="205"/>
      <c r="I1920" s="205"/>
    </row>
    <row r="1921" spans="1:9" ht="15">
      <c r="A1921" s="199"/>
      <c r="B1921" s="200"/>
      <c r="C1921" s="201"/>
      <c r="D1921" s="202"/>
      <c r="E1921" s="203"/>
      <c r="F1921" s="204"/>
      <c r="G1921" s="205"/>
      <c r="H1921" s="205"/>
      <c r="I1921" s="205"/>
    </row>
    <row r="1922" spans="1:9" ht="15">
      <c r="A1922" s="199"/>
      <c r="B1922" s="200"/>
      <c r="C1922" s="201"/>
      <c r="D1922" s="202"/>
      <c r="E1922" s="203"/>
      <c r="F1922" s="204"/>
      <c r="G1922" s="205"/>
      <c r="H1922" s="205"/>
      <c r="I1922" s="205"/>
    </row>
    <row r="1923" spans="1:9" ht="15">
      <c r="A1923" s="199"/>
      <c r="B1923" s="200"/>
      <c r="C1923" s="201"/>
      <c r="D1923" s="202"/>
      <c r="E1923" s="203"/>
      <c r="F1923" s="204"/>
      <c r="G1923" s="205"/>
      <c r="H1923" s="205"/>
      <c r="I1923" s="205"/>
    </row>
    <row r="1924" spans="1:9" ht="15">
      <c r="A1924" s="199"/>
      <c r="B1924" s="200"/>
      <c r="C1924" s="201"/>
      <c r="D1924" s="202"/>
      <c r="E1924" s="203"/>
      <c r="F1924" s="204"/>
      <c r="G1924" s="205"/>
      <c r="H1924" s="205"/>
      <c r="I1924" s="205"/>
    </row>
    <row r="1925" spans="1:9" ht="15">
      <c r="A1925" s="199"/>
      <c r="B1925" s="200"/>
      <c r="C1925" s="201"/>
      <c r="D1925" s="202"/>
      <c r="E1925" s="203"/>
      <c r="F1925" s="204"/>
      <c r="G1925" s="205"/>
      <c r="H1925" s="205"/>
      <c r="I1925" s="205"/>
    </row>
    <row r="1926" spans="1:9" ht="15">
      <c r="A1926" s="199"/>
      <c r="B1926" s="200"/>
      <c r="C1926" s="201"/>
      <c r="D1926" s="202"/>
      <c r="E1926" s="203"/>
      <c r="F1926" s="204"/>
      <c r="G1926" s="205"/>
      <c r="H1926" s="205"/>
      <c r="I1926" s="205"/>
    </row>
    <row r="1927" spans="1:9" ht="15">
      <c r="A1927" s="199"/>
      <c r="B1927" s="200"/>
      <c r="C1927" s="201"/>
      <c r="D1927" s="202"/>
      <c r="E1927" s="203"/>
      <c r="F1927" s="204"/>
      <c r="G1927" s="205"/>
      <c r="H1927" s="205"/>
      <c r="I1927" s="205"/>
    </row>
    <row r="1928" spans="1:9" ht="15">
      <c r="A1928" s="199"/>
      <c r="B1928" s="200"/>
      <c r="C1928" s="201"/>
      <c r="D1928" s="202"/>
      <c r="E1928" s="203"/>
      <c r="F1928" s="204"/>
      <c r="G1928" s="205"/>
      <c r="H1928" s="205"/>
      <c r="I1928" s="205"/>
    </row>
    <row r="1929" spans="1:9" ht="15">
      <c r="A1929" s="199"/>
      <c r="B1929" s="200"/>
      <c r="C1929" s="201"/>
      <c r="D1929" s="202"/>
      <c r="E1929" s="203"/>
      <c r="F1929" s="204"/>
      <c r="G1929" s="205"/>
      <c r="H1929" s="205"/>
      <c r="I1929" s="205"/>
    </row>
    <row r="1930" spans="1:9" ht="15">
      <c r="A1930" s="199"/>
      <c r="B1930" s="200"/>
      <c r="C1930" s="201"/>
      <c r="D1930" s="202"/>
      <c r="E1930" s="203"/>
      <c r="F1930" s="204"/>
      <c r="G1930" s="205"/>
      <c r="H1930" s="205"/>
      <c r="I1930" s="205"/>
    </row>
    <row r="1931" spans="1:9" ht="15">
      <c r="A1931" s="199"/>
      <c r="B1931" s="200"/>
      <c r="C1931" s="201"/>
      <c r="D1931" s="202"/>
      <c r="E1931" s="203"/>
      <c r="F1931" s="204"/>
      <c r="G1931" s="205"/>
      <c r="H1931" s="205"/>
      <c r="I1931" s="205"/>
    </row>
    <row r="1932" spans="1:9" ht="15">
      <c r="A1932" s="199"/>
      <c r="B1932" s="200"/>
      <c r="C1932" s="201"/>
      <c r="D1932" s="202"/>
      <c r="E1932" s="203"/>
      <c r="F1932" s="204"/>
      <c r="G1932" s="205"/>
      <c r="H1932" s="205"/>
      <c r="I1932" s="205"/>
    </row>
    <row r="1933" spans="1:9" ht="15">
      <c r="A1933" s="199"/>
      <c r="B1933" s="200"/>
      <c r="C1933" s="201"/>
      <c r="D1933" s="202"/>
      <c r="E1933" s="203"/>
      <c r="F1933" s="204"/>
      <c r="G1933" s="205"/>
      <c r="H1933" s="205"/>
      <c r="I1933" s="205"/>
    </row>
    <row r="1934" spans="1:9" ht="15">
      <c r="A1934" s="199"/>
      <c r="B1934" s="200"/>
      <c r="C1934" s="201"/>
      <c r="D1934" s="202"/>
      <c r="E1934" s="203"/>
      <c r="F1934" s="204"/>
      <c r="G1934" s="205"/>
      <c r="H1934" s="205"/>
      <c r="I1934" s="205"/>
    </row>
    <row r="1935" spans="1:9" ht="15">
      <c r="A1935" s="199"/>
      <c r="B1935" s="200"/>
      <c r="C1935" s="201"/>
      <c r="D1935" s="202"/>
      <c r="E1935" s="203"/>
      <c r="F1935" s="204"/>
      <c r="G1935" s="205"/>
      <c r="H1935" s="205"/>
      <c r="I1935" s="205"/>
    </row>
    <row r="1936" spans="1:9" ht="15">
      <c r="A1936" s="199"/>
      <c r="B1936" s="200"/>
      <c r="C1936" s="201"/>
      <c r="D1936" s="202"/>
      <c r="E1936" s="203"/>
      <c r="F1936" s="204"/>
      <c r="G1936" s="205"/>
      <c r="H1936" s="205"/>
      <c r="I1936" s="205"/>
    </row>
    <row r="1937" spans="1:9" ht="15">
      <c r="A1937" s="199"/>
      <c r="B1937" s="200"/>
      <c r="C1937" s="201"/>
      <c r="D1937" s="202"/>
      <c r="E1937" s="203"/>
      <c r="F1937" s="204"/>
      <c r="G1937" s="205"/>
      <c r="H1937" s="205"/>
      <c r="I1937" s="205"/>
    </row>
    <row r="1938" spans="1:9" ht="15">
      <c r="A1938" s="199"/>
      <c r="B1938" s="200"/>
      <c r="C1938" s="201"/>
      <c r="D1938" s="202"/>
      <c r="E1938" s="203"/>
      <c r="F1938" s="204"/>
      <c r="G1938" s="205"/>
      <c r="H1938" s="205"/>
      <c r="I1938" s="205"/>
    </row>
    <row r="1939" spans="1:9" ht="15">
      <c r="A1939" s="199"/>
      <c r="B1939" s="200"/>
      <c r="C1939" s="201"/>
      <c r="D1939" s="202"/>
      <c r="E1939" s="203"/>
      <c r="F1939" s="204"/>
      <c r="G1939" s="205"/>
      <c r="H1939" s="205"/>
      <c r="I1939" s="205"/>
    </row>
    <row r="1940" spans="1:9" ht="15">
      <c r="A1940" s="199"/>
      <c r="B1940" s="200"/>
      <c r="C1940" s="201"/>
      <c r="D1940" s="202"/>
      <c r="E1940" s="203"/>
      <c r="F1940" s="204"/>
      <c r="G1940" s="205"/>
      <c r="H1940" s="205"/>
      <c r="I1940" s="205"/>
    </row>
    <row r="1941" spans="1:9" ht="15">
      <c r="A1941" s="199"/>
      <c r="B1941" s="200"/>
      <c r="C1941" s="201"/>
      <c r="D1941" s="202"/>
      <c r="E1941" s="203"/>
      <c r="F1941" s="204"/>
      <c r="G1941" s="205"/>
      <c r="H1941" s="205"/>
      <c r="I1941" s="205"/>
    </row>
    <row r="1942" spans="1:9" ht="15">
      <c r="A1942" s="199"/>
      <c r="B1942" s="200"/>
      <c r="C1942" s="201"/>
      <c r="D1942" s="202"/>
      <c r="E1942" s="203"/>
      <c r="F1942" s="204"/>
      <c r="G1942" s="205"/>
      <c r="H1942" s="205"/>
      <c r="I1942" s="205"/>
    </row>
    <row r="1943" spans="1:9" ht="15">
      <c r="A1943" s="199"/>
      <c r="B1943" s="200"/>
      <c r="C1943" s="201"/>
      <c r="D1943" s="202"/>
      <c r="E1943" s="203"/>
      <c r="F1943" s="204"/>
      <c r="G1943" s="205"/>
      <c r="H1943" s="205"/>
      <c r="I1943" s="205"/>
    </row>
    <row r="1944" spans="1:9" ht="15">
      <c r="A1944" s="199"/>
      <c r="B1944" s="200"/>
      <c r="C1944" s="201"/>
      <c r="D1944" s="202"/>
      <c r="E1944" s="203"/>
      <c r="F1944" s="204"/>
      <c r="G1944" s="205"/>
      <c r="H1944" s="205"/>
      <c r="I1944" s="205"/>
    </row>
    <row r="1945" spans="1:9" ht="15">
      <c r="A1945" s="199"/>
      <c r="B1945" s="200"/>
      <c r="C1945" s="201"/>
      <c r="D1945" s="202"/>
      <c r="E1945" s="203"/>
      <c r="F1945" s="204"/>
      <c r="G1945" s="205"/>
      <c r="H1945" s="205"/>
      <c r="I1945" s="205"/>
    </row>
    <row r="1946" spans="1:9" ht="15">
      <c r="A1946" s="199"/>
      <c r="B1946" s="200"/>
      <c r="C1946" s="201"/>
      <c r="D1946" s="202"/>
      <c r="E1946" s="203"/>
      <c r="F1946" s="204"/>
      <c r="G1946" s="205"/>
      <c r="H1946" s="205"/>
      <c r="I1946" s="205"/>
    </row>
    <row r="1947" spans="1:9" ht="15">
      <c r="A1947" s="199"/>
      <c r="B1947" s="200"/>
      <c r="C1947" s="201"/>
      <c r="D1947" s="202"/>
      <c r="E1947" s="203"/>
      <c r="F1947" s="204"/>
      <c r="G1947" s="205"/>
      <c r="H1947" s="205"/>
      <c r="I1947" s="205"/>
    </row>
    <row r="1948" spans="1:9" ht="15">
      <c r="A1948" s="199"/>
      <c r="B1948" s="200"/>
      <c r="C1948" s="201"/>
      <c r="D1948" s="202"/>
      <c r="E1948" s="203"/>
      <c r="F1948" s="204"/>
      <c r="G1948" s="205"/>
      <c r="H1948" s="205"/>
      <c r="I1948" s="205"/>
    </row>
    <row r="1949" spans="1:9" ht="15">
      <c r="A1949" s="199"/>
      <c r="B1949" s="200"/>
      <c r="C1949" s="201"/>
      <c r="D1949" s="202"/>
      <c r="E1949" s="203"/>
      <c r="F1949" s="204"/>
      <c r="G1949" s="205"/>
      <c r="H1949" s="205"/>
      <c r="I1949" s="205"/>
    </row>
    <row r="1950" spans="1:9" ht="15">
      <c r="A1950" s="199"/>
      <c r="B1950" s="200"/>
      <c r="C1950" s="201"/>
      <c r="D1950" s="202"/>
      <c r="E1950" s="203"/>
      <c r="F1950" s="204"/>
      <c r="G1950" s="205"/>
      <c r="H1950" s="205"/>
      <c r="I1950" s="205"/>
    </row>
    <row r="1951" spans="1:9" ht="15">
      <c r="A1951" s="199"/>
      <c r="B1951" s="200"/>
      <c r="C1951" s="201"/>
      <c r="D1951" s="202"/>
      <c r="E1951" s="203"/>
      <c r="F1951" s="204"/>
      <c r="G1951" s="205"/>
      <c r="H1951" s="205"/>
      <c r="I1951" s="205"/>
    </row>
    <row r="1952" spans="1:9" ht="15">
      <c r="A1952" s="199"/>
      <c r="B1952" s="200"/>
      <c r="C1952" s="201"/>
      <c r="D1952" s="202"/>
      <c r="E1952" s="203"/>
      <c r="F1952" s="204"/>
      <c r="G1952" s="205"/>
      <c r="H1952" s="205"/>
      <c r="I1952" s="205"/>
    </row>
    <row r="1953" spans="1:9" ht="15">
      <c r="A1953" s="199"/>
      <c r="B1953" s="200"/>
      <c r="C1953" s="201"/>
      <c r="D1953" s="202"/>
      <c r="E1953" s="203"/>
      <c r="F1953" s="204"/>
      <c r="G1953" s="205"/>
      <c r="H1953" s="205"/>
      <c r="I1953" s="205"/>
    </row>
    <row r="1954" spans="1:9" ht="15">
      <c r="A1954" s="199"/>
      <c r="B1954" s="200"/>
      <c r="C1954" s="201"/>
      <c r="D1954" s="202"/>
      <c r="E1954" s="203"/>
      <c r="F1954" s="204"/>
      <c r="G1954" s="205"/>
      <c r="H1954" s="205"/>
      <c r="I1954" s="205"/>
    </row>
    <row r="1955" spans="1:9" ht="15">
      <c r="A1955" s="199"/>
      <c r="B1955" s="200"/>
      <c r="C1955" s="201"/>
      <c r="D1955" s="202"/>
      <c r="E1955" s="203"/>
      <c r="F1955" s="204"/>
      <c r="G1955" s="205"/>
      <c r="H1955" s="205"/>
      <c r="I1955" s="205"/>
    </row>
    <row r="1956" spans="1:9" ht="15">
      <c r="A1956" s="199"/>
      <c r="B1956" s="200"/>
      <c r="C1956" s="201"/>
      <c r="D1956" s="202"/>
      <c r="E1956" s="203"/>
      <c r="F1956" s="204"/>
      <c r="G1956" s="205"/>
      <c r="H1956" s="205"/>
      <c r="I1956" s="205"/>
    </row>
    <row r="1957" spans="1:9" ht="15">
      <c r="A1957" s="199"/>
      <c r="B1957" s="200"/>
      <c r="C1957" s="201"/>
      <c r="D1957" s="202"/>
      <c r="E1957" s="203"/>
      <c r="F1957" s="204"/>
      <c r="G1957" s="205"/>
      <c r="H1957" s="205"/>
      <c r="I1957" s="205"/>
    </row>
    <row r="1958" spans="1:9" ht="15">
      <c r="A1958" s="199"/>
      <c r="B1958" s="200"/>
      <c r="C1958" s="201"/>
      <c r="D1958" s="202"/>
      <c r="E1958" s="203"/>
      <c r="F1958" s="204"/>
      <c r="G1958" s="205"/>
      <c r="H1958" s="205"/>
      <c r="I1958" s="205"/>
    </row>
    <row r="1959" spans="1:9" ht="15">
      <c r="A1959" s="199"/>
      <c r="B1959" s="200"/>
      <c r="C1959" s="201"/>
      <c r="D1959" s="202"/>
      <c r="E1959" s="203"/>
      <c r="F1959" s="204"/>
      <c r="G1959" s="205"/>
      <c r="H1959" s="205"/>
      <c r="I1959" s="205"/>
    </row>
    <row r="1960" spans="1:9" ht="15">
      <c r="A1960" s="199"/>
      <c r="B1960" s="200"/>
      <c r="C1960" s="201"/>
      <c r="D1960" s="202"/>
      <c r="E1960" s="203"/>
      <c r="F1960" s="204"/>
      <c r="G1960" s="205"/>
      <c r="H1960" s="205"/>
      <c r="I1960" s="205"/>
    </row>
    <row r="1961" spans="1:9" ht="15">
      <c r="A1961" s="199"/>
      <c r="B1961" s="200"/>
      <c r="C1961" s="201"/>
      <c r="D1961" s="202"/>
      <c r="E1961" s="203"/>
      <c r="F1961" s="204"/>
      <c r="G1961" s="205"/>
      <c r="H1961" s="205"/>
      <c r="I1961" s="205"/>
    </row>
    <row r="1962" spans="1:9" ht="15">
      <c r="A1962" s="199"/>
      <c r="B1962" s="200"/>
      <c r="C1962" s="201"/>
      <c r="D1962" s="202"/>
      <c r="E1962" s="203"/>
      <c r="F1962" s="204"/>
      <c r="G1962" s="205"/>
      <c r="H1962" s="205"/>
      <c r="I1962" s="205"/>
    </row>
    <row r="1963" spans="1:9" ht="15">
      <c r="A1963" s="199"/>
      <c r="B1963" s="200"/>
      <c r="C1963" s="201"/>
      <c r="D1963" s="202"/>
      <c r="E1963" s="203"/>
      <c r="F1963" s="204"/>
      <c r="G1963" s="205"/>
      <c r="H1963" s="205"/>
      <c r="I1963" s="205"/>
    </row>
    <row r="1964" spans="1:9" ht="15">
      <c r="A1964" s="199"/>
      <c r="B1964" s="200"/>
      <c r="C1964" s="201"/>
      <c r="D1964" s="202"/>
      <c r="E1964" s="203"/>
      <c r="F1964" s="204"/>
      <c r="G1964" s="205"/>
      <c r="H1964" s="205"/>
      <c r="I1964" s="205"/>
    </row>
    <row r="1965" spans="1:9" ht="15">
      <c r="A1965" s="199"/>
      <c r="B1965" s="200"/>
      <c r="C1965" s="201"/>
      <c r="D1965" s="202"/>
      <c r="E1965" s="203"/>
      <c r="F1965" s="204"/>
      <c r="G1965" s="205"/>
      <c r="H1965" s="205"/>
      <c r="I1965" s="205"/>
    </row>
    <row r="1966" spans="1:9" ht="15">
      <c r="A1966" s="199"/>
      <c r="B1966" s="200"/>
      <c r="C1966" s="201"/>
      <c r="D1966" s="202"/>
      <c r="E1966" s="203"/>
      <c r="F1966" s="204"/>
      <c r="G1966" s="205"/>
      <c r="H1966" s="205"/>
      <c r="I1966" s="205"/>
    </row>
    <row r="1967" spans="1:9" ht="15">
      <c r="A1967" s="199"/>
      <c r="B1967" s="200"/>
      <c r="C1967" s="201"/>
      <c r="D1967" s="202"/>
      <c r="E1967" s="203"/>
      <c r="F1967" s="204"/>
      <c r="G1967" s="205"/>
      <c r="H1967" s="205"/>
      <c r="I1967" s="205"/>
    </row>
    <row r="1968" spans="1:9" ht="15">
      <c r="A1968" s="199"/>
      <c r="B1968" s="200"/>
      <c r="C1968" s="201"/>
      <c r="D1968" s="202"/>
      <c r="E1968" s="203"/>
      <c r="F1968" s="204"/>
      <c r="G1968" s="205"/>
      <c r="H1968" s="205"/>
      <c r="I1968" s="205"/>
    </row>
    <row r="1969" spans="1:9" ht="15">
      <c r="A1969" s="199"/>
      <c r="B1969" s="200"/>
      <c r="C1969" s="201"/>
      <c r="D1969" s="202"/>
      <c r="E1969" s="203"/>
      <c r="F1969" s="204"/>
      <c r="G1969" s="205"/>
      <c r="H1969" s="205"/>
      <c r="I1969" s="205"/>
    </row>
    <row r="1970" spans="1:9" ht="15">
      <c r="A1970" s="199"/>
      <c r="B1970" s="200"/>
      <c r="C1970" s="201"/>
      <c r="D1970" s="202"/>
      <c r="E1970" s="203"/>
      <c r="F1970" s="204"/>
      <c r="G1970" s="205"/>
      <c r="H1970" s="205"/>
      <c r="I1970" s="205"/>
    </row>
    <row r="1971" spans="1:9" ht="15">
      <c r="A1971" s="199"/>
      <c r="B1971" s="200"/>
      <c r="C1971" s="201"/>
      <c r="D1971" s="202"/>
      <c r="E1971" s="203"/>
      <c r="F1971" s="204"/>
      <c r="G1971" s="205"/>
      <c r="H1971" s="205"/>
      <c r="I1971" s="205"/>
    </row>
    <row r="1972" spans="1:9" ht="15">
      <c r="A1972" s="199"/>
      <c r="B1972" s="200"/>
      <c r="C1972" s="201"/>
      <c r="D1972" s="202"/>
      <c r="E1972" s="203"/>
      <c r="F1972" s="204"/>
      <c r="G1972" s="205"/>
      <c r="H1972" s="205"/>
      <c r="I1972" s="205"/>
    </row>
    <row r="1973" spans="1:9" ht="15">
      <c r="A1973" s="199"/>
      <c r="B1973" s="200"/>
      <c r="C1973" s="201"/>
      <c r="D1973" s="202"/>
      <c r="E1973" s="203"/>
      <c r="F1973" s="204"/>
      <c r="G1973" s="205"/>
      <c r="H1973" s="205"/>
      <c r="I1973" s="205"/>
    </row>
    <row r="1974" spans="1:9" ht="15">
      <c r="A1974" s="199"/>
      <c r="B1974" s="200"/>
      <c r="C1974" s="201"/>
      <c r="D1974" s="202"/>
      <c r="E1974" s="203"/>
      <c r="F1974" s="204"/>
      <c r="G1974" s="205"/>
      <c r="H1974" s="205"/>
      <c r="I1974" s="205"/>
    </row>
    <row r="1975" spans="1:9" ht="15">
      <c r="A1975" s="199"/>
      <c r="B1975" s="200"/>
      <c r="C1975" s="201"/>
      <c r="D1975" s="202"/>
      <c r="E1975" s="203"/>
      <c r="F1975" s="204"/>
      <c r="G1975" s="205"/>
      <c r="H1975" s="205"/>
      <c r="I1975" s="205"/>
    </row>
    <row r="1976" spans="1:9" ht="15">
      <c r="A1976" s="199"/>
      <c r="B1976" s="200"/>
      <c r="C1976" s="201"/>
      <c r="D1976" s="202"/>
      <c r="E1976" s="203"/>
      <c r="F1976" s="204"/>
      <c r="G1976" s="205"/>
      <c r="H1976" s="205"/>
      <c r="I1976" s="205"/>
    </row>
    <row r="1977" spans="1:9" ht="15">
      <c r="A1977" s="199"/>
      <c r="B1977" s="200"/>
      <c r="C1977" s="201"/>
      <c r="D1977" s="202"/>
      <c r="E1977" s="203"/>
      <c r="F1977" s="204"/>
      <c r="G1977" s="205"/>
      <c r="H1977" s="205"/>
      <c r="I1977" s="205"/>
    </row>
  </sheetData>
  <sheetProtection/>
  <mergeCells count="16">
    <mergeCell ref="D8:I8"/>
    <mergeCell ref="A780:I780"/>
    <mergeCell ref="A10:I10"/>
    <mergeCell ref="A777:I777"/>
    <mergeCell ref="A778:I778"/>
    <mergeCell ref="A779:I779"/>
    <mergeCell ref="A776:I776"/>
    <mergeCell ref="A1:I2"/>
    <mergeCell ref="H6:H7"/>
    <mergeCell ref="I6:I7"/>
    <mergeCell ref="D3:E3"/>
    <mergeCell ref="D4:E4"/>
    <mergeCell ref="F4:G4"/>
    <mergeCell ref="B5:G5"/>
    <mergeCell ref="B6:G6"/>
    <mergeCell ref="A7:G7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4"/>
  <sheetViews>
    <sheetView view="pageBreakPreview" zoomScaleNormal="70" zoomScaleSheetLayoutView="100" workbookViewId="0" topLeftCell="L7">
      <selection activeCell="Z28" sqref="Z28"/>
    </sheetView>
  </sheetViews>
  <sheetFormatPr defaultColWidth="9.140625" defaultRowHeight="15"/>
  <cols>
    <col min="1" max="1" width="14.00390625" style="0" customWidth="1"/>
    <col min="2" max="2" width="35.00390625" style="0" customWidth="1"/>
    <col min="3" max="3" width="14.8515625" style="0" bestFit="1" customWidth="1"/>
    <col min="4" max="4" width="12.421875" style="0" customWidth="1"/>
    <col min="5" max="5" width="15.421875" style="0" bestFit="1" customWidth="1"/>
    <col min="6" max="6" width="10.8515625" style="0" customWidth="1"/>
    <col min="7" max="7" width="13.140625" style="0" bestFit="1" customWidth="1"/>
    <col min="8" max="8" width="16.57421875" style="0" customWidth="1"/>
    <col min="9" max="9" width="16.28125" style="0" customWidth="1"/>
    <col min="10" max="10" width="9.00390625" style="0" bestFit="1" customWidth="1"/>
    <col min="11" max="11" width="15.8515625" style="0" customWidth="1"/>
    <col min="12" max="12" width="9.00390625" style="0" bestFit="1" customWidth="1"/>
    <col min="13" max="13" width="14.28125" style="0" bestFit="1" customWidth="1"/>
    <col min="14" max="14" width="9.00390625" style="0" bestFit="1" customWidth="1"/>
    <col min="15" max="15" width="13.7109375" style="0" bestFit="1" customWidth="1"/>
    <col min="16" max="16" width="9.00390625" style="0" bestFit="1" customWidth="1"/>
    <col min="17" max="17" width="14.28125" style="0" bestFit="1" customWidth="1"/>
    <col min="18" max="18" width="9.00390625" style="0" bestFit="1" customWidth="1"/>
    <col min="19" max="19" width="12.7109375" style="0" bestFit="1" customWidth="1"/>
    <col min="20" max="20" width="9.00390625" style="0" bestFit="1" customWidth="1"/>
    <col min="21" max="21" width="12.7109375" style="0" bestFit="1" customWidth="1"/>
    <col min="22" max="22" width="9.00390625" style="0" bestFit="1" customWidth="1"/>
    <col min="23" max="23" width="12.8515625" style="0" bestFit="1" customWidth="1"/>
    <col min="25" max="25" width="13.140625" style="0" customWidth="1"/>
    <col min="27" max="27" width="8.8515625" style="42" customWidth="1"/>
  </cols>
  <sheetData>
    <row r="1" spans="1:12" s="211" customFormat="1" ht="19.5" customHeight="1">
      <c r="A1" s="723" t="s">
        <v>802</v>
      </c>
      <c r="B1" s="723"/>
      <c r="C1" s="723"/>
      <c r="D1" s="723"/>
      <c r="E1" s="723"/>
      <c r="F1" s="723"/>
      <c r="G1" s="723"/>
      <c r="H1" s="723"/>
      <c r="I1" s="723"/>
      <c r="K1" s="52"/>
      <c r="L1" s="52"/>
    </row>
    <row r="2" spans="1:12" s="211" customFormat="1" ht="15.75" thickBot="1">
      <c r="A2" s="706"/>
      <c r="B2" s="706"/>
      <c r="C2" s="706"/>
      <c r="D2" s="706"/>
      <c r="E2" s="706"/>
      <c r="F2" s="706"/>
      <c r="G2" s="706"/>
      <c r="H2" s="706"/>
      <c r="I2" s="706"/>
      <c r="K2" s="52"/>
      <c r="L2" s="52"/>
    </row>
    <row r="3" spans="1:12" s="43" customFormat="1" ht="18.75" customHeight="1">
      <c r="A3" s="480" t="str">
        <f>'RESUMO DA PLANILHA'!$A$3</f>
        <v>Proprietário:</v>
      </c>
      <c r="B3" s="481" t="str">
        <f>'RESUMO DA PLANILHA'!$B$3</f>
        <v>Prefeitura Municipal de Sorriso</v>
      </c>
      <c r="C3" s="482"/>
      <c r="D3" s="724" t="str">
        <f>'RESUMO DA PLANILHA'!$C$3</f>
        <v>Valor estimado final:</v>
      </c>
      <c r="E3" s="724"/>
      <c r="F3" s="726">
        <f>'RESUMO DA PLANILHA'!$D$3</f>
        <v>0</v>
      </c>
      <c r="G3" s="726"/>
      <c r="H3" s="483" t="str">
        <f>'RESUMO DA PLANILHA'!$E$3</f>
        <v>Data:</v>
      </c>
      <c r="I3" s="487">
        <f>'RESUMO DA PLANILHA'!$F$3</f>
        <v>44319</v>
      </c>
      <c r="K3" s="51"/>
      <c r="L3" s="51"/>
    </row>
    <row r="4" spans="1:12" s="43" customFormat="1" ht="15">
      <c r="A4" s="173" t="str">
        <f>'RESUMO DA PLANILHA'!$A$4</f>
        <v>Obra:</v>
      </c>
      <c r="B4" s="170" t="str">
        <f>'RESUMO DA PLANILHA'!$B$4</f>
        <v>Construção do Ginásio Poliesportivo</v>
      </c>
      <c r="C4" s="171"/>
      <c r="D4" s="710" t="str">
        <f>'RESUMO DA PLANILHA'!$C$4</f>
        <v>Custo/m²:</v>
      </c>
      <c r="E4" s="710"/>
      <c r="F4" s="725">
        <f>'RESUMO DA PLANILHA'!$D$4</f>
        <v>0</v>
      </c>
      <c r="G4" s="725"/>
      <c r="H4" s="174" t="str">
        <f>'RESUMO DA PLANILHA'!$E$4</f>
        <v>BDI Serviços:</v>
      </c>
      <c r="I4" s="491">
        <f>'RESUMO DA PLANILHA'!$F$4</f>
        <v>0.24943046744574282</v>
      </c>
      <c r="K4" s="51"/>
      <c r="L4" s="51"/>
    </row>
    <row r="5" spans="1:12" s="43" customFormat="1" ht="15">
      <c r="A5" s="173" t="str">
        <f>'RESUMO DA PLANILHA'!$A$5</f>
        <v>Local:</v>
      </c>
      <c r="B5" s="712" t="str">
        <f>'RESUMO DA PLANILHA'!$B$5</f>
        <v>AV. Perimetral Noroeste, Lote 17E, Residencial Colinas</v>
      </c>
      <c r="C5" s="712"/>
      <c r="D5" s="712"/>
      <c r="E5" s="712"/>
      <c r="F5" s="712"/>
      <c r="G5" s="712"/>
      <c r="H5" s="174" t="s">
        <v>1473</v>
      </c>
      <c r="I5" s="491">
        <f>'BDI EQUIPAMENTOS'!$H$4</f>
        <v>0.12784060312331702</v>
      </c>
      <c r="K5" s="51"/>
      <c r="L5" s="51"/>
    </row>
    <row r="6" spans="1:12" s="43" customFormat="1" ht="19.5" customHeight="1">
      <c r="A6" s="173" t="str">
        <f>'RESUMO DA PLANILHA'!$A$6</f>
        <v>Área:</v>
      </c>
      <c r="B6" s="713">
        <f>'RESUMO DA PLANILHA'!$B$6</f>
        <v>5916.98</v>
      </c>
      <c r="C6" s="713"/>
      <c r="D6" s="713"/>
      <c r="E6" s="713"/>
      <c r="F6" s="713"/>
      <c r="G6" s="713"/>
      <c r="H6" s="708" t="str">
        <f>'RESUMO DA PLANILHA'!$E$5</f>
        <v>Referência:</v>
      </c>
      <c r="I6" s="709" t="str">
        <f>'RESUMO DA PLANILHA'!$F$5</f>
        <v>SINAPI - MAIO 2021 - DESONERADO</v>
      </c>
      <c r="K6" s="51"/>
      <c r="L6" s="51"/>
    </row>
    <row r="7" spans="1:12" s="43" customFormat="1" ht="21" customHeight="1">
      <c r="A7" s="714" t="str">
        <f>'RESUMO DA PLANILHA'!$A$7</f>
        <v>Responsável Técnico: Camila Diel Bobrzyk - CREA MT025305</v>
      </c>
      <c r="B7" s="715"/>
      <c r="C7" s="715"/>
      <c r="D7" s="715"/>
      <c r="E7" s="715"/>
      <c r="F7" s="715"/>
      <c r="G7" s="715"/>
      <c r="H7" s="708"/>
      <c r="I7" s="709"/>
      <c r="K7" s="51"/>
      <c r="L7" s="51"/>
    </row>
    <row r="8" spans="1:12" s="211" customFormat="1" ht="15.75" customHeight="1" thickBot="1">
      <c r="A8" s="175"/>
      <c r="B8" s="402"/>
      <c r="C8" s="176"/>
      <c r="D8" s="716"/>
      <c r="E8" s="716"/>
      <c r="F8" s="716"/>
      <c r="G8" s="716"/>
      <c r="H8" s="716"/>
      <c r="I8" s="717"/>
      <c r="K8" s="52"/>
      <c r="L8" s="52"/>
    </row>
    <row r="9" spans="1:12" s="211" customFormat="1" ht="15.75" thickBot="1">
      <c r="A9" s="163"/>
      <c r="B9" s="164"/>
      <c r="C9" s="165"/>
      <c r="D9" s="166"/>
      <c r="E9" s="167"/>
      <c r="F9" s="168"/>
      <c r="G9" s="169"/>
      <c r="H9" s="169"/>
      <c r="I9" s="169"/>
      <c r="K9" s="52"/>
      <c r="L9" s="52"/>
    </row>
    <row r="10" spans="1:27" s="211" customFormat="1" ht="15.75" thickBot="1">
      <c r="A10" s="727" t="s">
        <v>13</v>
      </c>
      <c r="B10" s="730" t="s">
        <v>803</v>
      </c>
      <c r="C10" s="733" t="s">
        <v>819</v>
      </c>
      <c r="D10" s="734"/>
      <c r="E10" s="737" t="s">
        <v>804</v>
      </c>
      <c r="F10" s="738"/>
      <c r="G10" s="738"/>
      <c r="H10" s="738"/>
      <c r="I10" s="738"/>
      <c r="J10" s="738"/>
      <c r="K10" s="738"/>
      <c r="L10" s="738"/>
      <c r="M10" s="738"/>
      <c r="N10" s="738"/>
      <c r="O10" s="738"/>
      <c r="P10" s="739"/>
      <c r="Q10" s="737" t="s">
        <v>804</v>
      </c>
      <c r="R10" s="738"/>
      <c r="S10" s="738"/>
      <c r="T10" s="738"/>
      <c r="U10" s="738"/>
      <c r="V10" s="738"/>
      <c r="W10" s="738"/>
      <c r="X10" s="738"/>
      <c r="Y10" s="738"/>
      <c r="Z10" s="738"/>
      <c r="AA10" s="730" t="s">
        <v>67</v>
      </c>
    </row>
    <row r="11" spans="1:27" s="211" customFormat="1" ht="15.75" thickBot="1">
      <c r="A11" s="728"/>
      <c r="B11" s="731"/>
      <c r="C11" s="735"/>
      <c r="D11" s="736"/>
      <c r="E11" s="740" t="s">
        <v>805</v>
      </c>
      <c r="F11" s="741"/>
      <c r="G11" s="740" t="s">
        <v>806</v>
      </c>
      <c r="H11" s="741"/>
      <c r="I11" s="740" t="s">
        <v>807</v>
      </c>
      <c r="J11" s="741"/>
      <c r="K11" s="740" t="s">
        <v>808</v>
      </c>
      <c r="L11" s="741"/>
      <c r="M11" s="740" t="s">
        <v>809</v>
      </c>
      <c r="N11" s="741"/>
      <c r="O11" s="740" t="s">
        <v>810</v>
      </c>
      <c r="P11" s="741"/>
      <c r="Q11" s="740" t="s">
        <v>811</v>
      </c>
      <c r="R11" s="741"/>
      <c r="S11" s="740" t="s">
        <v>812</v>
      </c>
      <c r="T11" s="741"/>
      <c r="U11" s="740" t="s">
        <v>813</v>
      </c>
      <c r="V11" s="741"/>
      <c r="W11" s="740" t="s">
        <v>814</v>
      </c>
      <c r="X11" s="741"/>
      <c r="Y11" s="740" t="s">
        <v>815</v>
      </c>
      <c r="Z11" s="741"/>
      <c r="AA11" s="731"/>
    </row>
    <row r="12" spans="1:27" s="211" customFormat="1" ht="15.75" thickBot="1">
      <c r="A12" s="729"/>
      <c r="B12" s="732"/>
      <c r="C12" s="101" t="s">
        <v>816</v>
      </c>
      <c r="D12" s="102" t="s">
        <v>67</v>
      </c>
      <c r="E12" s="101" t="s">
        <v>816</v>
      </c>
      <c r="F12" s="103" t="s">
        <v>67</v>
      </c>
      <c r="G12" s="101" t="s">
        <v>816</v>
      </c>
      <c r="H12" s="103" t="s">
        <v>67</v>
      </c>
      <c r="I12" s="101" t="s">
        <v>816</v>
      </c>
      <c r="J12" s="103" t="s">
        <v>67</v>
      </c>
      <c r="K12" s="101" t="s">
        <v>816</v>
      </c>
      <c r="L12" s="103" t="s">
        <v>67</v>
      </c>
      <c r="M12" s="101" t="s">
        <v>816</v>
      </c>
      <c r="N12" s="103" t="s">
        <v>67</v>
      </c>
      <c r="O12" s="101" t="s">
        <v>816</v>
      </c>
      <c r="P12" s="103" t="s">
        <v>67</v>
      </c>
      <c r="Q12" s="101" t="s">
        <v>816</v>
      </c>
      <c r="R12" s="103" t="s">
        <v>67</v>
      </c>
      <c r="S12" s="101" t="s">
        <v>816</v>
      </c>
      <c r="T12" s="103" t="s">
        <v>67</v>
      </c>
      <c r="U12" s="101" t="s">
        <v>816</v>
      </c>
      <c r="V12" s="103" t="s">
        <v>67</v>
      </c>
      <c r="W12" s="101" t="s">
        <v>816</v>
      </c>
      <c r="X12" s="103" t="s">
        <v>67</v>
      </c>
      <c r="Y12" s="101" t="s">
        <v>816</v>
      </c>
      <c r="Z12" s="103" t="s">
        <v>67</v>
      </c>
      <c r="AA12" s="732"/>
    </row>
    <row r="13" spans="1:27" ht="15">
      <c r="A13" s="135" t="str">
        <f>'RESUMO DA PLANILHA'!A10</f>
        <v>1.</v>
      </c>
      <c r="B13" s="136" t="str">
        <f>'RESUMO DA PLANILHA'!B10</f>
        <v>ADMINISTRAÇÃO</v>
      </c>
      <c r="C13" s="137">
        <f>'RESUMO DA PLANILHA'!$E$10</f>
        <v>0</v>
      </c>
      <c r="D13" s="666" t="e">
        <f aca="true" t="shared" si="0" ref="D13:D36">C13/$C$37</f>
        <v>#DIV/0!</v>
      </c>
      <c r="E13" s="660">
        <f>F13*$C13</f>
        <v>0</v>
      </c>
      <c r="F13" s="123">
        <v>0.0909</v>
      </c>
      <c r="G13" s="124">
        <f>H13*$C13</f>
        <v>0</v>
      </c>
      <c r="H13" s="123">
        <v>0.0909</v>
      </c>
      <c r="I13" s="124">
        <f>J13*$C13</f>
        <v>0</v>
      </c>
      <c r="J13" s="123">
        <v>0.0909</v>
      </c>
      <c r="K13" s="124">
        <f>L13*$C13</f>
        <v>0</v>
      </c>
      <c r="L13" s="123">
        <v>0.0909</v>
      </c>
      <c r="M13" s="124">
        <f>N13*$C13</f>
        <v>0</v>
      </c>
      <c r="N13" s="123">
        <v>0.0909</v>
      </c>
      <c r="O13" s="124">
        <f>P13*$C13</f>
        <v>0</v>
      </c>
      <c r="P13" s="123">
        <v>0.0909</v>
      </c>
      <c r="Q13" s="122">
        <f>R13*$C13</f>
        <v>0</v>
      </c>
      <c r="R13" s="123">
        <v>0.0909</v>
      </c>
      <c r="S13" s="124">
        <f>T13*$C13</f>
        <v>0</v>
      </c>
      <c r="T13" s="123">
        <v>0.0909</v>
      </c>
      <c r="U13" s="124">
        <f>V13*$C13</f>
        <v>0</v>
      </c>
      <c r="V13" s="123">
        <v>0.0909</v>
      </c>
      <c r="W13" s="124">
        <f>X13*$C13</f>
        <v>0</v>
      </c>
      <c r="X13" s="123">
        <v>0.0909</v>
      </c>
      <c r="Y13" s="124">
        <f>Z13*$C13</f>
        <v>0</v>
      </c>
      <c r="Z13" s="123">
        <v>0.091</v>
      </c>
      <c r="AA13" s="125">
        <f>SUM(Z13,X13,V13,T13,R13,P13,N13,L13,J13,H13,F13)</f>
        <v>0.9999999999999999</v>
      </c>
    </row>
    <row r="14" spans="1:27" ht="15">
      <c r="A14" s="138" t="str">
        <f>'RESUMO DA PLANILHA'!A11</f>
        <v> 2.</v>
      </c>
      <c r="B14" s="104" t="str">
        <f>'RESUMO DA PLANILHA'!B11</f>
        <v>CANTEIRO DE OBRAS</v>
      </c>
      <c r="C14" s="105">
        <f>'RESUMO DA PLANILHA'!E11</f>
        <v>0</v>
      </c>
      <c r="D14" s="662" t="e">
        <f t="shared" si="0"/>
        <v>#DIV/0!</v>
      </c>
      <c r="E14" s="661">
        <f aca="true" t="shared" si="1" ref="E14:E36">F14*$C14</f>
        <v>0</v>
      </c>
      <c r="F14" s="107">
        <v>1</v>
      </c>
      <c r="G14" s="106">
        <f aca="true" t="shared" si="2" ref="G14:G36">H14*$C14</f>
        <v>0</v>
      </c>
      <c r="H14" s="107"/>
      <c r="I14" s="106">
        <f aca="true" t="shared" si="3" ref="I14:I36">J14*$C14</f>
        <v>0</v>
      </c>
      <c r="J14" s="107"/>
      <c r="K14" s="106">
        <f aca="true" t="shared" si="4" ref="K14:K36">L14*$C14</f>
        <v>0</v>
      </c>
      <c r="L14" s="107"/>
      <c r="M14" s="106">
        <f aca="true" t="shared" si="5" ref="M14:M36">N14*$C14</f>
        <v>0</v>
      </c>
      <c r="N14" s="107"/>
      <c r="O14" s="106">
        <f aca="true" t="shared" si="6" ref="O14:O36">P14*$C14</f>
        <v>0</v>
      </c>
      <c r="P14" s="132"/>
      <c r="Q14" s="126">
        <f aca="true" t="shared" si="7" ref="Q14:Q36">R14*$C14</f>
        <v>0</v>
      </c>
      <c r="R14" s="107"/>
      <c r="S14" s="106">
        <f aca="true" t="shared" si="8" ref="S14:S36">T14*$C14</f>
        <v>0</v>
      </c>
      <c r="T14" s="107"/>
      <c r="U14" s="106">
        <f aca="true" t="shared" si="9" ref="U14:U36">V14*$C14</f>
        <v>0</v>
      </c>
      <c r="V14" s="107"/>
      <c r="W14" s="106">
        <f aca="true" t="shared" si="10" ref="W14:W36">X14*$C14</f>
        <v>0</v>
      </c>
      <c r="X14" s="107"/>
      <c r="Y14" s="106">
        <f aca="true" t="shared" si="11" ref="Y14:Y36">Z14*$C14</f>
        <v>0</v>
      </c>
      <c r="Z14" s="107"/>
      <c r="AA14" s="127">
        <f aca="true" t="shared" si="12" ref="AA14:AA37">SUM(Z14,X14,V14,T14,R14,P14,N14,L14,J14,H14,F14)</f>
        <v>1</v>
      </c>
    </row>
    <row r="15" spans="1:27" ht="15">
      <c r="A15" s="138" t="str">
        <f>'RESUMO DA PLANILHA'!A12</f>
        <v>3.</v>
      </c>
      <c r="B15" s="104" t="str">
        <f>'RESUMO DA PLANILHA'!B12</f>
        <v>SERVIÇOS PRELIMINARES</v>
      </c>
      <c r="C15" s="105">
        <f>'RESUMO DA PLANILHA'!E12</f>
        <v>0</v>
      </c>
      <c r="D15" s="662" t="e">
        <f t="shared" si="0"/>
        <v>#DIV/0!</v>
      </c>
      <c r="E15" s="661">
        <f t="shared" si="1"/>
        <v>0</v>
      </c>
      <c r="F15" s="107">
        <v>1</v>
      </c>
      <c r="G15" s="106">
        <f t="shared" si="2"/>
        <v>0</v>
      </c>
      <c r="H15" s="107"/>
      <c r="I15" s="106">
        <f t="shared" si="3"/>
        <v>0</v>
      </c>
      <c r="J15" s="107"/>
      <c r="K15" s="106">
        <f t="shared" si="4"/>
        <v>0</v>
      </c>
      <c r="L15" s="107"/>
      <c r="M15" s="106">
        <f t="shared" si="5"/>
        <v>0</v>
      </c>
      <c r="N15" s="107"/>
      <c r="O15" s="106">
        <f t="shared" si="6"/>
        <v>0</v>
      </c>
      <c r="P15" s="132"/>
      <c r="Q15" s="126">
        <f t="shared" si="7"/>
        <v>0</v>
      </c>
      <c r="R15" s="107"/>
      <c r="S15" s="106">
        <f t="shared" si="8"/>
        <v>0</v>
      </c>
      <c r="T15" s="107"/>
      <c r="U15" s="106">
        <f t="shared" si="9"/>
        <v>0</v>
      </c>
      <c r="V15" s="107"/>
      <c r="W15" s="106">
        <f t="shared" si="10"/>
        <v>0</v>
      </c>
      <c r="X15" s="107"/>
      <c r="Y15" s="106">
        <f t="shared" si="11"/>
        <v>0</v>
      </c>
      <c r="Z15" s="107"/>
      <c r="AA15" s="127">
        <f t="shared" si="12"/>
        <v>1</v>
      </c>
    </row>
    <row r="16" spans="1:27" ht="15">
      <c r="A16" s="138" t="str">
        <f>'RESUMO DA PLANILHA'!A13</f>
        <v>4.</v>
      </c>
      <c r="B16" s="104" t="str">
        <f>'RESUMO DA PLANILHA'!B13</f>
        <v>MOVIMENTAÇÃO DE SOLO</v>
      </c>
      <c r="C16" s="105">
        <f>'RESUMO DA PLANILHA'!E13</f>
        <v>0</v>
      </c>
      <c r="D16" s="662" t="e">
        <f t="shared" si="0"/>
        <v>#DIV/0!</v>
      </c>
      <c r="E16" s="661">
        <f t="shared" si="1"/>
        <v>0</v>
      </c>
      <c r="F16" s="107">
        <v>1</v>
      </c>
      <c r="G16" s="106">
        <f t="shared" si="2"/>
        <v>0</v>
      </c>
      <c r="H16" s="107"/>
      <c r="I16" s="106">
        <f t="shared" si="3"/>
        <v>0</v>
      </c>
      <c r="J16" s="107"/>
      <c r="K16" s="106">
        <f t="shared" si="4"/>
        <v>0</v>
      </c>
      <c r="L16" s="107"/>
      <c r="M16" s="106">
        <f t="shared" si="5"/>
        <v>0</v>
      </c>
      <c r="N16" s="107"/>
      <c r="O16" s="106">
        <f t="shared" si="6"/>
        <v>0</v>
      </c>
      <c r="P16" s="132"/>
      <c r="Q16" s="126">
        <f t="shared" si="7"/>
        <v>0</v>
      </c>
      <c r="R16" s="107"/>
      <c r="S16" s="106">
        <f t="shared" si="8"/>
        <v>0</v>
      </c>
      <c r="T16" s="107"/>
      <c r="U16" s="106">
        <f t="shared" si="9"/>
        <v>0</v>
      </c>
      <c r="V16" s="107"/>
      <c r="W16" s="106">
        <f t="shared" si="10"/>
        <v>0</v>
      </c>
      <c r="X16" s="107"/>
      <c r="Y16" s="106">
        <f t="shared" si="11"/>
        <v>0</v>
      </c>
      <c r="Z16" s="107"/>
      <c r="AA16" s="127">
        <f t="shared" si="12"/>
        <v>1</v>
      </c>
    </row>
    <row r="17" spans="1:27" ht="15">
      <c r="A17" s="138" t="str">
        <f>'RESUMO DA PLANILHA'!A14</f>
        <v>5.</v>
      </c>
      <c r="B17" s="104" t="str">
        <f>'RESUMO DA PLANILHA'!B14</f>
        <v>ESTRUTURA EM CONCRETO</v>
      </c>
      <c r="C17" s="105">
        <f>'RESUMO DA PLANILHA'!E14</f>
        <v>0</v>
      </c>
      <c r="D17" s="662" t="e">
        <f t="shared" si="0"/>
        <v>#DIV/0!</v>
      </c>
      <c r="E17" s="661">
        <f t="shared" si="1"/>
        <v>0</v>
      </c>
      <c r="F17" s="107">
        <v>0.1284</v>
      </c>
      <c r="G17" s="106">
        <f t="shared" si="2"/>
        <v>0</v>
      </c>
      <c r="H17" s="107">
        <v>0.1284</v>
      </c>
      <c r="I17" s="106">
        <f t="shared" si="3"/>
        <v>0</v>
      </c>
      <c r="J17" s="107">
        <v>0.3329</v>
      </c>
      <c r="K17" s="106">
        <f t="shared" si="4"/>
        <v>0</v>
      </c>
      <c r="L17" s="107">
        <v>0.295</v>
      </c>
      <c r="M17" s="106">
        <f t="shared" si="5"/>
        <v>0</v>
      </c>
      <c r="N17" s="107">
        <v>0.1153</v>
      </c>
      <c r="O17" s="106">
        <f t="shared" si="6"/>
        <v>0</v>
      </c>
      <c r="P17" s="132"/>
      <c r="Q17" s="126">
        <f t="shared" si="7"/>
        <v>0</v>
      </c>
      <c r="R17" s="107"/>
      <c r="S17" s="106">
        <f t="shared" si="8"/>
        <v>0</v>
      </c>
      <c r="T17" s="107"/>
      <c r="U17" s="106">
        <f t="shared" si="9"/>
        <v>0</v>
      </c>
      <c r="V17" s="107"/>
      <c r="W17" s="106">
        <f t="shared" si="10"/>
        <v>0</v>
      </c>
      <c r="X17" s="107"/>
      <c r="Y17" s="106">
        <f t="shared" si="11"/>
        <v>0</v>
      </c>
      <c r="Z17" s="107"/>
      <c r="AA17" s="127">
        <f t="shared" si="12"/>
        <v>0.9999999999999999</v>
      </c>
    </row>
    <row r="18" spans="1:27" ht="15">
      <c r="A18" s="138" t="str">
        <f>'RESUMO DA PLANILHA'!A15</f>
        <v>6.</v>
      </c>
      <c r="B18" s="104" t="str">
        <f>'RESUMO DA PLANILHA'!B15</f>
        <v>ESTRUTURA METÁLICA</v>
      </c>
      <c r="C18" s="105">
        <f>'RESUMO DA PLANILHA'!E15</f>
        <v>0</v>
      </c>
      <c r="D18" s="662" t="e">
        <f t="shared" si="0"/>
        <v>#DIV/0!</v>
      </c>
      <c r="E18" s="661">
        <f t="shared" si="1"/>
        <v>0</v>
      </c>
      <c r="F18" s="107"/>
      <c r="G18" s="106">
        <f t="shared" si="2"/>
        <v>0</v>
      </c>
      <c r="H18" s="107"/>
      <c r="I18" s="106">
        <f t="shared" si="3"/>
        <v>0</v>
      </c>
      <c r="J18" s="107"/>
      <c r="K18" s="106">
        <f t="shared" si="4"/>
        <v>0</v>
      </c>
      <c r="L18" s="107"/>
      <c r="M18" s="106">
        <f t="shared" si="5"/>
        <v>0</v>
      </c>
      <c r="N18" s="107">
        <v>0.2</v>
      </c>
      <c r="O18" s="106">
        <f t="shared" si="6"/>
        <v>0</v>
      </c>
      <c r="P18" s="132">
        <v>0.3</v>
      </c>
      <c r="Q18" s="126">
        <f t="shared" si="7"/>
        <v>0</v>
      </c>
      <c r="R18" s="107">
        <v>0.5</v>
      </c>
      <c r="S18" s="106">
        <f t="shared" si="8"/>
        <v>0</v>
      </c>
      <c r="T18" s="107"/>
      <c r="U18" s="106">
        <f t="shared" si="9"/>
        <v>0</v>
      </c>
      <c r="V18" s="107"/>
      <c r="W18" s="106">
        <f t="shared" si="10"/>
        <v>0</v>
      </c>
      <c r="X18" s="107"/>
      <c r="Y18" s="106">
        <f t="shared" si="11"/>
        <v>0</v>
      </c>
      <c r="Z18" s="107"/>
      <c r="AA18" s="127">
        <f t="shared" si="12"/>
        <v>1</v>
      </c>
    </row>
    <row r="19" spans="1:27" ht="15">
      <c r="A19" s="138" t="str">
        <f>'RESUMO DA PLANILHA'!A16</f>
        <v>7.</v>
      </c>
      <c r="B19" s="104" t="str">
        <f>'RESUMO DA PLANILHA'!B16</f>
        <v>COBERTURA</v>
      </c>
      <c r="C19" s="105">
        <f>'RESUMO DA PLANILHA'!E16</f>
        <v>0</v>
      </c>
      <c r="D19" s="662" t="e">
        <f t="shared" si="0"/>
        <v>#DIV/0!</v>
      </c>
      <c r="E19" s="661">
        <f t="shared" si="1"/>
        <v>0</v>
      </c>
      <c r="F19" s="107"/>
      <c r="G19" s="106">
        <f t="shared" si="2"/>
        <v>0</v>
      </c>
      <c r="H19" s="107"/>
      <c r="I19" s="106">
        <f t="shared" si="3"/>
        <v>0</v>
      </c>
      <c r="J19" s="107"/>
      <c r="K19" s="106">
        <f t="shared" si="4"/>
        <v>0</v>
      </c>
      <c r="L19" s="107"/>
      <c r="M19" s="106">
        <f t="shared" si="5"/>
        <v>0</v>
      </c>
      <c r="N19" s="107"/>
      <c r="O19" s="106">
        <f t="shared" si="6"/>
        <v>0</v>
      </c>
      <c r="P19" s="132"/>
      <c r="Q19" s="126">
        <f t="shared" si="7"/>
        <v>0</v>
      </c>
      <c r="R19" s="107"/>
      <c r="S19" s="106">
        <f t="shared" si="8"/>
        <v>0</v>
      </c>
      <c r="T19" s="107">
        <v>0.3334</v>
      </c>
      <c r="U19" s="106">
        <f t="shared" si="9"/>
        <v>0</v>
      </c>
      <c r="V19" s="107">
        <v>0.3334</v>
      </c>
      <c r="W19" s="106">
        <f t="shared" si="10"/>
        <v>0</v>
      </c>
      <c r="X19" s="107">
        <v>0.3332</v>
      </c>
      <c r="Y19" s="106">
        <f t="shared" si="11"/>
        <v>0</v>
      </c>
      <c r="Z19" s="107"/>
      <c r="AA19" s="127">
        <f t="shared" si="12"/>
        <v>1</v>
      </c>
    </row>
    <row r="20" spans="1:27" ht="15">
      <c r="A20" s="138" t="str">
        <f>'RESUMO DA PLANILHA'!A17</f>
        <v>8.</v>
      </c>
      <c r="B20" s="104" t="str">
        <f>'RESUMO DA PLANILHA'!B17</f>
        <v>REVESTIMENTOS ESPECIAIS</v>
      </c>
      <c r="C20" s="105">
        <f>'RESUMO DA PLANILHA'!E17</f>
        <v>0</v>
      </c>
      <c r="D20" s="662" t="e">
        <f t="shared" si="0"/>
        <v>#DIV/0!</v>
      </c>
      <c r="E20" s="661">
        <f t="shared" si="1"/>
        <v>0</v>
      </c>
      <c r="F20" s="107"/>
      <c r="G20" s="106">
        <f t="shared" si="2"/>
        <v>0</v>
      </c>
      <c r="H20" s="107"/>
      <c r="I20" s="106">
        <f t="shared" si="3"/>
        <v>0</v>
      </c>
      <c r="J20" s="107"/>
      <c r="K20" s="106">
        <f t="shared" si="4"/>
        <v>0</v>
      </c>
      <c r="L20" s="107"/>
      <c r="M20" s="106">
        <f t="shared" si="5"/>
        <v>0</v>
      </c>
      <c r="N20" s="107"/>
      <c r="O20" s="106">
        <f t="shared" si="6"/>
        <v>0</v>
      </c>
      <c r="P20" s="132"/>
      <c r="Q20" s="126">
        <f t="shared" si="7"/>
        <v>0</v>
      </c>
      <c r="R20" s="107"/>
      <c r="S20" s="106">
        <f t="shared" si="8"/>
        <v>0</v>
      </c>
      <c r="T20" s="107"/>
      <c r="U20" s="106">
        <f t="shared" si="9"/>
        <v>0</v>
      </c>
      <c r="V20" s="107"/>
      <c r="W20" s="106">
        <f t="shared" si="10"/>
        <v>0</v>
      </c>
      <c r="X20" s="107"/>
      <c r="Y20" s="106">
        <f t="shared" si="11"/>
        <v>0</v>
      </c>
      <c r="Z20" s="107">
        <v>1</v>
      </c>
      <c r="AA20" s="127">
        <f t="shared" si="12"/>
        <v>1</v>
      </c>
    </row>
    <row r="21" spans="1:27" ht="15">
      <c r="A21" s="138" t="str">
        <f>'RESUMO DA PLANILHA'!A18</f>
        <v>9.</v>
      </c>
      <c r="B21" s="104" t="str">
        <f>'RESUMO DA PLANILHA'!B18</f>
        <v>ESQUADRIAS</v>
      </c>
      <c r="C21" s="105">
        <f>'RESUMO DA PLANILHA'!E18</f>
        <v>0</v>
      </c>
      <c r="D21" s="662" t="e">
        <f t="shared" si="0"/>
        <v>#DIV/0!</v>
      </c>
      <c r="E21" s="661">
        <f t="shared" si="1"/>
        <v>0</v>
      </c>
      <c r="F21" s="107"/>
      <c r="G21" s="106">
        <f t="shared" si="2"/>
        <v>0</v>
      </c>
      <c r="H21" s="107"/>
      <c r="I21" s="106">
        <f t="shared" si="3"/>
        <v>0</v>
      </c>
      <c r="J21" s="107"/>
      <c r="K21" s="106">
        <f t="shared" si="4"/>
        <v>0</v>
      </c>
      <c r="L21" s="107"/>
      <c r="M21" s="106">
        <f t="shared" si="5"/>
        <v>0</v>
      </c>
      <c r="N21" s="107"/>
      <c r="O21" s="106">
        <f t="shared" si="6"/>
        <v>0</v>
      </c>
      <c r="P21" s="132"/>
      <c r="Q21" s="126">
        <f t="shared" si="7"/>
        <v>0</v>
      </c>
      <c r="R21" s="107"/>
      <c r="S21" s="106">
        <f t="shared" si="8"/>
        <v>0</v>
      </c>
      <c r="T21" s="107"/>
      <c r="U21" s="106">
        <f t="shared" si="9"/>
        <v>0</v>
      </c>
      <c r="V21" s="107">
        <v>0.3</v>
      </c>
      <c r="W21" s="106">
        <f t="shared" si="10"/>
        <v>0</v>
      </c>
      <c r="X21" s="107">
        <v>0.3</v>
      </c>
      <c r="Y21" s="106">
        <f t="shared" si="11"/>
        <v>0</v>
      </c>
      <c r="Z21" s="107">
        <v>0.4</v>
      </c>
      <c r="AA21" s="127">
        <f t="shared" si="12"/>
        <v>1</v>
      </c>
    </row>
    <row r="22" spans="1:27" ht="15">
      <c r="A22" s="138" t="str">
        <f>'RESUMO DA PLANILHA'!A19</f>
        <v>10.</v>
      </c>
      <c r="B22" s="104" t="str">
        <f>'RESUMO DA PLANILHA'!B19</f>
        <v>IMPERMEABILIZAÇÃO</v>
      </c>
      <c r="C22" s="105">
        <f>'RESUMO DA PLANILHA'!E19</f>
        <v>0</v>
      </c>
      <c r="D22" s="662" t="e">
        <f t="shared" si="0"/>
        <v>#DIV/0!</v>
      </c>
      <c r="E22" s="661">
        <f t="shared" si="1"/>
        <v>0</v>
      </c>
      <c r="F22" s="107"/>
      <c r="G22" s="106">
        <f t="shared" si="2"/>
        <v>0</v>
      </c>
      <c r="H22" s="107"/>
      <c r="I22" s="106">
        <f t="shared" si="3"/>
        <v>0</v>
      </c>
      <c r="J22" s="107">
        <v>0.0293</v>
      </c>
      <c r="K22" s="106">
        <f t="shared" si="4"/>
        <v>0</v>
      </c>
      <c r="L22" s="107"/>
      <c r="M22" s="106">
        <f t="shared" si="5"/>
        <v>0</v>
      </c>
      <c r="N22" s="107">
        <v>0.3829</v>
      </c>
      <c r="O22" s="106">
        <f t="shared" si="6"/>
        <v>0</v>
      </c>
      <c r="P22" s="132">
        <v>0.2174</v>
      </c>
      <c r="Q22" s="126">
        <f t="shared" si="7"/>
        <v>0</v>
      </c>
      <c r="R22" s="107">
        <v>0.3704</v>
      </c>
      <c r="S22" s="106">
        <f t="shared" si="8"/>
        <v>0</v>
      </c>
      <c r="T22" s="107"/>
      <c r="U22" s="106">
        <f t="shared" si="9"/>
        <v>0</v>
      </c>
      <c r="V22" s="107"/>
      <c r="W22" s="106">
        <f t="shared" si="10"/>
        <v>0</v>
      </c>
      <c r="X22" s="107"/>
      <c r="Y22" s="106">
        <f t="shared" si="11"/>
        <v>0</v>
      </c>
      <c r="Z22" s="107"/>
      <c r="AA22" s="127">
        <f t="shared" si="12"/>
        <v>1</v>
      </c>
    </row>
    <row r="23" spans="1:27" ht="15">
      <c r="A23" s="138" t="str">
        <f>'RESUMO DA PLANILHA'!A20</f>
        <v>11.</v>
      </c>
      <c r="B23" s="104" t="str">
        <f>'RESUMO DA PLANILHA'!B20</f>
        <v>VEDAÇÃO</v>
      </c>
      <c r="C23" s="105">
        <f>'RESUMO DA PLANILHA'!E20</f>
        <v>0</v>
      </c>
      <c r="D23" s="662" t="e">
        <f t="shared" si="0"/>
        <v>#DIV/0!</v>
      </c>
      <c r="E23" s="661">
        <f t="shared" si="1"/>
        <v>0</v>
      </c>
      <c r="F23" s="107"/>
      <c r="G23" s="106">
        <f t="shared" si="2"/>
        <v>0</v>
      </c>
      <c r="H23" s="107"/>
      <c r="I23" s="106">
        <f t="shared" si="3"/>
        <v>0</v>
      </c>
      <c r="J23" s="107"/>
      <c r="K23" s="106">
        <f t="shared" si="4"/>
        <v>0</v>
      </c>
      <c r="L23" s="107"/>
      <c r="M23" s="106">
        <f t="shared" si="5"/>
        <v>0</v>
      </c>
      <c r="N23" s="107">
        <v>0.3</v>
      </c>
      <c r="O23" s="106">
        <f t="shared" si="6"/>
        <v>0</v>
      </c>
      <c r="P23" s="132">
        <v>0.5</v>
      </c>
      <c r="Q23" s="126">
        <f t="shared" si="7"/>
        <v>0</v>
      </c>
      <c r="R23" s="107">
        <v>0.2</v>
      </c>
      <c r="S23" s="106">
        <f t="shared" si="8"/>
        <v>0</v>
      </c>
      <c r="T23" s="107"/>
      <c r="U23" s="106">
        <f t="shared" si="9"/>
        <v>0</v>
      </c>
      <c r="V23" s="107"/>
      <c r="W23" s="106">
        <f t="shared" si="10"/>
        <v>0</v>
      </c>
      <c r="X23" s="107"/>
      <c r="Y23" s="106">
        <f t="shared" si="11"/>
        <v>0</v>
      </c>
      <c r="Z23" s="107"/>
      <c r="AA23" s="127">
        <f t="shared" si="12"/>
        <v>1</v>
      </c>
    </row>
    <row r="24" spans="1:27" ht="15">
      <c r="A24" s="138" t="str">
        <f>'RESUMO DA PLANILHA'!A21</f>
        <v>12.</v>
      </c>
      <c r="B24" s="104" t="str">
        <f>'RESUMO DA PLANILHA'!B21</f>
        <v>PINTURA</v>
      </c>
      <c r="C24" s="105">
        <f>'RESUMO DA PLANILHA'!E21</f>
        <v>0</v>
      </c>
      <c r="D24" s="662" t="e">
        <f t="shared" si="0"/>
        <v>#DIV/0!</v>
      </c>
      <c r="E24" s="661">
        <f t="shared" si="1"/>
        <v>0</v>
      </c>
      <c r="F24" s="107"/>
      <c r="G24" s="106">
        <f t="shared" si="2"/>
        <v>0</v>
      </c>
      <c r="H24" s="107"/>
      <c r="I24" s="106">
        <f t="shared" si="3"/>
        <v>0</v>
      </c>
      <c r="J24" s="107"/>
      <c r="K24" s="106">
        <f t="shared" si="4"/>
        <v>0</v>
      </c>
      <c r="L24" s="107"/>
      <c r="M24" s="106">
        <f t="shared" si="5"/>
        <v>0</v>
      </c>
      <c r="N24" s="107"/>
      <c r="O24" s="106">
        <f t="shared" si="6"/>
        <v>0</v>
      </c>
      <c r="P24" s="132"/>
      <c r="Q24" s="126">
        <f t="shared" si="7"/>
        <v>0</v>
      </c>
      <c r="R24" s="107">
        <v>0.2</v>
      </c>
      <c r="S24" s="106">
        <f t="shared" si="8"/>
        <v>0</v>
      </c>
      <c r="T24" s="107">
        <v>0.3</v>
      </c>
      <c r="U24" s="106">
        <f t="shared" si="9"/>
        <v>0</v>
      </c>
      <c r="V24" s="107">
        <v>0.3</v>
      </c>
      <c r="W24" s="106">
        <f t="shared" si="10"/>
        <v>0</v>
      </c>
      <c r="X24" s="107">
        <v>0.2</v>
      </c>
      <c r="Y24" s="106">
        <f t="shared" si="11"/>
        <v>0</v>
      </c>
      <c r="Z24" s="107"/>
      <c r="AA24" s="127">
        <f t="shared" si="12"/>
        <v>1</v>
      </c>
    </row>
    <row r="25" spans="1:27" ht="15">
      <c r="A25" s="138" t="str">
        <f>'RESUMO DA PLANILHA'!A22</f>
        <v>13.</v>
      </c>
      <c r="B25" s="104" t="str">
        <f>'RESUMO DA PLANILHA'!B22</f>
        <v>PISOS E REVESTIMENTOS</v>
      </c>
      <c r="C25" s="105">
        <f>'RESUMO DA PLANILHA'!E22</f>
        <v>0</v>
      </c>
      <c r="D25" s="662" t="e">
        <f t="shared" si="0"/>
        <v>#DIV/0!</v>
      </c>
      <c r="E25" s="661">
        <f t="shared" si="1"/>
        <v>0</v>
      </c>
      <c r="F25" s="107"/>
      <c r="G25" s="106">
        <f t="shared" si="2"/>
        <v>0</v>
      </c>
      <c r="H25" s="107"/>
      <c r="I25" s="106">
        <f t="shared" si="3"/>
        <v>0</v>
      </c>
      <c r="J25" s="107"/>
      <c r="K25" s="106">
        <f t="shared" si="4"/>
        <v>0</v>
      </c>
      <c r="L25" s="107"/>
      <c r="M25" s="106">
        <f t="shared" si="5"/>
        <v>0</v>
      </c>
      <c r="N25" s="107"/>
      <c r="O25" s="106">
        <f t="shared" si="6"/>
        <v>0</v>
      </c>
      <c r="P25" s="132">
        <v>0.35</v>
      </c>
      <c r="Q25" s="126">
        <f t="shared" si="7"/>
        <v>0</v>
      </c>
      <c r="R25" s="107">
        <v>0.15</v>
      </c>
      <c r="S25" s="106">
        <f t="shared" si="8"/>
        <v>0</v>
      </c>
      <c r="T25" s="107">
        <v>0.2</v>
      </c>
      <c r="U25" s="106">
        <f t="shared" si="9"/>
        <v>0</v>
      </c>
      <c r="V25" s="107">
        <v>0.3</v>
      </c>
      <c r="W25" s="106">
        <f t="shared" si="10"/>
        <v>0</v>
      </c>
      <c r="X25" s="107"/>
      <c r="Y25" s="106">
        <f t="shared" si="11"/>
        <v>0</v>
      </c>
      <c r="Z25" s="107"/>
      <c r="AA25" s="127">
        <f t="shared" si="12"/>
        <v>1</v>
      </c>
    </row>
    <row r="26" spans="1:27" ht="17.25" customHeight="1">
      <c r="A26" s="138" t="str">
        <f>'RESUMO DA PLANILHA'!A23</f>
        <v>14.</v>
      </c>
      <c r="B26" s="104" t="str">
        <f>'RESUMO DA PLANILHA'!B23</f>
        <v>BANCADAS E DIVISÓRIAS EM GRANITO</v>
      </c>
      <c r="C26" s="105">
        <f>'RESUMO DA PLANILHA'!E23</f>
        <v>0</v>
      </c>
      <c r="D26" s="662" t="e">
        <f t="shared" si="0"/>
        <v>#DIV/0!</v>
      </c>
      <c r="E26" s="661">
        <f t="shared" si="1"/>
        <v>0</v>
      </c>
      <c r="F26" s="107"/>
      <c r="G26" s="106">
        <f t="shared" si="2"/>
        <v>0</v>
      </c>
      <c r="H26" s="107"/>
      <c r="I26" s="106">
        <f t="shared" si="3"/>
        <v>0</v>
      </c>
      <c r="J26" s="107"/>
      <c r="K26" s="106">
        <f t="shared" si="4"/>
        <v>0</v>
      </c>
      <c r="L26" s="107"/>
      <c r="M26" s="106">
        <f t="shared" si="5"/>
        <v>0</v>
      </c>
      <c r="N26" s="107"/>
      <c r="O26" s="106">
        <f t="shared" si="6"/>
        <v>0</v>
      </c>
      <c r="P26" s="132"/>
      <c r="Q26" s="126">
        <f t="shared" si="7"/>
        <v>0</v>
      </c>
      <c r="R26" s="107"/>
      <c r="S26" s="106">
        <f t="shared" si="8"/>
        <v>0</v>
      </c>
      <c r="T26" s="107"/>
      <c r="U26" s="106">
        <f t="shared" si="9"/>
        <v>0</v>
      </c>
      <c r="V26" s="107"/>
      <c r="W26" s="106">
        <f t="shared" si="10"/>
        <v>0</v>
      </c>
      <c r="X26" s="107">
        <v>0.5</v>
      </c>
      <c r="Y26" s="106">
        <f t="shared" si="11"/>
        <v>0</v>
      </c>
      <c r="Z26" s="107">
        <v>0.5</v>
      </c>
      <c r="AA26" s="127">
        <f t="shared" si="12"/>
        <v>1</v>
      </c>
    </row>
    <row r="27" spans="1:27" ht="15">
      <c r="A27" s="138" t="str">
        <f>'RESUMO DA PLANILHA'!A24</f>
        <v>15.</v>
      </c>
      <c r="B27" s="104" t="str">
        <f>'RESUMO DA PLANILHA'!B24</f>
        <v>ESPELHOS </v>
      </c>
      <c r="C27" s="105">
        <f>'RESUMO DA PLANILHA'!E24</f>
        <v>0</v>
      </c>
      <c r="D27" s="662" t="e">
        <f t="shared" si="0"/>
        <v>#DIV/0!</v>
      </c>
      <c r="E27" s="661">
        <f t="shared" si="1"/>
        <v>0</v>
      </c>
      <c r="F27" s="107"/>
      <c r="G27" s="106">
        <f t="shared" si="2"/>
        <v>0</v>
      </c>
      <c r="H27" s="107"/>
      <c r="I27" s="106">
        <f t="shared" si="3"/>
        <v>0</v>
      </c>
      <c r="J27" s="107"/>
      <c r="K27" s="106">
        <f t="shared" si="4"/>
        <v>0</v>
      </c>
      <c r="L27" s="107"/>
      <c r="M27" s="106">
        <f t="shared" si="5"/>
        <v>0</v>
      </c>
      <c r="N27" s="107"/>
      <c r="O27" s="106">
        <f t="shared" si="6"/>
        <v>0</v>
      </c>
      <c r="P27" s="132"/>
      <c r="Q27" s="126">
        <f t="shared" si="7"/>
        <v>0</v>
      </c>
      <c r="R27" s="107"/>
      <c r="S27" s="106">
        <f t="shared" si="8"/>
        <v>0</v>
      </c>
      <c r="T27" s="107"/>
      <c r="U27" s="106">
        <f t="shared" si="9"/>
        <v>0</v>
      </c>
      <c r="V27" s="107"/>
      <c r="W27" s="106">
        <f t="shared" si="10"/>
        <v>0</v>
      </c>
      <c r="X27" s="107"/>
      <c r="Y27" s="106">
        <f t="shared" si="11"/>
        <v>0</v>
      </c>
      <c r="Z27" s="107">
        <v>1</v>
      </c>
      <c r="AA27" s="127">
        <f t="shared" si="12"/>
        <v>1</v>
      </c>
    </row>
    <row r="28" spans="1:27" ht="15">
      <c r="A28" s="138" t="str">
        <f>'RESUMO DA PLANILHA'!A25</f>
        <v>16.</v>
      </c>
      <c r="B28" s="104" t="str">
        <f>'RESUMO DA PLANILHA'!B25</f>
        <v>TETOS</v>
      </c>
      <c r="C28" s="105">
        <f>'RESUMO DA PLANILHA'!E25</f>
        <v>0</v>
      </c>
      <c r="D28" s="662" t="e">
        <f t="shared" si="0"/>
        <v>#DIV/0!</v>
      </c>
      <c r="E28" s="661">
        <f t="shared" si="1"/>
        <v>0</v>
      </c>
      <c r="F28" s="107"/>
      <c r="G28" s="106">
        <f t="shared" si="2"/>
        <v>0</v>
      </c>
      <c r="H28" s="107"/>
      <c r="I28" s="106">
        <f t="shared" si="3"/>
        <v>0</v>
      </c>
      <c r="J28" s="107"/>
      <c r="K28" s="106">
        <f t="shared" si="4"/>
        <v>0</v>
      </c>
      <c r="L28" s="107"/>
      <c r="M28" s="106">
        <f t="shared" si="5"/>
        <v>0</v>
      </c>
      <c r="N28" s="107"/>
      <c r="O28" s="106">
        <f t="shared" si="6"/>
        <v>0</v>
      </c>
      <c r="P28" s="132"/>
      <c r="Q28" s="126">
        <f t="shared" si="7"/>
        <v>0</v>
      </c>
      <c r="R28" s="107"/>
      <c r="S28" s="106">
        <f t="shared" si="8"/>
        <v>0</v>
      </c>
      <c r="T28" s="107"/>
      <c r="U28" s="106">
        <f t="shared" si="9"/>
        <v>0</v>
      </c>
      <c r="V28" s="107"/>
      <c r="W28" s="106">
        <f t="shared" si="10"/>
        <v>0</v>
      </c>
      <c r="X28" s="107">
        <v>0.3</v>
      </c>
      <c r="Y28" s="106">
        <f t="shared" si="11"/>
        <v>0</v>
      </c>
      <c r="Z28" s="107">
        <v>0.7</v>
      </c>
      <c r="AA28" s="127">
        <f t="shared" si="12"/>
        <v>1</v>
      </c>
    </row>
    <row r="29" spans="1:27" s="211" customFormat="1" ht="15" customHeight="1">
      <c r="A29" s="138" t="str">
        <f>'RESUMO DA PLANILHA'!$A$26</f>
        <v>17.</v>
      </c>
      <c r="B29" s="104" t="str">
        <f>'RESUMO DA PLANILHA'!$B$26:$D$26</f>
        <v>INSTALAÇÕES ELÉTRICAS DE BAIXA TENSÃO</v>
      </c>
      <c r="C29" s="105">
        <f>'RESUMO DA PLANILHA'!E26</f>
        <v>0</v>
      </c>
      <c r="D29" s="662" t="e">
        <f t="shared" si="0"/>
        <v>#DIV/0!</v>
      </c>
      <c r="E29" s="661">
        <f t="shared" si="1"/>
        <v>0</v>
      </c>
      <c r="F29" s="107"/>
      <c r="G29" s="106">
        <f t="shared" si="2"/>
        <v>0</v>
      </c>
      <c r="H29" s="107"/>
      <c r="I29" s="106">
        <f t="shared" si="3"/>
        <v>0</v>
      </c>
      <c r="J29" s="107"/>
      <c r="K29" s="106">
        <f t="shared" si="4"/>
        <v>0</v>
      </c>
      <c r="L29" s="107"/>
      <c r="M29" s="106">
        <f t="shared" si="5"/>
        <v>0</v>
      </c>
      <c r="N29" s="107"/>
      <c r="O29" s="106">
        <f t="shared" si="6"/>
        <v>0</v>
      </c>
      <c r="P29" s="132"/>
      <c r="Q29" s="126">
        <f t="shared" si="7"/>
        <v>0</v>
      </c>
      <c r="R29" s="107"/>
      <c r="S29" s="106">
        <f t="shared" si="8"/>
        <v>0</v>
      </c>
      <c r="T29" s="107"/>
      <c r="U29" s="106">
        <f t="shared" si="9"/>
        <v>0</v>
      </c>
      <c r="V29" s="107"/>
      <c r="W29" s="106">
        <f t="shared" si="10"/>
        <v>0</v>
      </c>
      <c r="X29" s="107">
        <v>0.3</v>
      </c>
      <c r="Y29" s="106">
        <f t="shared" si="11"/>
        <v>0</v>
      </c>
      <c r="Z29" s="107">
        <v>0.7</v>
      </c>
      <c r="AA29" s="127">
        <f t="shared" si="12"/>
        <v>1</v>
      </c>
    </row>
    <row r="30" spans="1:27" s="211" customFormat="1" ht="12.75" customHeight="1">
      <c r="A30" s="138" t="str">
        <f>'RESUMO DA PLANILHA'!A27</f>
        <v>18.</v>
      </c>
      <c r="B30" s="104" t="str">
        <f>'RESUMO DA PLANILHA'!B27</f>
        <v>TELEFONIA</v>
      </c>
      <c r="C30" s="105">
        <f>'RESUMO DA PLANILHA'!E27</f>
        <v>0</v>
      </c>
      <c r="D30" s="662" t="e">
        <f t="shared" si="0"/>
        <v>#DIV/0!</v>
      </c>
      <c r="E30" s="661">
        <f t="shared" si="1"/>
        <v>0</v>
      </c>
      <c r="F30" s="107"/>
      <c r="G30" s="106">
        <f t="shared" si="2"/>
        <v>0</v>
      </c>
      <c r="H30" s="107"/>
      <c r="I30" s="106">
        <f t="shared" si="3"/>
        <v>0</v>
      </c>
      <c r="J30" s="107"/>
      <c r="K30" s="106">
        <f t="shared" si="4"/>
        <v>0</v>
      </c>
      <c r="L30" s="107"/>
      <c r="M30" s="106">
        <f t="shared" si="5"/>
        <v>0</v>
      </c>
      <c r="N30" s="107"/>
      <c r="O30" s="106">
        <f t="shared" si="6"/>
        <v>0</v>
      </c>
      <c r="P30" s="132"/>
      <c r="Q30" s="126">
        <f t="shared" si="7"/>
        <v>0</v>
      </c>
      <c r="R30" s="107"/>
      <c r="S30" s="106">
        <f t="shared" si="8"/>
        <v>0</v>
      </c>
      <c r="T30" s="107"/>
      <c r="U30" s="106">
        <f t="shared" si="9"/>
        <v>0</v>
      </c>
      <c r="V30" s="107"/>
      <c r="W30" s="106">
        <f t="shared" si="10"/>
        <v>0</v>
      </c>
      <c r="X30" s="107">
        <v>0.3</v>
      </c>
      <c r="Y30" s="106">
        <f t="shared" si="11"/>
        <v>0</v>
      </c>
      <c r="Z30" s="107">
        <v>0.7</v>
      </c>
      <c r="AA30" s="127">
        <f t="shared" si="12"/>
        <v>1</v>
      </c>
    </row>
    <row r="31" spans="1:27" s="211" customFormat="1" ht="22.5">
      <c r="A31" s="138" t="str">
        <f>'RESUMO DA PLANILHA'!A28</f>
        <v>19.0</v>
      </c>
      <c r="B31" s="104" t="str">
        <f>'RESUMO DA PLANILHA'!B28</f>
        <v>SISTEMA DE PROTEÇÃO CONTRA DESCARGAS ATMOSFÉRIAS - SPDA</v>
      </c>
      <c r="C31" s="105">
        <f>'RESUMO DA PLANILHA'!E28</f>
        <v>0</v>
      </c>
      <c r="D31" s="662" t="e">
        <f t="shared" si="0"/>
        <v>#DIV/0!</v>
      </c>
      <c r="E31" s="661">
        <f>F31*$C31</f>
        <v>0</v>
      </c>
      <c r="F31" s="107"/>
      <c r="G31" s="106">
        <f>H31*$C31</f>
        <v>0</v>
      </c>
      <c r="H31" s="107"/>
      <c r="I31" s="106">
        <f>J31*$C31</f>
        <v>0</v>
      </c>
      <c r="J31" s="107"/>
      <c r="K31" s="106">
        <f>L31*$C31</f>
        <v>0</v>
      </c>
      <c r="L31" s="107"/>
      <c r="M31" s="106">
        <f>N31*$C31</f>
        <v>0</v>
      </c>
      <c r="N31" s="107"/>
      <c r="O31" s="106">
        <f>P31*$C31</f>
        <v>0</v>
      </c>
      <c r="P31" s="132"/>
      <c r="Q31" s="126">
        <f>R31*$C31</f>
        <v>0</v>
      </c>
      <c r="R31" s="107"/>
      <c r="S31" s="106">
        <f>T31*$C31</f>
        <v>0</v>
      </c>
      <c r="T31" s="107"/>
      <c r="U31" s="106">
        <f>V31*$C31</f>
        <v>0</v>
      </c>
      <c r="V31" s="107"/>
      <c r="W31" s="106">
        <f>X31*$C31</f>
        <v>0</v>
      </c>
      <c r="X31" s="107">
        <v>0.3</v>
      </c>
      <c r="Y31" s="106">
        <f>Z31*$C31</f>
        <v>0</v>
      </c>
      <c r="Z31" s="107">
        <v>0.7</v>
      </c>
      <c r="AA31" s="127">
        <f t="shared" si="12"/>
        <v>1</v>
      </c>
    </row>
    <row r="32" spans="1:27" ht="15">
      <c r="A32" s="138" t="str">
        <f>'RESUMO DA PLANILHA'!A29</f>
        <v>20.</v>
      </c>
      <c r="B32" s="104" t="str">
        <f>'RESUMO DA PLANILHA'!B29</f>
        <v>INSTALAÇÕES HIDRÁULICAS</v>
      </c>
      <c r="C32" s="105">
        <f>'RESUMO DA PLANILHA'!E29</f>
        <v>0</v>
      </c>
      <c r="D32" s="662" t="e">
        <f t="shared" si="0"/>
        <v>#DIV/0!</v>
      </c>
      <c r="E32" s="661">
        <f t="shared" si="1"/>
        <v>0</v>
      </c>
      <c r="F32" s="107"/>
      <c r="G32" s="106">
        <f t="shared" si="2"/>
        <v>0</v>
      </c>
      <c r="H32" s="107">
        <v>0.05</v>
      </c>
      <c r="I32" s="106">
        <f t="shared" si="3"/>
        <v>0</v>
      </c>
      <c r="J32" s="107"/>
      <c r="K32" s="106">
        <f t="shared" si="4"/>
        <v>0</v>
      </c>
      <c r="L32" s="107">
        <v>0.1</v>
      </c>
      <c r="M32" s="106">
        <f t="shared" si="5"/>
        <v>0</v>
      </c>
      <c r="N32" s="107">
        <v>0.1</v>
      </c>
      <c r="O32" s="106">
        <f t="shared" si="6"/>
        <v>0</v>
      </c>
      <c r="P32" s="132">
        <v>0.1</v>
      </c>
      <c r="Q32" s="126">
        <f t="shared" si="7"/>
        <v>0</v>
      </c>
      <c r="R32" s="107">
        <v>0.1</v>
      </c>
      <c r="S32" s="106">
        <f t="shared" si="8"/>
        <v>0</v>
      </c>
      <c r="T32" s="107">
        <v>0.1</v>
      </c>
      <c r="U32" s="106">
        <f t="shared" si="9"/>
        <v>0</v>
      </c>
      <c r="V32" s="107">
        <v>0.15</v>
      </c>
      <c r="W32" s="106">
        <f t="shared" si="10"/>
        <v>0</v>
      </c>
      <c r="X32" s="107">
        <v>0.15</v>
      </c>
      <c r="Y32" s="106">
        <f t="shared" si="11"/>
        <v>0</v>
      </c>
      <c r="Z32" s="107">
        <v>0.15</v>
      </c>
      <c r="AA32" s="127">
        <f t="shared" si="12"/>
        <v>0.9999999999999999</v>
      </c>
    </row>
    <row r="33" spans="1:27" ht="15">
      <c r="A33" s="138" t="str">
        <f>'RESUMO DA PLANILHA'!A30</f>
        <v>21.</v>
      </c>
      <c r="B33" s="104" t="str">
        <f>'RESUMO DA PLANILHA'!B30</f>
        <v>INSTALAÇÕES SANITÁRIAS</v>
      </c>
      <c r="C33" s="105">
        <f>'RESUMO DA PLANILHA'!E30</f>
        <v>0</v>
      </c>
      <c r="D33" s="662" t="e">
        <f t="shared" si="0"/>
        <v>#DIV/0!</v>
      </c>
      <c r="E33" s="661">
        <f t="shared" si="1"/>
        <v>0</v>
      </c>
      <c r="F33" s="107"/>
      <c r="G33" s="106">
        <f t="shared" si="2"/>
        <v>0</v>
      </c>
      <c r="H33" s="107">
        <v>0.05</v>
      </c>
      <c r="I33" s="106">
        <f t="shared" si="3"/>
        <v>0</v>
      </c>
      <c r="J33" s="107"/>
      <c r="K33" s="106">
        <f t="shared" si="4"/>
        <v>0</v>
      </c>
      <c r="L33" s="107">
        <v>0.1</v>
      </c>
      <c r="M33" s="106">
        <f t="shared" si="5"/>
        <v>0</v>
      </c>
      <c r="N33" s="107">
        <v>0.1</v>
      </c>
      <c r="O33" s="106">
        <f t="shared" si="6"/>
        <v>0</v>
      </c>
      <c r="P33" s="132">
        <v>0.1</v>
      </c>
      <c r="Q33" s="126">
        <f t="shared" si="7"/>
        <v>0</v>
      </c>
      <c r="R33" s="107">
        <v>0.1</v>
      </c>
      <c r="S33" s="106">
        <f t="shared" si="8"/>
        <v>0</v>
      </c>
      <c r="T33" s="107">
        <v>0.1</v>
      </c>
      <c r="U33" s="106">
        <f t="shared" si="9"/>
        <v>0</v>
      </c>
      <c r="V33" s="107">
        <v>0.15</v>
      </c>
      <c r="W33" s="106">
        <f t="shared" si="10"/>
        <v>0</v>
      </c>
      <c r="X33" s="107">
        <v>0.15</v>
      </c>
      <c r="Y33" s="106">
        <f t="shared" si="11"/>
        <v>0</v>
      </c>
      <c r="Z33" s="107">
        <v>0.15</v>
      </c>
      <c r="AA33" s="127">
        <f t="shared" si="12"/>
        <v>0.9999999999999999</v>
      </c>
    </row>
    <row r="34" spans="1:27" ht="15">
      <c r="A34" s="138" t="str">
        <f>'RESUMO DA PLANILHA'!A31</f>
        <v>22.</v>
      </c>
      <c r="B34" s="104" t="str">
        <f>'RESUMO DA PLANILHA'!B31</f>
        <v>INSTALAÇÕES DE COMBATE À INCÊNDIO</v>
      </c>
      <c r="C34" s="105">
        <f>'RESUMO DA PLANILHA'!E31</f>
        <v>0</v>
      </c>
      <c r="D34" s="662" t="e">
        <f t="shared" si="0"/>
        <v>#DIV/0!</v>
      </c>
      <c r="E34" s="661">
        <f t="shared" si="1"/>
        <v>0</v>
      </c>
      <c r="F34" s="107"/>
      <c r="G34" s="106">
        <f t="shared" si="2"/>
        <v>0</v>
      </c>
      <c r="H34" s="107"/>
      <c r="I34" s="106">
        <f t="shared" si="3"/>
        <v>0</v>
      </c>
      <c r="J34" s="107"/>
      <c r="K34" s="106">
        <f t="shared" si="4"/>
        <v>0</v>
      </c>
      <c r="L34" s="107">
        <v>0.05</v>
      </c>
      <c r="M34" s="106">
        <f t="shared" si="5"/>
        <v>0</v>
      </c>
      <c r="N34" s="107">
        <v>0.15</v>
      </c>
      <c r="O34" s="106">
        <f t="shared" si="6"/>
        <v>0</v>
      </c>
      <c r="P34" s="132"/>
      <c r="Q34" s="126">
        <f t="shared" si="7"/>
        <v>0</v>
      </c>
      <c r="R34" s="107">
        <v>0.4</v>
      </c>
      <c r="S34" s="106">
        <f t="shared" si="8"/>
        <v>0</v>
      </c>
      <c r="T34" s="107">
        <v>0.4</v>
      </c>
      <c r="U34" s="106">
        <f t="shared" si="9"/>
        <v>0</v>
      </c>
      <c r="V34" s="107"/>
      <c r="W34" s="106">
        <f t="shared" si="10"/>
        <v>0</v>
      </c>
      <c r="X34" s="107"/>
      <c r="Y34" s="106">
        <f t="shared" si="11"/>
        <v>0</v>
      </c>
      <c r="Z34" s="107"/>
      <c r="AA34" s="127">
        <f t="shared" si="12"/>
        <v>1</v>
      </c>
    </row>
    <row r="35" spans="1:27" ht="15">
      <c r="A35" s="138" t="str">
        <f>'RESUMO DA PLANILHA'!A32</f>
        <v>23.</v>
      </c>
      <c r="B35" s="104" t="str">
        <f>'RESUMO DA PLANILHA'!B32</f>
        <v>INSTALAÇÕES DE GÁS</v>
      </c>
      <c r="C35" s="105">
        <f>'RESUMO DA PLANILHA'!E32</f>
        <v>0</v>
      </c>
      <c r="D35" s="662" t="e">
        <f t="shared" si="0"/>
        <v>#DIV/0!</v>
      </c>
      <c r="E35" s="661">
        <f t="shared" si="1"/>
        <v>0</v>
      </c>
      <c r="F35" s="107"/>
      <c r="G35" s="106">
        <f t="shared" si="2"/>
        <v>0</v>
      </c>
      <c r="H35" s="107"/>
      <c r="I35" s="106">
        <f t="shared" si="3"/>
        <v>0</v>
      </c>
      <c r="J35" s="107"/>
      <c r="K35" s="106">
        <f t="shared" si="4"/>
        <v>0</v>
      </c>
      <c r="L35" s="107">
        <v>0.05</v>
      </c>
      <c r="M35" s="106">
        <f t="shared" si="5"/>
        <v>0</v>
      </c>
      <c r="N35" s="107">
        <v>0.15</v>
      </c>
      <c r="O35" s="106">
        <f t="shared" si="6"/>
        <v>0</v>
      </c>
      <c r="P35" s="132"/>
      <c r="Q35" s="126">
        <f t="shared" si="7"/>
        <v>0</v>
      </c>
      <c r="R35" s="107">
        <v>0.4</v>
      </c>
      <c r="S35" s="106">
        <f t="shared" si="8"/>
        <v>0</v>
      </c>
      <c r="T35" s="107">
        <v>0.4</v>
      </c>
      <c r="U35" s="106">
        <f t="shared" si="9"/>
        <v>0</v>
      </c>
      <c r="V35" s="107"/>
      <c r="W35" s="106">
        <f t="shared" si="10"/>
        <v>0</v>
      </c>
      <c r="X35" s="107"/>
      <c r="Y35" s="106">
        <f t="shared" si="11"/>
        <v>0</v>
      </c>
      <c r="Z35" s="107"/>
      <c r="AA35" s="127">
        <f t="shared" si="12"/>
        <v>1</v>
      </c>
    </row>
    <row r="36" spans="1:27" ht="15">
      <c r="A36" s="138" t="str">
        <f>'RESUMO DA PLANILHA'!A33</f>
        <v>24.</v>
      </c>
      <c r="B36" s="104" t="str">
        <f>'RESUMO DA PLANILHA'!B33</f>
        <v>SERVIÇOS COMPLEMENTARES</v>
      </c>
      <c r="C36" s="105">
        <f>'RESUMO DA PLANILHA'!E33</f>
        <v>0</v>
      </c>
      <c r="D36" s="662" t="e">
        <f t="shared" si="0"/>
        <v>#DIV/0!</v>
      </c>
      <c r="E36" s="661">
        <f t="shared" si="1"/>
        <v>0</v>
      </c>
      <c r="F36" s="107"/>
      <c r="G36" s="106">
        <f t="shared" si="2"/>
        <v>0</v>
      </c>
      <c r="H36" s="107"/>
      <c r="I36" s="106">
        <f t="shared" si="3"/>
        <v>0</v>
      </c>
      <c r="J36" s="107"/>
      <c r="K36" s="106">
        <f t="shared" si="4"/>
        <v>0</v>
      </c>
      <c r="L36" s="107"/>
      <c r="M36" s="106">
        <f t="shared" si="5"/>
        <v>0</v>
      </c>
      <c r="N36" s="107"/>
      <c r="O36" s="106">
        <f t="shared" si="6"/>
        <v>0</v>
      </c>
      <c r="P36" s="132"/>
      <c r="Q36" s="126">
        <f t="shared" si="7"/>
        <v>0</v>
      </c>
      <c r="R36" s="107"/>
      <c r="S36" s="106">
        <f t="shared" si="8"/>
        <v>0</v>
      </c>
      <c r="T36" s="107"/>
      <c r="U36" s="106">
        <f t="shared" si="9"/>
        <v>0</v>
      </c>
      <c r="V36" s="107"/>
      <c r="W36" s="106">
        <f t="shared" si="10"/>
        <v>0</v>
      </c>
      <c r="X36" s="107"/>
      <c r="Y36" s="106">
        <f t="shared" si="11"/>
        <v>0</v>
      </c>
      <c r="Z36" s="107">
        <v>1</v>
      </c>
      <c r="AA36" s="127">
        <f t="shared" si="12"/>
        <v>1</v>
      </c>
    </row>
    <row r="37" spans="1:27" ht="15">
      <c r="A37" s="139"/>
      <c r="B37" s="108" t="s">
        <v>817</v>
      </c>
      <c r="C37" s="109">
        <f>SUM(C13:C36)</f>
        <v>0</v>
      </c>
      <c r="D37" s="665" t="e">
        <f>SUM(D13:D36)</f>
        <v>#DIV/0!</v>
      </c>
      <c r="E37" s="663">
        <f>SUM(E13:E36)</f>
        <v>0</v>
      </c>
      <c r="F37" s="110" t="e">
        <f>+E37/$C$37</f>
        <v>#DIV/0!</v>
      </c>
      <c r="G37" s="109">
        <f>SUM(G13:G36)</f>
        <v>0</v>
      </c>
      <c r="H37" s="110" t="e">
        <f>+G37/$C$37</f>
        <v>#DIV/0!</v>
      </c>
      <c r="I37" s="109">
        <f>SUM(I13:I36)</f>
        <v>0</v>
      </c>
      <c r="J37" s="110" t="e">
        <f>+I37/$C$37</f>
        <v>#DIV/0!</v>
      </c>
      <c r="K37" s="109">
        <f>SUM(K13:K36)</f>
        <v>0</v>
      </c>
      <c r="L37" s="110" t="e">
        <f>K37/$C$37</f>
        <v>#DIV/0!</v>
      </c>
      <c r="M37" s="109">
        <f>SUM(M13:M36)</f>
        <v>0</v>
      </c>
      <c r="N37" s="110" t="e">
        <f>M37/$C$37</f>
        <v>#DIV/0!</v>
      </c>
      <c r="O37" s="109">
        <f>SUM(O13:O36)</f>
        <v>0</v>
      </c>
      <c r="P37" s="133" t="e">
        <f>O37/$C$37</f>
        <v>#DIV/0!</v>
      </c>
      <c r="Q37" s="128">
        <f>SUM(Q13:Q36)</f>
        <v>0</v>
      </c>
      <c r="R37" s="110" t="e">
        <f>Q37/$C$37</f>
        <v>#DIV/0!</v>
      </c>
      <c r="S37" s="109">
        <f>SUM(S13:S36)</f>
        <v>0</v>
      </c>
      <c r="T37" s="110" t="e">
        <f>S37/$C$37</f>
        <v>#DIV/0!</v>
      </c>
      <c r="U37" s="109">
        <f>SUM(U13:U36)</f>
        <v>0</v>
      </c>
      <c r="V37" s="110" t="e">
        <f>U37/$C$37</f>
        <v>#DIV/0!</v>
      </c>
      <c r="W37" s="109">
        <f>SUM(W13:W36)</f>
        <v>0</v>
      </c>
      <c r="X37" s="110" t="e">
        <f>W37/$C$37</f>
        <v>#DIV/0!</v>
      </c>
      <c r="Y37" s="109">
        <f>SUM(Y13:Y36)</f>
        <v>0</v>
      </c>
      <c r="Z37" s="110" t="e">
        <f>Y37/$C$37</f>
        <v>#DIV/0!</v>
      </c>
      <c r="AA37" s="127" t="e">
        <f t="shared" si="12"/>
        <v>#DIV/0!</v>
      </c>
    </row>
    <row r="38" spans="1:27" ht="15.75" thickBot="1">
      <c r="A38" s="140"/>
      <c r="B38" s="141" t="s">
        <v>818</v>
      </c>
      <c r="C38" s="142">
        <f>C37</f>
        <v>0</v>
      </c>
      <c r="D38" s="667" t="e">
        <f>D37</f>
        <v>#DIV/0!</v>
      </c>
      <c r="E38" s="664">
        <f>E37</f>
        <v>0</v>
      </c>
      <c r="F38" s="130" t="e">
        <f>F37</f>
        <v>#DIV/0!</v>
      </c>
      <c r="G38" s="131">
        <f aca="true" t="shared" si="13" ref="G38:N38">G37+E38</f>
        <v>0</v>
      </c>
      <c r="H38" s="130" t="e">
        <f t="shared" si="13"/>
        <v>#DIV/0!</v>
      </c>
      <c r="I38" s="131">
        <f t="shared" si="13"/>
        <v>0</v>
      </c>
      <c r="J38" s="130" t="e">
        <f t="shared" si="13"/>
        <v>#DIV/0!</v>
      </c>
      <c r="K38" s="131">
        <f t="shared" si="13"/>
        <v>0</v>
      </c>
      <c r="L38" s="130" t="e">
        <f t="shared" si="13"/>
        <v>#DIV/0!</v>
      </c>
      <c r="M38" s="131">
        <f t="shared" si="13"/>
        <v>0</v>
      </c>
      <c r="N38" s="130" t="e">
        <f t="shared" si="13"/>
        <v>#DIV/0!</v>
      </c>
      <c r="O38" s="131">
        <f>O37+M38</f>
        <v>0</v>
      </c>
      <c r="P38" s="134" t="e">
        <f aca="true" t="shared" si="14" ref="P38:X38">P37+N38</f>
        <v>#DIV/0!</v>
      </c>
      <c r="Q38" s="129">
        <f t="shared" si="14"/>
        <v>0</v>
      </c>
      <c r="R38" s="130" t="e">
        <f t="shared" si="14"/>
        <v>#DIV/0!</v>
      </c>
      <c r="S38" s="131">
        <f t="shared" si="14"/>
        <v>0</v>
      </c>
      <c r="T38" s="130" t="e">
        <f t="shared" si="14"/>
        <v>#DIV/0!</v>
      </c>
      <c r="U38" s="131">
        <f t="shared" si="14"/>
        <v>0</v>
      </c>
      <c r="V38" s="130" t="e">
        <f t="shared" si="14"/>
        <v>#DIV/0!</v>
      </c>
      <c r="W38" s="131">
        <f t="shared" si="14"/>
        <v>0</v>
      </c>
      <c r="X38" s="130" t="e">
        <f t="shared" si="14"/>
        <v>#DIV/0!</v>
      </c>
      <c r="Y38" s="131">
        <f>Y37+W38</f>
        <v>0</v>
      </c>
      <c r="Z38" s="130" t="e">
        <f>Z37+X38</f>
        <v>#DIV/0!</v>
      </c>
      <c r="AA38" s="659"/>
    </row>
    <row r="39" spans="1:27" ht="15">
      <c r="A39" s="111"/>
      <c r="B39" s="112"/>
      <c r="C39" s="113"/>
      <c r="D39" s="114"/>
      <c r="E39" s="115"/>
      <c r="F39" s="116"/>
      <c r="G39" s="115"/>
      <c r="H39" s="116"/>
      <c r="I39" s="116"/>
      <c r="J39" s="116"/>
      <c r="K39" s="116"/>
      <c r="L39" s="116"/>
      <c r="M39" s="116"/>
      <c r="N39" s="116"/>
      <c r="O39" s="115"/>
      <c r="P39" s="116"/>
      <c r="Q39" s="115"/>
      <c r="R39" s="116"/>
      <c r="S39" s="116"/>
      <c r="T39" s="116"/>
      <c r="U39" s="116"/>
      <c r="V39" s="116"/>
      <c r="W39" s="116"/>
      <c r="X39" s="116"/>
      <c r="Y39" s="116"/>
      <c r="Z39" s="116"/>
      <c r="AA39" s="117"/>
    </row>
    <row r="40" spans="1:27" ht="15">
      <c r="A40" s="111"/>
      <c r="B40" s="112"/>
      <c r="C40" s="113"/>
      <c r="D40" s="114"/>
      <c r="E40" s="115"/>
      <c r="F40" s="116"/>
      <c r="G40" s="115"/>
      <c r="H40" s="116"/>
      <c r="I40" s="116"/>
      <c r="J40" s="116"/>
      <c r="K40" s="116"/>
      <c r="L40" s="116"/>
      <c r="M40" s="116"/>
      <c r="N40" s="116"/>
      <c r="O40" s="115"/>
      <c r="P40" s="116"/>
      <c r="Q40" s="115"/>
      <c r="R40" s="116"/>
      <c r="S40" s="116"/>
      <c r="T40" s="116"/>
      <c r="U40" s="742"/>
      <c r="V40" s="742"/>
      <c r="W40" s="742"/>
      <c r="X40" s="742"/>
      <c r="Y40" s="742"/>
      <c r="Z40" s="742"/>
      <c r="AA40" s="111"/>
    </row>
    <row r="41" spans="1:27" ht="15">
      <c r="A41" s="43"/>
      <c r="B41" s="118"/>
      <c r="C41" s="118"/>
      <c r="D41" s="118"/>
      <c r="E41" s="742"/>
      <c r="F41" s="742"/>
      <c r="G41" s="742"/>
      <c r="H41" s="742"/>
      <c r="I41" s="742"/>
      <c r="J41" s="742"/>
      <c r="K41" s="742"/>
      <c r="L41" s="742"/>
      <c r="M41" s="742"/>
      <c r="N41" s="742"/>
      <c r="O41" s="742"/>
      <c r="P41" s="742"/>
      <c r="Q41" s="742"/>
      <c r="R41" s="742"/>
      <c r="S41" s="742"/>
      <c r="T41" s="742"/>
      <c r="U41" s="742"/>
      <c r="V41" s="742"/>
      <c r="W41" s="742"/>
      <c r="X41" s="742"/>
      <c r="Y41" s="742"/>
      <c r="Z41" s="742"/>
      <c r="AA41" s="742"/>
    </row>
    <row r="42" spans="1:27" ht="15">
      <c r="A42" s="43"/>
      <c r="B42" s="118"/>
      <c r="C42" s="118"/>
      <c r="D42" s="118"/>
      <c r="E42" s="742"/>
      <c r="F42" s="742"/>
      <c r="G42" s="742"/>
      <c r="H42" s="742"/>
      <c r="I42" s="742"/>
      <c r="J42" s="742"/>
      <c r="K42" s="742"/>
      <c r="L42" s="742"/>
      <c r="M42" s="742"/>
      <c r="N42" s="742"/>
      <c r="O42" s="742"/>
      <c r="P42" s="742"/>
      <c r="Q42" s="742"/>
      <c r="R42" s="742"/>
      <c r="S42" s="742"/>
      <c r="T42" s="742"/>
      <c r="U42" s="742"/>
      <c r="V42" s="742"/>
      <c r="W42" s="742"/>
      <c r="X42" s="742"/>
      <c r="Y42" s="742"/>
      <c r="Z42" s="742"/>
      <c r="AA42" s="742"/>
    </row>
    <row r="43" spans="1:27" ht="15">
      <c r="A43" s="43"/>
      <c r="B43" s="118"/>
      <c r="C43" s="118"/>
      <c r="D43" s="118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2"/>
      <c r="T43" s="742"/>
      <c r="U43" s="742"/>
      <c r="V43" s="742"/>
      <c r="W43" s="742"/>
      <c r="X43" s="742"/>
      <c r="Y43" s="742"/>
      <c r="Z43" s="742"/>
      <c r="AA43" s="742"/>
    </row>
    <row r="44" spans="1:27" ht="15">
      <c r="A44" s="43"/>
      <c r="B44" s="119"/>
      <c r="C44" s="119"/>
      <c r="D44" s="119"/>
      <c r="E44" s="120"/>
      <c r="F44" s="119"/>
      <c r="G44" s="43"/>
      <c r="H44" s="121"/>
      <c r="I44" s="121"/>
      <c r="J44" s="121"/>
      <c r="K44" s="121"/>
      <c r="L44" s="121"/>
      <c r="M44" s="121"/>
      <c r="N44" s="121"/>
      <c r="O44" s="120"/>
      <c r="P44" s="119"/>
      <c r="Q44" s="43"/>
      <c r="R44" s="121"/>
      <c r="S44" s="121"/>
      <c r="T44" s="121"/>
      <c r="U44" s="121"/>
      <c r="V44" s="121"/>
      <c r="W44" s="121"/>
      <c r="X44" s="121"/>
      <c r="Y44" s="121"/>
      <c r="Z44" s="121"/>
      <c r="AA44" s="43"/>
    </row>
  </sheetData>
  <sheetProtection/>
  <mergeCells count="35">
    <mergeCell ref="E42:P42"/>
    <mergeCell ref="S11:T11"/>
    <mergeCell ref="K11:L11"/>
    <mergeCell ref="Q41:AA41"/>
    <mergeCell ref="Q11:R11"/>
    <mergeCell ref="Q43:AA43"/>
    <mergeCell ref="E43:P43"/>
    <mergeCell ref="AA10:AA12"/>
    <mergeCell ref="Y11:Z11"/>
    <mergeCell ref="Q42:AA42"/>
    <mergeCell ref="U11:V11"/>
    <mergeCell ref="W11:X11"/>
    <mergeCell ref="U40:Z40"/>
    <mergeCell ref="E41:P41"/>
    <mergeCell ref="Q10:Z10"/>
    <mergeCell ref="E11:F11"/>
    <mergeCell ref="G11:H11"/>
    <mergeCell ref="I11:J11"/>
    <mergeCell ref="M11:N11"/>
    <mergeCell ref="O11:P11"/>
    <mergeCell ref="B6:G6"/>
    <mergeCell ref="H6:H7"/>
    <mergeCell ref="I6:I7"/>
    <mergeCell ref="A7:G7"/>
    <mergeCell ref="D8:I8"/>
    <mergeCell ref="A10:A12"/>
    <mergeCell ref="B10:B12"/>
    <mergeCell ref="C10:D11"/>
    <mergeCell ref="E10:P10"/>
    <mergeCell ref="A1:I2"/>
    <mergeCell ref="D3:E3"/>
    <mergeCell ref="D4:E4"/>
    <mergeCell ref="F4:G4"/>
    <mergeCell ref="F3:G3"/>
    <mergeCell ref="B5:G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4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455"/>
  <sheetViews>
    <sheetView zoomScale="80" zoomScaleNormal="80" zoomScaleSheetLayoutView="110" zoomScalePageLayoutView="40" workbookViewId="0" topLeftCell="A877">
      <selection activeCell="E899" sqref="E899"/>
    </sheetView>
  </sheetViews>
  <sheetFormatPr defaultColWidth="9.140625" defaultRowHeight="15"/>
  <cols>
    <col min="1" max="1" width="13.57421875" style="5" customWidth="1"/>
    <col min="2" max="2" width="63.8515625" style="30" customWidth="1"/>
    <col min="3" max="3" width="8.8515625" style="30" customWidth="1"/>
    <col min="4" max="4" width="14.421875" style="46" customWidth="1"/>
    <col min="5" max="5" width="18.00390625" style="34" customWidth="1"/>
    <col min="6" max="6" width="19.57421875" style="35" bestFit="1" customWidth="1"/>
    <col min="7" max="8" width="8.8515625" style="4" customWidth="1"/>
  </cols>
  <sheetData>
    <row r="1" spans="1:8" ht="14.25" customHeight="1">
      <c r="A1" s="723" t="s">
        <v>1611</v>
      </c>
      <c r="B1" s="723"/>
      <c r="C1" s="723"/>
      <c r="D1" s="723"/>
      <c r="E1" s="723"/>
      <c r="F1" s="723"/>
      <c r="G1" s="38"/>
      <c r="H1" s="38"/>
    </row>
    <row r="2" spans="1:8" s="211" customFormat="1" ht="14.25" customHeight="1" thickBot="1">
      <c r="A2" s="706"/>
      <c r="B2" s="706"/>
      <c r="C2" s="706"/>
      <c r="D2" s="706"/>
      <c r="E2" s="706"/>
      <c r="F2" s="706"/>
      <c r="G2" s="38"/>
      <c r="H2" s="38"/>
    </row>
    <row r="3" spans="1:9" s="43" customFormat="1" ht="18.75" customHeight="1">
      <c r="A3" s="173" t="str">
        <f>'RESUMO DA PLANILHA'!$A$3</f>
        <v>Proprietário:</v>
      </c>
      <c r="B3" s="170" t="str">
        <f>'RESUMO DA PLANILHA'!$B$3</f>
        <v>Prefeitura Municipal de Sorriso</v>
      </c>
      <c r="C3" s="171"/>
      <c r="D3" s="431"/>
      <c r="E3" s="174" t="str">
        <f>'RESUMO DA PLANILHA'!$E$3</f>
        <v>Data:</v>
      </c>
      <c r="F3" s="428">
        <f>'RESUMO DA PLANILHA'!$F$3</f>
        <v>44319</v>
      </c>
      <c r="H3" s="51"/>
      <c r="I3" s="51"/>
    </row>
    <row r="4" spans="1:9" s="43" customFormat="1" ht="18" customHeight="1">
      <c r="A4" s="173" t="str">
        <f>'RESUMO DA PLANILHA'!$A$4</f>
        <v>Obra:</v>
      </c>
      <c r="B4" s="170" t="str">
        <f>'RESUMO DA PLANILHA'!$B$4</f>
        <v>Construção do Ginásio Poliesportivo</v>
      </c>
      <c r="C4" s="171"/>
      <c r="D4" s="708"/>
      <c r="E4" s="743" t="str">
        <f>'RESUMO DA PLANILHA'!$E$5</f>
        <v>Referência:</v>
      </c>
      <c r="F4" s="744" t="str">
        <f>'RESUMO DA PLANILHA'!$F$5</f>
        <v>SINAPI - MAIO 2021 - DESONERADO</v>
      </c>
      <c r="H4" s="51"/>
      <c r="I4" s="51"/>
    </row>
    <row r="5" spans="1:9" s="43" customFormat="1" ht="20.25" customHeight="1">
      <c r="A5" s="173" t="str">
        <f>'RESUMO DA PLANILHA'!$A$5</f>
        <v>Local:</v>
      </c>
      <c r="B5" s="170" t="str">
        <f>'RESUMO DA PLANILHA'!$B$5</f>
        <v>AV. Perimetral Noroeste, Lote 17E, Residencial Colinas</v>
      </c>
      <c r="C5" s="170"/>
      <c r="D5" s="708"/>
      <c r="E5" s="743"/>
      <c r="F5" s="744"/>
      <c r="H5" s="51"/>
      <c r="I5" s="51"/>
    </row>
    <row r="6" spans="1:9" s="43" customFormat="1" ht="19.5" customHeight="1">
      <c r="A6" s="173" t="str">
        <f>'RESUMO DA PLANILHA'!$A$6</f>
        <v>Área:</v>
      </c>
      <c r="B6" s="459">
        <f>'RESUMO DA PLANILHA'!$B$6</f>
        <v>5916.98</v>
      </c>
      <c r="C6" s="432"/>
      <c r="D6" s="432"/>
      <c r="E6" s="743"/>
      <c r="F6" s="744"/>
      <c r="H6" s="51"/>
      <c r="I6" s="51"/>
    </row>
    <row r="7" spans="1:9" s="43" customFormat="1" ht="21" customHeight="1">
      <c r="A7" s="745" t="str">
        <f>'RESUMO DA PLANILHA'!$A$7</f>
        <v>Responsável Técnico: Camila Diel Bobrzyk - CREA MT025305</v>
      </c>
      <c r="B7" s="746"/>
      <c r="C7" s="746"/>
      <c r="D7" s="746"/>
      <c r="E7" s="746"/>
      <c r="F7" s="747"/>
      <c r="H7" s="51"/>
      <c r="I7" s="51"/>
    </row>
    <row r="8" spans="1:9" s="211" customFormat="1" ht="15.75" customHeight="1" thickBot="1">
      <c r="A8" s="175"/>
      <c r="B8" s="716" t="str">
        <f>'RESUMO DA PLANILHA'!$C$7</f>
        <v>Arredondamentos: Opções → Avançado → Fórmulas → "Definir Precisão Conforme Exibido"</v>
      </c>
      <c r="C8" s="716"/>
      <c r="D8" s="716"/>
      <c r="E8" s="716"/>
      <c r="F8" s="430"/>
      <c r="H8" s="51"/>
      <c r="I8" s="51"/>
    </row>
    <row r="9" spans="8:9" ht="15.75" thickBot="1">
      <c r="H9" s="51"/>
      <c r="I9" s="51"/>
    </row>
    <row r="10" spans="1:9" s="42" customFormat="1" ht="15" customHeight="1">
      <c r="A10" s="36"/>
      <c r="B10" s="226" t="s">
        <v>844</v>
      </c>
      <c r="C10" s="227"/>
      <c r="D10" s="228"/>
      <c r="E10" s="229"/>
      <c r="F10" s="230"/>
      <c r="G10" s="32"/>
      <c r="H10" s="51"/>
      <c r="I10" s="51"/>
    </row>
    <row r="11" spans="1:9" s="42" customFormat="1" ht="15">
      <c r="A11" s="36"/>
      <c r="B11" s="748" t="s">
        <v>1371</v>
      </c>
      <c r="C11" s="749"/>
      <c r="D11" s="749"/>
      <c r="E11" s="749"/>
      <c r="F11" s="750"/>
      <c r="G11" s="32"/>
      <c r="H11" s="51"/>
      <c r="I11" s="51"/>
    </row>
    <row r="12" spans="1:9" s="42" customFormat="1" ht="15" customHeight="1">
      <c r="A12" s="36"/>
      <c r="B12" s="231"/>
      <c r="C12" s="232" t="s">
        <v>1657</v>
      </c>
      <c r="D12" s="233" t="s">
        <v>2</v>
      </c>
      <c r="E12" s="234"/>
      <c r="F12" s="235"/>
      <c r="G12" s="32"/>
      <c r="H12" s="51"/>
      <c r="I12" s="51"/>
    </row>
    <row r="13" spans="1:9" s="42" customFormat="1" ht="15">
      <c r="A13" s="36"/>
      <c r="B13" s="231"/>
      <c r="C13" s="232"/>
      <c r="D13" s="233"/>
      <c r="E13" s="234"/>
      <c r="F13" s="235"/>
      <c r="G13" s="32"/>
      <c r="H13" s="51"/>
      <c r="I13" s="51"/>
    </row>
    <row r="14" spans="1:9" s="42" customFormat="1" ht="15">
      <c r="A14" s="36"/>
      <c r="B14" s="231" t="s">
        <v>27</v>
      </c>
      <c r="C14" s="232" t="s">
        <v>28</v>
      </c>
      <c r="D14" s="233" t="s">
        <v>29</v>
      </c>
      <c r="E14" s="234" t="s">
        <v>30</v>
      </c>
      <c r="F14" s="235" t="s">
        <v>31</v>
      </c>
      <c r="G14" s="32"/>
      <c r="H14" s="51"/>
      <c r="I14" s="51"/>
    </row>
    <row r="15" spans="1:9" s="42" customFormat="1" ht="30">
      <c r="A15" s="36"/>
      <c r="B15" s="236" t="s">
        <v>846</v>
      </c>
      <c r="C15" s="237" t="s">
        <v>4</v>
      </c>
      <c r="D15" s="238">
        <v>1</v>
      </c>
      <c r="E15" s="239">
        <v>3.26</v>
      </c>
      <c r="F15" s="240">
        <f aca="true" t="shared" si="0" ref="F15:F21">ROUND((D15*E15),2)</f>
        <v>3.26</v>
      </c>
      <c r="G15" s="32"/>
      <c r="H15" s="51"/>
      <c r="I15" s="51"/>
    </row>
    <row r="16" spans="1:9" s="42" customFormat="1" ht="30">
      <c r="A16" s="36"/>
      <c r="B16" s="236" t="s">
        <v>847</v>
      </c>
      <c r="C16" s="237" t="s">
        <v>4</v>
      </c>
      <c r="D16" s="238">
        <v>4</v>
      </c>
      <c r="E16" s="239">
        <v>7.99</v>
      </c>
      <c r="F16" s="240">
        <f t="shared" si="0"/>
        <v>31.96</v>
      </c>
      <c r="G16" s="32"/>
      <c r="H16" s="51"/>
      <c r="I16" s="51"/>
    </row>
    <row r="17" spans="1:8" s="42" customFormat="1" ht="30">
      <c r="A17" s="36"/>
      <c r="B17" s="236" t="s">
        <v>848</v>
      </c>
      <c r="C17" s="237" t="s">
        <v>2</v>
      </c>
      <c r="D17" s="238">
        <v>1</v>
      </c>
      <c r="E17" s="239">
        <v>225</v>
      </c>
      <c r="F17" s="240">
        <f t="shared" si="0"/>
        <v>225</v>
      </c>
      <c r="G17" s="32"/>
      <c r="H17" s="32"/>
    </row>
    <row r="18" spans="1:8" s="42" customFormat="1" ht="15">
      <c r="A18" s="36"/>
      <c r="B18" s="236" t="s">
        <v>849</v>
      </c>
      <c r="C18" s="237" t="s">
        <v>5</v>
      </c>
      <c r="D18" s="238">
        <v>0.11</v>
      </c>
      <c r="E18" s="239">
        <v>16.02</v>
      </c>
      <c r="F18" s="240">
        <f t="shared" si="0"/>
        <v>1.76</v>
      </c>
      <c r="G18" s="32"/>
      <c r="H18" s="32"/>
    </row>
    <row r="19" spans="1:8" s="42" customFormat="1" ht="30">
      <c r="A19" s="36"/>
      <c r="B19" s="236" t="s">
        <v>850</v>
      </c>
      <c r="C19" s="237" t="s">
        <v>32</v>
      </c>
      <c r="D19" s="238">
        <v>1</v>
      </c>
      <c r="E19" s="239">
        <v>17.48</v>
      </c>
      <c r="F19" s="240">
        <f t="shared" si="0"/>
        <v>17.48</v>
      </c>
      <c r="G19" s="32"/>
      <c r="H19" s="32"/>
    </row>
    <row r="20" spans="1:8" s="42" customFormat="1" ht="15">
      <c r="A20" s="36"/>
      <c r="B20" s="236" t="s">
        <v>395</v>
      </c>
      <c r="C20" s="237" t="s">
        <v>32</v>
      </c>
      <c r="D20" s="238">
        <v>2</v>
      </c>
      <c r="E20" s="239">
        <v>14.02</v>
      </c>
      <c r="F20" s="240">
        <f t="shared" si="0"/>
        <v>28.04</v>
      </c>
      <c r="G20" s="32"/>
      <c r="H20" s="32"/>
    </row>
    <row r="21" spans="1:8" s="42" customFormat="1" ht="45">
      <c r="A21" s="36"/>
      <c r="B21" s="236" t="s">
        <v>851</v>
      </c>
      <c r="C21" s="237" t="s">
        <v>3</v>
      </c>
      <c r="D21" s="241">
        <v>0.011</v>
      </c>
      <c r="E21" s="239">
        <v>296.02</v>
      </c>
      <c r="F21" s="240">
        <f t="shared" si="0"/>
        <v>3.26</v>
      </c>
      <c r="G21" s="32"/>
      <c r="H21" s="32"/>
    </row>
    <row r="22" spans="1:8" s="42" customFormat="1" ht="15">
      <c r="A22" s="36"/>
      <c r="B22" s="544" t="s">
        <v>38</v>
      </c>
      <c r="C22" s="545" t="s">
        <v>1</v>
      </c>
      <c r="D22" s="546" t="s">
        <v>1</v>
      </c>
      <c r="E22" s="547" t="s">
        <v>1</v>
      </c>
      <c r="F22" s="548">
        <f>SUM(F14:F21)</f>
        <v>310.76000000000005</v>
      </c>
      <c r="G22" s="32"/>
      <c r="H22" s="32"/>
    </row>
    <row r="23" spans="1:8" s="42" customFormat="1" ht="15">
      <c r="A23" s="36"/>
      <c r="B23" s="544"/>
      <c r="C23" s="545"/>
      <c r="D23" s="546"/>
      <c r="E23" s="547"/>
      <c r="F23" s="548"/>
      <c r="G23" s="32"/>
      <c r="H23" s="32"/>
    </row>
    <row r="24" spans="1:8" s="42" customFormat="1" ht="15">
      <c r="A24" s="36"/>
      <c r="B24" s="544" t="s">
        <v>39</v>
      </c>
      <c r="C24" s="545" t="s">
        <v>1</v>
      </c>
      <c r="D24" s="546" t="s">
        <v>1</v>
      </c>
      <c r="E24" s="547" t="s">
        <v>1</v>
      </c>
      <c r="F24" s="548">
        <f>F22</f>
        <v>310.76000000000005</v>
      </c>
      <c r="G24" s="32"/>
      <c r="H24" s="32"/>
    </row>
    <row r="25" spans="1:8" s="42" customFormat="1" ht="15">
      <c r="A25" s="36"/>
      <c r="B25" s="544" t="s">
        <v>40</v>
      </c>
      <c r="C25" s="545" t="s">
        <v>1</v>
      </c>
      <c r="D25" s="546" t="s">
        <v>1</v>
      </c>
      <c r="E25" s="547"/>
      <c r="F25" s="548">
        <f>ROUND((F24*E25),2)</f>
        <v>0</v>
      </c>
      <c r="G25" s="32"/>
      <c r="H25" s="32"/>
    </row>
    <row r="26" spans="1:8" s="42" customFormat="1" ht="15" customHeight="1" thickBot="1">
      <c r="A26" s="36"/>
      <c r="B26" s="549" t="s">
        <v>41</v>
      </c>
      <c r="C26" s="550" t="s">
        <v>1</v>
      </c>
      <c r="D26" s="551" t="s">
        <v>1</v>
      </c>
      <c r="E26" s="552" t="s">
        <v>1</v>
      </c>
      <c r="F26" s="553">
        <f>SUM(F24:F25)</f>
        <v>310.76000000000005</v>
      </c>
      <c r="G26" s="32"/>
      <c r="H26" s="32"/>
    </row>
    <row r="27" spans="1:8" s="211" customFormat="1" ht="15.75" thickBot="1">
      <c r="A27" s="213"/>
      <c r="B27" s="33"/>
      <c r="C27" s="33"/>
      <c r="D27" s="46"/>
      <c r="E27" s="37"/>
      <c r="F27" s="37"/>
      <c r="G27" s="212"/>
      <c r="H27" s="212"/>
    </row>
    <row r="28" spans="1:8" s="42" customFormat="1" ht="15">
      <c r="A28" s="36"/>
      <c r="B28" s="226" t="s">
        <v>854</v>
      </c>
      <c r="C28" s="227"/>
      <c r="D28" s="228"/>
      <c r="E28" s="229"/>
      <c r="F28" s="230"/>
      <c r="G28" s="32"/>
      <c r="H28" s="32"/>
    </row>
    <row r="29" spans="1:8" s="42" customFormat="1" ht="15">
      <c r="A29" s="36"/>
      <c r="B29" s="748" t="s">
        <v>646</v>
      </c>
      <c r="C29" s="749"/>
      <c r="D29" s="749"/>
      <c r="E29" s="749"/>
      <c r="F29" s="750"/>
      <c r="G29" s="32"/>
      <c r="H29" s="32"/>
    </row>
    <row r="30" spans="1:8" s="42" customFormat="1" ht="15">
      <c r="A30" s="36"/>
      <c r="B30" s="231"/>
      <c r="C30" s="232" t="s">
        <v>1657</v>
      </c>
      <c r="D30" s="233" t="s">
        <v>1658</v>
      </c>
      <c r="E30" s="234"/>
      <c r="F30" s="235"/>
      <c r="G30" s="32"/>
      <c r="H30" s="32"/>
    </row>
    <row r="31" spans="1:11" s="42" customFormat="1" ht="15">
      <c r="A31" s="36"/>
      <c r="B31" s="231"/>
      <c r="C31" s="232"/>
      <c r="D31" s="233"/>
      <c r="E31" s="234"/>
      <c r="F31" s="235"/>
      <c r="G31" s="200"/>
      <c r="H31" s="200"/>
      <c r="I31" s="210"/>
      <c r="J31" s="210"/>
      <c r="K31" s="210"/>
    </row>
    <row r="32" spans="1:11" s="42" customFormat="1" ht="15">
      <c r="A32" s="36"/>
      <c r="B32" s="231" t="s">
        <v>27</v>
      </c>
      <c r="C32" s="232" t="s">
        <v>28</v>
      </c>
      <c r="D32" s="233" t="s">
        <v>29</v>
      </c>
      <c r="E32" s="234" t="s">
        <v>30</v>
      </c>
      <c r="F32" s="235" t="s">
        <v>31</v>
      </c>
      <c r="G32" s="200"/>
      <c r="H32" s="200"/>
      <c r="I32" s="210"/>
      <c r="J32" s="210"/>
      <c r="K32" s="210"/>
    </row>
    <row r="33" spans="1:11" s="42" customFormat="1" ht="30">
      <c r="A33" s="36"/>
      <c r="B33" s="236" t="s">
        <v>855</v>
      </c>
      <c r="C33" s="242" t="s">
        <v>800</v>
      </c>
      <c r="D33" s="243">
        <v>0.1333333</v>
      </c>
      <c r="E33" s="239">
        <v>85.65</v>
      </c>
      <c r="F33" s="240">
        <f aca="true" t="shared" si="1" ref="F33:F41">ROUND((D33*E33),2)</f>
        <v>11.42</v>
      </c>
      <c r="G33" s="200"/>
      <c r="H33" s="200"/>
      <c r="I33" s="210"/>
      <c r="J33" s="210"/>
      <c r="K33" s="210"/>
    </row>
    <row r="34" spans="1:11" s="42" customFormat="1" ht="45">
      <c r="A34" s="36"/>
      <c r="B34" s="236" t="s">
        <v>856</v>
      </c>
      <c r="C34" s="242" t="s">
        <v>800</v>
      </c>
      <c r="D34" s="238">
        <v>2</v>
      </c>
      <c r="E34" s="239">
        <v>27.56</v>
      </c>
      <c r="F34" s="240">
        <f t="shared" si="1"/>
        <v>55.12</v>
      </c>
      <c r="G34" s="200"/>
      <c r="H34" s="200"/>
      <c r="I34" s="210"/>
      <c r="J34" s="210"/>
      <c r="K34" s="210"/>
    </row>
    <row r="35" spans="1:11" s="42" customFormat="1" ht="15">
      <c r="A35" s="36"/>
      <c r="B35" s="236" t="s">
        <v>857</v>
      </c>
      <c r="C35" s="242" t="s">
        <v>4</v>
      </c>
      <c r="D35" s="238">
        <v>3</v>
      </c>
      <c r="E35" s="239">
        <v>11.9</v>
      </c>
      <c r="F35" s="240">
        <f t="shared" si="1"/>
        <v>35.7</v>
      </c>
      <c r="G35" s="200"/>
      <c r="H35" s="200"/>
      <c r="I35" s="210"/>
      <c r="J35" s="210"/>
      <c r="K35" s="210"/>
    </row>
    <row r="36" spans="1:11" s="42" customFormat="1" ht="30">
      <c r="A36" s="36"/>
      <c r="B36" s="236" t="s">
        <v>858</v>
      </c>
      <c r="C36" s="242" t="s">
        <v>4</v>
      </c>
      <c r="D36" s="238">
        <v>27</v>
      </c>
      <c r="E36" s="239">
        <v>9.62</v>
      </c>
      <c r="F36" s="240">
        <f t="shared" si="1"/>
        <v>259.74</v>
      </c>
      <c r="G36" s="200"/>
      <c r="H36" s="200"/>
      <c r="I36" s="210"/>
      <c r="J36" s="210"/>
      <c r="K36" s="210"/>
    </row>
    <row r="37" spans="1:11" s="42" customFormat="1" ht="45">
      <c r="A37" s="36"/>
      <c r="B37" s="236" t="s">
        <v>859</v>
      </c>
      <c r="C37" s="242" t="s">
        <v>800</v>
      </c>
      <c r="D37" s="238">
        <v>1</v>
      </c>
      <c r="E37" s="239">
        <v>267.4</v>
      </c>
      <c r="F37" s="240">
        <f t="shared" si="1"/>
        <v>267.4</v>
      </c>
      <c r="G37" s="200"/>
      <c r="H37" s="200"/>
      <c r="I37" s="210"/>
      <c r="J37" s="210"/>
      <c r="K37" s="210"/>
    </row>
    <row r="38" spans="1:11" s="42" customFormat="1" ht="30">
      <c r="A38" s="36"/>
      <c r="B38" s="236" t="s">
        <v>860</v>
      </c>
      <c r="C38" s="242" t="s">
        <v>800</v>
      </c>
      <c r="D38" s="238">
        <v>2</v>
      </c>
      <c r="E38" s="239">
        <v>91.47</v>
      </c>
      <c r="F38" s="240">
        <f>ROUND((D38*E38),2)</f>
        <v>182.94</v>
      </c>
      <c r="G38" s="200"/>
      <c r="H38" s="200"/>
      <c r="I38" s="210"/>
      <c r="J38" s="210"/>
      <c r="K38" s="210"/>
    </row>
    <row r="39" spans="1:11" s="42" customFormat="1" ht="30">
      <c r="A39" s="36"/>
      <c r="B39" s="236" t="s">
        <v>861</v>
      </c>
      <c r="C39" s="242" t="s">
        <v>800</v>
      </c>
      <c r="D39" s="238">
        <v>8</v>
      </c>
      <c r="E39" s="239">
        <v>5.99</v>
      </c>
      <c r="F39" s="240">
        <f>ROUND((D39*E39),2)</f>
        <v>47.92</v>
      </c>
      <c r="G39" s="200"/>
      <c r="H39" s="200"/>
      <c r="I39" s="210"/>
      <c r="J39" s="210"/>
      <c r="K39" s="210"/>
    </row>
    <row r="40" spans="1:11" s="42" customFormat="1" ht="15">
      <c r="A40" s="36"/>
      <c r="B40" s="236" t="s">
        <v>862</v>
      </c>
      <c r="C40" s="242" t="s">
        <v>800</v>
      </c>
      <c r="D40" s="238">
        <v>4</v>
      </c>
      <c r="E40" s="239">
        <v>1.22</v>
      </c>
      <c r="F40" s="240">
        <f t="shared" si="1"/>
        <v>4.88</v>
      </c>
      <c r="G40" s="200"/>
      <c r="H40" s="200"/>
      <c r="I40" s="210"/>
      <c r="J40" s="210"/>
      <c r="K40" s="210"/>
    </row>
    <row r="41" spans="1:11" s="42" customFormat="1" ht="30">
      <c r="A41" s="36"/>
      <c r="B41" s="236" t="s">
        <v>863</v>
      </c>
      <c r="C41" s="242" t="s">
        <v>800</v>
      </c>
      <c r="D41" s="241">
        <v>1</v>
      </c>
      <c r="E41" s="239">
        <v>71.22</v>
      </c>
      <c r="F41" s="240">
        <f t="shared" si="1"/>
        <v>71.22</v>
      </c>
      <c r="G41" s="200"/>
      <c r="H41" s="200"/>
      <c r="I41" s="210"/>
      <c r="J41" s="210"/>
      <c r="K41" s="210"/>
    </row>
    <row r="42" spans="1:11" s="42" customFormat="1" ht="15">
      <c r="A42" s="36"/>
      <c r="B42" s="236" t="s">
        <v>864</v>
      </c>
      <c r="C42" s="242" t="s">
        <v>4</v>
      </c>
      <c r="D42" s="238">
        <v>8</v>
      </c>
      <c r="E42" s="239">
        <v>4.76</v>
      </c>
      <c r="F42" s="240">
        <f aca="true" t="shared" si="2" ref="F42:F48">ROUND((D42*E42),2)</f>
        <v>38.08</v>
      </c>
      <c r="G42" s="200"/>
      <c r="H42" s="200"/>
      <c r="I42" s="210"/>
      <c r="J42" s="210"/>
      <c r="K42" s="210"/>
    </row>
    <row r="43" spans="1:11" s="42" customFormat="1" ht="30">
      <c r="A43" s="36"/>
      <c r="B43" s="236" t="s">
        <v>1372</v>
      </c>
      <c r="C43" s="242" t="s">
        <v>4</v>
      </c>
      <c r="D43" s="238">
        <v>7.96</v>
      </c>
      <c r="E43" s="239">
        <v>69.25</v>
      </c>
      <c r="F43" s="240">
        <f t="shared" si="2"/>
        <v>551.23</v>
      </c>
      <c r="G43" s="200"/>
      <c r="H43" s="200"/>
      <c r="I43" s="210"/>
      <c r="J43" s="210"/>
      <c r="K43" s="210"/>
    </row>
    <row r="44" spans="1:11" s="42" customFormat="1" ht="45">
      <c r="A44" s="36"/>
      <c r="B44" s="236" t="s">
        <v>1373</v>
      </c>
      <c r="C44" s="242" t="s">
        <v>800</v>
      </c>
      <c r="D44" s="238">
        <v>1</v>
      </c>
      <c r="E44" s="239">
        <v>41.71</v>
      </c>
      <c r="F44" s="240">
        <f t="shared" si="2"/>
        <v>41.71</v>
      </c>
      <c r="G44" s="200"/>
      <c r="H44" s="200"/>
      <c r="I44" s="210"/>
      <c r="J44" s="210"/>
      <c r="K44" s="210"/>
    </row>
    <row r="45" spans="1:8" s="42" customFormat="1" ht="45">
      <c r="A45" s="36"/>
      <c r="B45" s="236" t="s">
        <v>865</v>
      </c>
      <c r="C45" s="242" t="s">
        <v>800</v>
      </c>
      <c r="D45" s="238">
        <v>2</v>
      </c>
      <c r="E45" s="239">
        <v>5.62</v>
      </c>
      <c r="F45" s="240">
        <f t="shared" si="2"/>
        <v>11.24</v>
      </c>
      <c r="G45" s="32"/>
      <c r="H45" s="32"/>
    </row>
    <row r="46" spans="1:8" s="42" customFormat="1" ht="30">
      <c r="A46" s="36"/>
      <c r="B46" s="236" t="s">
        <v>866</v>
      </c>
      <c r="C46" s="242" t="s">
        <v>800</v>
      </c>
      <c r="D46" s="238">
        <v>2</v>
      </c>
      <c r="E46" s="239">
        <v>0.9</v>
      </c>
      <c r="F46" s="240">
        <f t="shared" si="2"/>
        <v>1.8</v>
      </c>
      <c r="G46" s="32"/>
      <c r="H46" s="32"/>
    </row>
    <row r="47" spans="1:8" s="42" customFormat="1" ht="30">
      <c r="A47" s="36"/>
      <c r="B47" s="236" t="s">
        <v>867</v>
      </c>
      <c r="C47" s="242" t="s">
        <v>800</v>
      </c>
      <c r="D47" s="238">
        <v>2</v>
      </c>
      <c r="E47" s="239">
        <v>3.47</v>
      </c>
      <c r="F47" s="240">
        <f t="shared" si="2"/>
        <v>6.94</v>
      </c>
      <c r="G47" s="32"/>
      <c r="H47" s="32"/>
    </row>
    <row r="48" spans="1:8" s="42" customFormat="1" ht="15">
      <c r="A48" s="36"/>
      <c r="B48" s="236" t="s">
        <v>868</v>
      </c>
      <c r="C48" s="242" t="s">
        <v>800</v>
      </c>
      <c r="D48" s="241">
        <v>2</v>
      </c>
      <c r="E48" s="239">
        <v>0.92</v>
      </c>
      <c r="F48" s="240">
        <f t="shared" si="2"/>
        <v>1.84</v>
      </c>
      <c r="G48" s="32"/>
      <c r="H48" s="32"/>
    </row>
    <row r="49" spans="1:8" s="42" customFormat="1" ht="30">
      <c r="A49" s="36"/>
      <c r="B49" s="236" t="s">
        <v>869</v>
      </c>
      <c r="C49" s="242" t="s">
        <v>800</v>
      </c>
      <c r="D49" s="241">
        <v>2</v>
      </c>
      <c r="E49" s="239">
        <v>0.68</v>
      </c>
      <c r="F49" s="240">
        <f>ROUND((D49*E49),2)</f>
        <v>1.36</v>
      </c>
      <c r="G49" s="32"/>
      <c r="H49" s="32"/>
    </row>
    <row r="50" spans="1:8" s="42" customFormat="1" ht="15">
      <c r="A50" s="36"/>
      <c r="B50" s="236" t="s">
        <v>302</v>
      </c>
      <c r="C50" s="242" t="s">
        <v>148</v>
      </c>
      <c r="D50" s="241">
        <v>8</v>
      </c>
      <c r="E50" s="239">
        <v>18.3</v>
      </c>
      <c r="F50" s="240">
        <f>ROUND((D50*E50),2)</f>
        <v>146.4</v>
      </c>
      <c r="G50" s="32"/>
      <c r="H50" s="32"/>
    </row>
    <row r="51" spans="1:8" s="42" customFormat="1" ht="15">
      <c r="A51" s="36"/>
      <c r="B51" s="236" t="s">
        <v>395</v>
      </c>
      <c r="C51" s="242" t="s">
        <v>148</v>
      </c>
      <c r="D51" s="241">
        <v>8</v>
      </c>
      <c r="E51" s="239">
        <v>14.02</v>
      </c>
      <c r="F51" s="240">
        <f>ROUND((D51*E51),2)</f>
        <v>112.16</v>
      </c>
      <c r="G51" s="32"/>
      <c r="H51" s="32"/>
    </row>
    <row r="52" spans="1:8" s="42" customFormat="1" ht="15">
      <c r="A52" s="36"/>
      <c r="B52" s="231" t="s">
        <v>38</v>
      </c>
      <c r="C52" s="232" t="s">
        <v>1</v>
      </c>
      <c r="D52" s="233" t="s">
        <v>1</v>
      </c>
      <c r="E52" s="234" t="s">
        <v>1</v>
      </c>
      <c r="F52" s="235">
        <f>SUM(F32:F51)</f>
        <v>1849.1000000000001</v>
      </c>
      <c r="G52" s="32"/>
      <c r="H52" s="32"/>
    </row>
    <row r="53" spans="1:8" s="42" customFormat="1" ht="15">
      <c r="A53" s="36"/>
      <c r="B53" s="544"/>
      <c r="C53" s="545"/>
      <c r="D53" s="546"/>
      <c r="E53" s="547"/>
      <c r="F53" s="548"/>
      <c r="G53" s="32"/>
      <c r="H53" s="32"/>
    </row>
    <row r="54" spans="1:8" s="42" customFormat="1" ht="15">
      <c r="A54" s="36"/>
      <c r="B54" s="544" t="s">
        <v>39</v>
      </c>
      <c r="C54" s="545" t="s">
        <v>1</v>
      </c>
      <c r="D54" s="546" t="s">
        <v>1</v>
      </c>
      <c r="E54" s="547" t="s">
        <v>1</v>
      </c>
      <c r="F54" s="548">
        <f>F52</f>
        <v>1849.1000000000001</v>
      </c>
      <c r="G54" s="32"/>
      <c r="H54" s="32"/>
    </row>
    <row r="55" spans="1:8" s="42" customFormat="1" ht="15">
      <c r="A55" s="36"/>
      <c r="B55" s="544" t="s">
        <v>40</v>
      </c>
      <c r="C55" s="545" t="s">
        <v>1</v>
      </c>
      <c r="D55" s="546" t="s">
        <v>1</v>
      </c>
      <c r="E55" s="547"/>
      <c r="F55" s="548">
        <f>ROUND((F54*E55),2)</f>
        <v>0</v>
      </c>
      <c r="G55" s="32"/>
      <c r="H55" s="32"/>
    </row>
    <row r="56" spans="1:8" s="42" customFormat="1" ht="15.75" thickBot="1">
      <c r="A56" s="36"/>
      <c r="B56" s="549" t="s">
        <v>41</v>
      </c>
      <c r="C56" s="550" t="s">
        <v>1</v>
      </c>
      <c r="D56" s="551" t="s">
        <v>1</v>
      </c>
      <c r="E56" s="552" t="s">
        <v>1</v>
      </c>
      <c r="F56" s="553">
        <f>SUM(F54:F55)</f>
        <v>1849.1000000000001</v>
      </c>
      <c r="G56" s="32"/>
      <c r="H56" s="32"/>
    </row>
    <row r="57" spans="1:8" s="42" customFormat="1" ht="15.75" thickBot="1">
      <c r="A57" s="36"/>
      <c r="B57" s="33"/>
      <c r="C57" s="33"/>
      <c r="D57" s="46"/>
      <c r="E57" s="37"/>
      <c r="F57" s="37"/>
      <c r="G57" s="32"/>
      <c r="H57" s="32"/>
    </row>
    <row r="58" spans="1:8" s="211" customFormat="1" ht="15">
      <c r="A58" s="213"/>
      <c r="B58" s="226" t="s">
        <v>854</v>
      </c>
      <c r="C58" s="227"/>
      <c r="D58" s="258"/>
      <c r="E58" s="259"/>
      <c r="F58" s="260"/>
      <c r="G58" s="212"/>
      <c r="H58" s="212"/>
    </row>
    <row r="59" spans="1:8" s="211" customFormat="1" ht="15">
      <c r="A59" s="213"/>
      <c r="B59" s="748" t="s">
        <v>1408</v>
      </c>
      <c r="C59" s="749"/>
      <c r="D59" s="749"/>
      <c r="E59" s="749"/>
      <c r="F59" s="750"/>
      <c r="G59" s="212"/>
      <c r="H59" s="212"/>
    </row>
    <row r="60" spans="1:8" s="211" customFormat="1" ht="15">
      <c r="A60" s="213"/>
      <c r="B60" s="231" t="s">
        <v>1409</v>
      </c>
      <c r="C60" s="261"/>
      <c r="D60" s="262"/>
      <c r="E60" s="263"/>
      <c r="F60" s="264"/>
      <c r="G60" s="212"/>
      <c r="H60" s="212"/>
    </row>
    <row r="61" spans="1:8" s="211" customFormat="1" ht="15">
      <c r="A61" s="213"/>
      <c r="B61" s="345"/>
      <c r="C61" s="267"/>
      <c r="D61" s="268"/>
      <c r="E61" s="250"/>
      <c r="F61" s="251"/>
      <c r="G61" s="212"/>
      <c r="H61" s="212"/>
    </row>
    <row r="62" spans="1:8" s="211" customFormat="1" ht="15">
      <c r="A62" s="213"/>
      <c r="B62" s="231" t="s">
        <v>27</v>
      </c>
      <c r="C62" s="261" t="s">
        <v>28</v>
      </c>
      <c r="D62" s="262" t="s">
        <v>29</v>
      </c>
      <c r="E62" s="263" t="s">
        <v>30</v>
      </c>
      <c r="F62" s="264" t="s">
        <v>31</v>
      </c>
      <c r="G62" s="212"/>
      <c r="H62" s="212"/>
    </row>
    <row r="63" spans="1:8" s="211" customFormat="1" ht="45">
      <c r="A63" s="213"/>
      <c r="B63" s="345" t="s">
        <v>1410</v>
      </c>
      <c r="C63" s="248" t="s">
        <v>643</v>
      </c>
      <c r="D63" s="257">
        <v>1</v>
      </c>
      <c r="E63" s="250">
        <f>'MAPA DE COTAÇÃO'!$M$40</f>
        <v>150</v>
      </c>
      <c r="F63" s="251">
        <f>ROUND((D63*E63),4)</f>
        <v>150</v>
      </c>
      <c r="G63" s="212"/>
      <c r="H63" s="212"/>
    </row>
    <row r="64" spans="1:8" s="211" customFormat="1" ht="15">
      <c r="A64" s="213"/>
      <c r="B64" s="231" t="s">
        <v>38</v>
      </c>
      <c r="C64" s="261" t="s">
        <v>1</v>
      </c>
      <c r="D64" s="262" t="s">
        <v>1</v>
      </c>
      <c r="E64" s="263" t="s">
        <v>1</v>
      </c>
      <c r="F64" s="264">
        <f>SUM(F63:F63)</f>
        <v>150</v>
      </c>
      <c r="G64" s="212"/>
      <c r="H64" s="212"/>
    </row>
    <row r="65" spans="1:8" s="211" customFormat="1" ht="15">
      <c r="A65" s="213"/>
      <c r="B65" s="345"/>
      <c r="C65" s="267"/>
      <c r="D65" s="268"/>
      <c r="E65" s="250"/>
      <c r="F65" s="251"/>
      <c r="G65" s="212"/>
      <c r="H65" s="212"/>
    </row>
    <row r="66" spans="1:8" s="211" customFormat="1" ht="15">
      <c r="A66" s="213"/>
      <c r="B66" s="544" t="s">
        <v>39</v>
      </c>
      <c r="C66" s="554" t="s">
        <v>1</v>
      </c>
      <c r="D66" s="555" t="s">
        <v>1</v>
      </c>
      <c r="E66" s="556" t="s">
        <v>1</v>
      </c>
      <c r="F66" s="557">
        <f>F64</f>
        <v>150</v>
      </c>
      <c r="G66" s="212"/>
      <c r="H66" s="212"/>
    </row>
    <row r="67" spans="1:8" s="211" customFormat="1" ht="15">
      <c r="A67" s="213"/>
      <c r="B67" s="544" t="s">
        <v>40</v>
      </c>
      <c r="C67" s="554" t="s">
        <v>1</v>
      </c>
      <c r="D67" s="555" t="s">
        <v>1</v>
      </c>
      <c r="E67" s="556">
        <v>0</v>
      </c>
      <c r="F67" s="557">
        <v>0</v>
      </c>
      <c r="G67" s="212"/>
      <c r="H67" s="212"/>
    </row>
    <row r="68" spans="1:8" s="211" customFormat="1" ht="15" customHeight="1" thickBot="1">
      <c r="A68" s="213"/>
      <c r="B68" s="549" t="s">
        <v>41</v>
      </c>
      <c r="C68" s="550" t="s">
        <v>1</v>
      </c>
      <c r="D68" s="558" t="s">
        <v>1</v>
      </c>
      <c r="E68" s="559" t="s">
        <v>1</v>
      </c>
      <c r="F68" s="560">
        <f>SUM(F66:F67)</f>
        <v>150</v>
      </c>
      <c r="G68" s="212"/>
      <c r="H68" s="212"/>
    </row>
    <row r="69" spans="1:8" s="211" customFormat="1" ht="15.75" thickBot="1">
      <c r="A69" s="213"/>
      <c r="B69" s="33"/>
      <c r="C69" s="33"/>
      <c r="D69" s="46"/>
      <c r="E69" s="37"/>
      <c r="F69" s="37"/>
      <c r="G69" s="212"/>
      <c r="H69" s="212"/>
    </row>
    <row r="70" spans="1:8" s="211" customFormat="1" ht="15">
      <c r="A70" s="213"/>
      <c r="B70" s="497" t="s">
        <v>1660</v>
      </c>
      <c r="C70" s="498"/>
      <c r="D70" s="499"/>
      <c r="E70" s="500"/>
      <c r="F70" s="501"/>
      <c r="G70" s="212"/>
      <c r="H70" s="212"/>
    </row>
    <row r="71" spans="1:8" s="211" customFormat="1" ht="15">
      <c r="A71" s="213"/>
      <c r="B71" s="757" t="s">
        <v>1661</v>
      </c>
      <c r="C71" s="763"/>
      <c r="D71" s="763"/>
      <c r="E71" s="763"/>
      <c r="F71" s="759"/>
      <c r="G71" s="212"/>
      <c r="H71" s="212"/>
    </row>
    <row r="72" spans="1:8" s="211" customFormat="1" ht="15">
      <c r="A72" s="213"/>
      <c r="B72" s="502"/>
      <c r="C72" s="503" t="s">
        <v>1657</v>
      </c>
      <c r="D72" s="504" t="s">
        <v>2</v>
      </c>
      <c r="E72" s="505"/>
      <c r="F72" s="506"/>
      <c r="G72" s="212"/>
      <c r="H72" s="212"/>
    </row>
    <row r="73" spans="1:8" s="211" customFormat="1" ht="15">
      <c r="A73" s="213"/>
      <c r="B73" s="345"/>
      <c r="C73" s="267"/>
      <c r="D73" s="268"/>
      <c r="E73" s="250"/>
      <c r="F73" s="251"/>
      <c r="G73" s="212"/>
      <c r="H73" s="212"/>
    </row>
    <row r="74" spans="1:8" s="211" customFormat="1" ht="15">
      <c r="A74" s="213"/>
      <c r="B74" s="231" t="s">
        <v>27</v>
      </c>
      <c r="C74" s="261" t="s">
        <v>28</v>
      </c>
      <c r="D74" s="262" t="s">
        <v>29</v>
      </c>
      <c r="E74" s="263" t="s">
        <v>30</v>
      </c>
      <c r="F74" s="264" t="s">
        <v>31</v>
      </c>
      <c r="G74" s="212"/>
      <c r="H74" s="212"/>
    </row>
    <row r="75" spans="1:8" s="211" customFormat="1" ht="27.75" customHeight="1">
      <c r="A75" s="213"/>
      <c r="B75" s="644" t="s">
        <v>1662</v>
      </c>
      <c r="C75" s="267" t="s">
        <v>4</v>
      </c>
      <c r="D75" s="400">
        <v>0.002886</v>
      </c>
      <c r="E75" s="250">
        <v>83.71</v>
      </c>
      <c r="F75" s="251">
        <f aca="true" t="shared" si="3" ref="F75:F80">ROUND((D75*E75),4)</f>
        <v>0.2416</v>
      </c>
      <c r="G75" s="212"/>
      <c r="H75" s="212"/>
    </row>
    <row r="76" spans="1:8" s="211" customFormat="1" ht="27.75" customHeight="1">
      <c r="A76" s="213"/>
      <c r="B76" s="493" t="s">
        <v>1663</v>
      </c>
      <c r="C76" s="267" t="s">
        <v>74</v>
      </c>
      <c r="D76" s="400">
        <v>0.001</v>
      </c>
      <c r="E76" s="250">
        <v>58.04</v>
      </c>
      <c r="F76" s="251">
        <f t="shared" si="3"/>
        <v>0.058</v>
      </c>
      <c r="G76" s="212"/>
      <c r="H76" s="212"/>
    </row>
    <row r="77" spans="1:8" s="211" customFormat="1" ht="27.75" customHeight="1">
      <c r="A77" s="213"/>
      <c r="B77" s="493" t="s">
        <v>1664</v>
      </c>
      <c r="C77" s="267" t="s">
        <v>148</v>
      </c>
      <c r="D77" s="400">
        <v>0.0025</v>
      </c>
      <c r="E77" s="250">
        <v>6.79</v>
      </c>
      <c r="F77" s="251">
        <f t="shared" si="3"/>
        <v>0.017</v>
      </c>
      <c r="G77" s="212"/>
      <c r="H77" s="212"/>
    </row>
    <row r="78" spans="1:8" s="211" customFormat="1" ht="27.75" customHeight="1">
      <c r="A78" s="213"/>
      <c r="B78" s="493" t="s">
        <v>1665</v>
      </c>
      <c r="C78" s="267" t="s">
        <v>148</v>
      </c>
      <c r="D78" s="400">
        <v>0.0025</v>
      </c>
      <c r="E78" s="250">
        <v>8.25</v>
      </c>
      <c r="F78" s="251">
        <f t="shared" si="3"/>
        <v>0.0206</v>
      </c>
      <c r="G78" s="212"/>
      <c r="H78" s="212"/>
    </row>
    <row r="79" spans="1:8" s="211" customFormat="1" ht="27.75" customHeight="1">
      <c r="A79" s="213"/>
      <c r="B79" s="493" t="s">
        <v>1241</v>
      </c>
      <c r="C79" s="267" t="s">
        <v>148</v>
      </c>
      <c r="D79" s="400">
        <v>0.0075</v>
      </c>
      <c r="E79" s="250">
        <v>14.02</v>
      </c>
      <c r="F79" s="251">
        <f t="shared" si="3"/>
        <v>0.1052</v>
      </c>
      <c r="G79" s="212"/>
      <c r="H79" s="212"/>
    </row>
    <row r="80" spans="1:8" s="211" customFormat="1" ht="27.75" customHeight="1">
      <c r="A80" s="213"/>
      <c r="B80" s="493" t="s">
        <v>1666</v>
      </c>
      <c r="C80" s="267" t="s">
        <v>148</v>
      </c>
      <c r="D80" s="400">
        <v>0.002</v>
      </c>
      <c r="E80" s="250">
        <v>22.52</v>
      </c>
      <c r="F80" s="251">
        <f t="shared" si="3"/>
        <v>0.045</v>
      </c>
      <c r="G80" s="212"/>
      <c r="H80" s="212"/>
    </row>
    <row r="81" spans="1:8" s="211" customFormat="1" ht="15">
      <c r="A81" s="213"/>
      <c r="B81" s="231" t="s">
        <v>38</v>
      </c>
      <c r="C81" s="261" t="s">
        <v>1</v>
      </c>
      <c r="D81" s="262" t="s">
        <v>1</v>
      </c>
      <c r="E81" s="263" t="s">
        <v>1</v>
      </c>
      <c r="F81" s="264">
        <f>SUM(F75:F80)</f>
        <v>0.48740000000000006</v>
      </c>
      <c r="G81" s="212"/>
      <c r="H81" s="212"/>
    </row>
    <row r="82" spans="1:8" s="211" customFormat="1" ht="15">
      <c r="A82" s="213"/>
      <c r="B82" s="561"/>
      <c r="C82" s="562"/>
      <c r="D82" s="563"/>
      <c r="E82" s="564"/>
      <c r="F82" s="565"/>
      <c r="G82" s="212"/>
      <c r="H82" s="212"/>
    </row>
    <row r="83" spans="1:8" s="211" customFormat="1" ht="15">
      <c r="A83" s="213"/>
      <c r="B83" s="544" t="s">
        <v>39</v>
      </c>
      <c r="C83" s="554" t="s">
        <v>1</v>
      </c>
      <c r="D83" s="555" t="s">
        <v>1</v>
      </c>
      <c r="E83" s="556" t="s">
        <v>1</v>
      </c>
      <c r="F83" s="557">
        <f>F81</f>
        <v>0.48740000000000006</v>
      </c>
      <c r="G83" s="212"/>
      <c r="H83" s="212"/>
    </row>
    <row r="84" spans="1:8" s="211" customFormat="1" ht="15">
      <c r="A84" s="213"/>
      <c r="B84" s="544" t="s">
        <v>40</v>
      </c>
      <c r="C84" s="554" t="s">
        <v>1</v>
      </c>
      <c r="D84" s="555" t="s">
        <v>1</v>
      </c>
      <c r="E84" s="556">
        <v>0</v>
      </c>
      <c r="F84" s="557">
        <v>0</v>
      </c>
      <c r="G84" s="212"/>
      <c r="H84" s="212"/>
    </row>
    <row r="85" spans="1:8" s="211" customFormat="1" ht="15" customHeight="1" thickBot="1">
      <c r="A85" s="213"/>
      <c r="B85" s="549" t="s">
        <v>41</v>
      </c>
      <c r="C85" s="550" t="s">
        <v>1</v>
      </c>
      <c r="D85" s="558" t="s">
        <v>1</v>
      </c>
      <c r="E85" s="559" t="s">
        <v>1</v>
      </c>
      <c r="F85" s="560">
        <f>SUM(F83:F84)</f>
        <v>0.48740000000000006</v>
      </c>
      <c r="G85" s="212"/>
      <c r="H85" s="212"/>
    </row>
    <row r="86" spans="1:8" s="42" customFormat="1" ht="15" customHeight="1" thickBot="1">
      <c r="A86" s="36"/>
      <c r="B86" s="33"/>
      <c r="C86" s="33"/>
      <c r="D86" s="46"/>
      <c r="E86" s="37"/>
      <c r="F86" s="37"/>
      <c r="G86" s="32"/>
      <c r="H86" s="32"/>
    </row>
    <row r="87" spans="1:8" s="42" customFormat="1" ht="15">
      <c r="A87" s="36"/>
      <c r="B87" s="497" t="s">
        <v>1750</v>
      </c>
      <c r="C87" s="498"/>
      <c r="D87" s="499"/>
      <c r="E87" s="500"/>
      <c r="F87" s="501"/>
      <c r="G87" s="32"/>
      <c r="H87" s="32"/>
    </row>
    <row r="88" spans="1:8" s="42" customFormat="1" ht="15">
      <c r="A88" s="36"/>
      <c r="B88" s="757" t="s">
        <v>1753</v>
      </c>
      <c r="C88" s="763"/>
      <c r="D88" s="763"/>
      <c r="E88" s="763"/>
      <c r="F88" s="759"/>
      <c r="G88" s="32"/>
      <c r="H88" s="32"/>
    </row>
    <row r="89" spans="1:8" s="42" customFormat="1" ht="15">
      <c r="A89" s="36"/>
      <c r="B89" s="502"/>
      <c r="C89" s="503" t="s">
        <v>1657</v>
      </c>
      <c r="D89" s="504" t="s">
        <v>2</v>
      </c>
      <c r="E89" s="505"/>
      <c r="F89" s="506"/>
      <c r="G89" s="32"/>
      <c r="H89" s="32"/>
    </row>
    <row r="90" spans="1:8" s="42" customFormat="1" ht="15">
      <c r="A90" s="36"/>
      <c r="B90" s="507"/>
      <c r="C90" s="508"/>
      <c r="D90" s="509"/>
      <c r="E90" s="510"/>
      <c r="F90" s="511"/>
      <c r="G90" s="32"/>
      <c r="H90" s="32"/>
    </row>
    <row r="91" spans="1:8" s="42" customFormat="1" ht="15">
      <c r="A91" s="36"/>
      <c r="B91" s="231" t="s">
        <v>27</v>
      </c>
      <c r="C91" s="261" t="s">
        <v>28</v>
      </c>
      <c r="D91" s="262" t="s">
        <v>29</v>
      </c>
      <c r="E91" s="263" t="s">
        <v>30</v>
      </c>
      <c r="F91" s="264" t="s">
        <v>31</v>
      </c>
      <c r="G91" s="32"/>
      <c r="H91" s="32"/>
    </row>
    <row r="92" spans="1:8" s="42" customFormat="1" ht="28.5" customHeight="1">
      <c r="A92" s="36"/>
      <c r="B92" s="236" t="s">
        <v>1754</v>
      </c>
      <c r="C92" s="248" t="s">
        <v>2</v>
      </c>
      <c r="D92" s="269">
        <v>1.166</v>
      </c>
      <c r="E92" s="270">
        <f>'MAPA DE COTAÇÃO'!$M$78</f>
        <v>88.35</v>
      </c>
      <c r="F92" s="251">
        <f aca="true" t="shared" si="4" ref="F92:F97">ROUND((D92*E92),4)</f>
        <v>103.0161</v>
      </c>
      <c r="G92" s="32"/>
      <c r="H92" s="32"/>
    </row>
    <row r="93" spans="1:8" s="42" customFormat="1" ht="45">
      <c r="A93" s="36"/>
      <c r="B93" s="639" t="s">
        <v>657</v>
      </c>
      <c r="C93" s="640" t="s">
        <v>658</v>
      </c>
      <c r="D93" s="672">
        <v>4.15</v>
      </c>
      <c r="E93" s="673">
        <v>1.68</v>
      </c>
      <c r="F93" s="511">
        <f t="shared" si="4"/>
        <v>6.972</v>
      </c>
      <c r="G93" s="32"/>
      <c r="H93" s="32"/>
    </row>
    <row r="94" spans="1:8" s="42" customFormat="1" ht="15">
      <c r="A94" s="36"/>
      <c r="B94" s="236" t="s">
        <v>395</v>
      </c>
      <c r="C94" s="248" t="s">
        <v>32</v>
      </c>
      <c r="D94" s="269">
        <v>0.097</v>
      </c>
      <c r="E94" s="270">
        <v>14.02</v>
      </c>
      <c r="F94" s="251">
        <f t="shared" si="4"/>
        <v>1.3599</v>
      </c>
      <c r="G94" s="32"/>
      <c r="H94" s="32"/>
    </row>
    <row r="95" spans="1:8" s="42" customFormat="1" ht="15">
      <c r="A95" s="36"/>
      <c r="B95" s="236" t="s">
        <v>659</v>
      </c>
      <c r="C95" s="248" t="s">
        <v>32</v>
      </c>
      <c r="D95" s="269">
        <v>0.091</v>
      </c>
      <c r="E95" s="270">
        <v>18.74</v>
      </c>
      <c r="F95" s="251">
        <f t="shared" si="4"/>
        <v>1.7053</v>
      </c>
      <c r="G95" s="32"/>
      <c r="H95" s="32"/>
    </row>
    <row r="96" spans="1:8" s="42" customFormat="1" ht="50.25" customHeight="1">
      <c r="A96" s="36"/>
      <c r="B96" s="236" t="s">
        <v>455</v>
      </c>
      <c r="C96" s="248" t="s">
        <v>74</v>
      </c>
      <c r="D96" s="269">
        <v>0.0009</v>
      </c>
      <c r="E96" s="270">
        <v>14.15</v>
      </c>
      <c r="F96" s="251">
        <f t="shared" si="4"/>
        <v>0.0127</v>
      </c>
      <c r="G96" s="32"/>
      <c r="H96" s="32"/>
    </row>
    <row r="97" spans="1:8" s="42" customFormat="1" ht="29.25" customHeight="1">
      <c r="A97" s="36"/>
      <c r="B97" s="236" t="s">
        <v>456</v>
      </c>
      <c r="C97" s="248" t="s">
        <v>74</v>
      </c>
      <c r="D97" s="269">
        <v>0.0013</v>
      </c>
      <c r="E97" s="270">
        <v>13.21</v>
      </c>
      <c r="F97" s="251">
        <f t="shared" si="4"/>
        <v>0.0172</v>
      </c>
      <c r="G97" s="32"/>
      <c r="H97" s="32"/>
    </row>
    <row r="98" spans="1:8" s="42" customFormat="1" ht="15">
      <c r="A98" s="36"/>
      <c r="B98" s="231" t="s">
        <v>38</v>
      </c>
      <c r="C98" s="261" t="s">
        <v>1</v>
      </c>
      <c r="D98" s="262" t="s">
        <v>1</v>
      </c>
      <c r="E98" s="263" t="s">
        <v>1</v>
      </c>
      <c r="F98" s="264">
        <f>SUM(F92:F97)</f>
        <v>113.08319999999998</v>
      </c>
      <c r="G98" s="32"/>
      <c r="H98" s="32"/>
    </row>
    <row r="99" spans="1:8" s="42" customFormat="1" ht="15">
      <c r="A99" s="36"/>
      <c r="B99" s="236"/>
      <c r="C99" s="267"/>
      <c r="D99" s="268"/>
      <c r="E99" s="250"/>
      <c r="F99" s="251"/>
      <c r="G99" s="32"/>
      <c r="H99" s="32"/>
    </row>
    <row r="100" spans="1:8" s="42" customFormat="1" ht="15">
      <c r="A100" s="36"/>
      <c r="B100" s="544" t="s">
        <v>39</v>
      </c>
      <c r="C100" s="554" t="s">
        <v>1</v>
      </c>
      <c r="D100" s="555" t="s">
        <v>1</v>
      </c>
      <c r="E100" s="556" t="s">
        <v>1</v>
      </c>
      <c r="F100" s="557">
        <f>F98</f>
        <v>113.08319999999998</v>
      </c>
      <c r="G100" s="32"/>
      <c r="H100" s="32"/>
    </row>
    <row r="101" spans="1:8" s="42" customFormat="1" ht="15">
      <c r="A101" s="36"/>
      <c r="B101" s="544" t="s">
        <v>40</v>
      </c>
      <c r="C101" s="554" t="s">
        <v>1</v>
      </c>
      <c r="D101" s="555" t="s">
        <v>1</v>
      </c>
      <c r="E101" s="556">
        <v>0</v>
      </c>
      <c r="F101" s="557">
        <v>0</v>
      </c>
      <c r="G101" s="32"/>
      <c r="H101" s="32"/>
    </row>
    <row r="102" spans="1:8" s="42" customFormat="1" ht="15.75" thickBot="1">
      <c r="A102" s="36"/>
      <c r="B102" s="549" t="s">
        <v>41</v>
      </c>
      <c r="C102" s="550" t="s">
        <v>1</v>
      </c>
      <c r="D102" s="558" t="s">
        <v>1</v>
      </c>
      <c r="E102" s="559" t="s">
        <v>1</v>
      </c>
      <c r="F102" s="560">
        <f>SUM(F100:F101)</f>
        <v>113.08319999999998</v>
      </c>
      <c r="G102" s="32"/>
      <c r="H102" s="32"/>
    </row>
    <row r="103" spans="1:8" s="211" customFormat="1" ht="15.75" thickBot="1">
      <c r="A103" s="213"/>
      <c r="B103" s="33"/>
      <c r="C103" s="33"/>
      <c r="D103" s="46"/>
      <c r="E103" s="37"/>
      <c r="F103" s="37"/>
      <c r="G103" s="212"/>
      <c r="H103" s="212"/>
    </row>
    <row r="104" spans="1:8" s="211" customFormat="1" ht="15">
      <c r="A104" s="213"/>
      <c r="B104" s="497" t="s">
        <v>1757</v>
      </c>
      <c r="C104" s="227"/>
      <c r="D104" s="258"/>
      <c r="E104" s="259"/>
      <c r="F104" s="260"/>
      <c r="G104" s="212"/>
      <c r="H104" s="212"/>
    </row>
    <row r="105" spans="1:8" s="211" customFormat="1" ht="31.5" customHeight="1">
      <c r="A105" s="213"/>
      <c r="B105" s="748" t="s">
        <v>1766</v>
      </c>
      <c r="C105" s="749"/>
      <c r="D105" s="749"/>
      <c r="E105" s="749"/>
      <c r="F105" s="750"/>
      <c r="G105" s="212"/>
      <c r="H105" s="212"/>
    </row>
    <row r="106" spans="1:8" s="211" customFormat="1" ht="15">
      <c r="A106" s="213"/>
      <c r="B106" s="231"/>
      <c r="C106" s="503" t="s">
        <v>1657</v>
      </c>
      <c r="D106" s="504" t="s">
        <v>2</v>
      </c>
      <c r="E106" s="263"/>
      <c r="F106" s="264"/>
      <c r="G106" s="212"/>
      <c r="H106" s="212"/>
    </row>
    <row r="107" spans="1:8" s="211" customFormat="1" ht="15">
      <c r="A107" s="213"/>
      <c r="B107" s="345"/>
      <c r="C107" s="267"/>
      <c r="D107" s="268"/>
      <c r="E107" s="250"/>
      <c r="F107" s="251"/>
      <c r="G107" s="212"/>
      <c r="H107" s="212"/>
    </row>
    <row r="108" spans="1:8" s="211" customFormat="1" ht="15">
      <c r="A108" s="213"/>
      <c r="B108" s="231" t="s">
        <v>27</v>
      </c>
      <c r="C108" s="261" t="s">
        <v>28</v>
      </c>
      <c r="D108" s="262" t="s">
        <v>29</v>
      </c>
      <c r="E108" s="263" t="s">
        <v>30</v>
      </c>
      <c r="F108" s="264" t="s">
        <v>31</v>
      </c>
      <c r="G108" s="212"/>
      <c r="H108" s="212"/>
    </row>
    <row r="109" spans="1:8" s="211" customFormat="1" ht="45">
      <c r="A109" s="213"/>
      <c r="B109" s="345" t="s">
        <v>1758</v>
      </c>
      <c r="C109" s="267" t="s">
        <v>1658</v>
      </c>
      <c r="D109" s="249">
        <v>5.333</v>
      </c>
      <c r="E109" s="250">
        <v>0.55</v>
      </c>
      <c r="F109" s="251">
        <f>ROUND((D109*E109),4)</f>
        <v>2.9332</v>
      </c>
      <c r="G109" s="212"/>
      <c r="H109" s="212"/>
    </row>
    <row r="110" spans="1:8" s="211" customFormat="1" ht="30">
      <c r="A110" s="213"/>
      <c r="B110" s="345" t="s">
        <v>684</v>
      </c>
      <c r="C110" s="267" t="s">
        <v>148</v>
      </c>
      <c r="D110" s="249">
        <v>7.259</v>
      </c>
      <c r="E110" s="250">
        <v>14.09</v>
      </c>
      <c r="F110" s="251">
        <f>ROUND((D110*E110),4)</f>
        <v>102.2793</v>
      </c>
      <c r="G110" s="212"/>
      <c r="H110" s="212"/>
    </row>
    <row r="111" spans="1:8" s="211" customFormat="1" ht="15">
      <c r="A111" s="213"/>
      <c r="B111" s="345" t="s">
        <v>685</v>
      </c>
      <c r="C111" s="267" t="s">
        <v>148</v>
      </c>
      <c r="D111" s="249">
        <v>8.837</v>
      </c>
      <c r="E111" s="250">
        <v>17.58</v>
      </c>
      <c r="F111" s="251">
        <f>ROUND((D111*E111),4)</f>
        <v>155.3545</v>
      </c>
      <c r="G111" s="212"/>
      <c r="H111" s="212"/>
    </row>
    <row r="112" spans="1:8" s="211" customFormat="1" ht="30">
      <c r="A112" s="213"/>
      <c r="B112" s="345" t="s">
        <v>577</v>
      </c>
      <c r="C112" s="267" t="s">
        <v>5</v>
      </c>
      <c r="D112" s="249">
        <v>0.115</v>
      </c>
      <c r="E112" s="250">
        <v>15.07</v>
      </c>
      <c r="F112" s="251">
        <f>ROUND((D112*E112),4)</f>
        <v>1.7331</v>
      </c>
      <c r="G112" s="212"/>
      <c r="H112" s="212"/>
    </row>
    <row r="113" spans="1:8" s="211" customFormat="1" ht="15">
      <c r="A113" s="213"/>
      <c r="B113" s="345" t="s">
        <v>1759</v>
      </c>
      <c r="C113" s="267" t="s">
        <v>5</v>
      </c>
      <c r="D113" s="249">
        <v>7.62</v>
      </c>
      <c r="E113" s="250">
        <v>36.73</v>
      </c>
      <c r="F113" s="251">
        <f>ROUND((D113*E113),4)</f>
        <v>279.8826</v>
      </c>
      <c r="G113" s="212"/>
      <c r="H113" s="212"/>
    </row>
    <row r="114" spans="1:8" s="211" customFormat="1" ht="15">
      <c r="A114" s="213"/>
      <c r="B114" s="544" t="s">
        <v>38</v>
      </c>
      <c r="C114" s="554" t="s">
        <v>1</v>
      </c>
      <c r="D114" s="555" t="s">
        <v>1</v>
      </c>
      <c r="E114" s="556" t="s">
        <v>1</v>
      </c>
      <c r="F114" s="557">
        <f>SUM(F109:F113)</f>
        <v>542.1827000000001</v>
      </c>
      <c r="G114" s="212"/>
      <c r="H114" s="212"/>
    </row>
    <row r="115" spans="1:8" s="211" customFormat="1" ht="15">
      <c r="A115" s="213"/>
      <c r="B115" s="561"/>
      <c r="C115" s="562"/>
      <c r="D115" s="563"/>
      <c r="E115" s="564"/>
      <c r="F115" s="565"/>
      <c r="G115" s="212"/>
      <c r="H115" s="212"/>
    </row>
    <row r="116" spans="1:8" s="211" customFormat="1" ht="15">
      <c r="A116" s="213"/>
      <c r="B116" s="544" t="s">
        <v>39</v>
      </c>
      <c r="C116" s="554" t="s">
        <v>1</v>
      </c>
      <c r="D116" s="555" t="s">
        <v>1</v>
      </c>
      <c r="E116" s="556" t="s">
        <v>1</v>
      </c>
      <c r="F116" s="557">
        <f>F114</f>
        <v>542.1827000000001</v>
      </c>
      <c r="G116" s="212"/>
      <c r="H116" s="212"/>
    </row>
    <row r="117" spans="1:8" s="211" customFormat="1" ht="15">
      <c r="A117" s="213"/>
      <c r="B117" s="544" t="s">
        <v>40</v>
      </c>
      <c r="C117" s="554" t="s">
        <v>1</v>
      </c>
      <c r="D117" s="555" t="s">
        <v>1</v>
      </c>
      <c r="E117" s="556">
        <v>0</v>
      </c>
      <c r="F117" s="557">
        <v>0</v>
      </c>
      <c r="G117" s="212"/>
      <c r="H117" s="212"/>
    </row>
    <row r="118" spans="1:8" s="211" customFormat="1" ht="15" customHeight="1" thickBot="1">
      <c r="A118" s="213"/>
      <c r="B118" s="549" t="s">
        <v>41</v>
      </c>
      <c r="C118" s="550" t="s">
        <v>1</v>
      </c>
      <c r="D118" s="558" t="s">
        <v>1</v>
      </c>
      <c r="E118" s="559" t="s">
        <v>1</v>
      </c>
      <c r="F118" s="560">
        <f>SUM(F116:F117)</f>
        <v>542.1827000000001</v>
      </c>
      <c r="G118" s="212"/>
      <c r="H118" s="212"/>
    </row>
    <row r="119" spans="1:8" s="211" customFormat="1" ht="15.75" thickBot="1">
      <c r="A119" s="213"/>
      <c r="B119" s="33"/>
      <c r="C119" s="33"/>
      <c r="D119" s="46"/>
      <c r="E119" s="37"/>
      <c r="F119" s="37"/>
      <c r="G119" s="212"/>
      <c r="H119" s="212"/>
    </row>
    <row r="120" spans="1:8" s="211" customFormat="1" ht="15">
      <c r="A120" s="213"/>
      <c r="B120" s="226" t="s">
        <v>664</v>
      </c>
      <c r="C120" s="227"/>
      <c r="D120" s="258"/>
      <c r="E120" s="259"/>
      <c r="F120" s="260"/>
      <c r="G120" s="212"/>
      <c r="H120" s="212"/>
    </row>
    <row r="121" spans="1:8" s="211" customFormat="1" ht="15">
      <c r="A121" s="213"/>
      <c r="B121" s="748" t="s">
        <v>1768</v>
      </c>
      <c r="C121" s="749"/>
      <c r="D121" s="749"/>
      <c r="E121" s="749"/>
      <c r="F121" s="750"/>
      <c r="G121" s="212"/>
      <c r="H121" s="212"/>
    </row>
    <row r="122" spans="1:8" s="211" customFormat="1" ht="15">
      <c r="A122" s="213"/>
      <c r="B122" s="231"/>
      <c r="C122" s="503" t="s">
        <v>1657</v>
      </c>
      <c r="D122" s="504" t="s">
        <v>2</v>
      </c>
      <c r="E122" s="263"/>
      <c r="F122" s="264"/>
      <c r="G122" s="212"/>
      <c r="H122" s="212"/>
    </row>
    <row r="123" spans="1:8" s="211" customFormat="1" ht="15">
      <c r="A123" s="213"/>
      <c r="B123" s="345"/>
      <c r="C123" s="267"/>
      <c r="D123" s="268"/>
      <c r="E123" s="250"/>
      <c r="F123" s="251"/>
      <c r="G123" s="212"/>
      <c r="H123" s="212"/>
    </row>
    <row r="124" spans="1:8" s="211" customFormat="1" ht="15">
      <c r="A124" s="213"/>
      <c r="B124" s="231" t="s">
        <v>27</v>
      </c>
      <c r="C124" s="261" t="s">
        <v>28</v>
      </c>
      <c r="D124" s="262" t="s">
        <v>29</v>
      </c>
      <c r="E124" s="263" t="s">
        <v>30</v>
      </c>
      <c r="F124" s="264" t="s">
        <v>31</v>
      </c>
      <c r="G124" s="212"/>
      <c r="H124" s="212"/>
    </row>
    <row r="125" spans="1:8" s="211" customFormat="1" ht="30">
      <c r="A125" s="213"/>
      <c r="B125" s="639" t="s">
        <v>1411</v>
      </c>
      <c r="C125" s="508" t="s">
        <v>2</v>
      </c>
      <c r="D125" s="577">
        <v>1</v>
      </c>
      <c r="E125" s="510">
        <f>'MAPA DE COTAÇÃO'!$M$76</f>
        <v>476.99</v>
      </c>
      <c r="F125" s="511">
        <f>ROUND((D125*E125),4)</f>
        <v>476.99</v>
      </c>
      <c r="G125" s="212"/>
      <c r="H125" s="212"/>
    </row>
    <row r="126" spans="1:8" s="211" customFormat="1" ht="15">
      <c r="A126" s="213"/>
      <c r="B126" s="231" t="s">
        <v>38</v>
      </c>
      <c r="C126" s="261" t="s">
        <v>1</v>
      </c>
      <c r="D126" s="262" t="s">
        <v>1</v>
      </c>
      <c r="E126" s="263" t="s">
        <v>1</v>
      </c>
      <c r="F126" s="264">
        <f>SUM(F125:F125)</f>
        <v>476.99</v>
      </c>
      <c r="G126" s="212"/>
      <c r="H126" s="212"/>
    </row>
    <row r="127" spans="1:8" s="211" customFormat="1" ht="15">
      <c r="A127" s="213"/>
      <c r="B127" s="345"/>
      <c r="C127" s="267"/>
      <c r="D127" s="268"/>
      <c r="E127" s="250"/>
      <c r="F127" s="251"/>
      <c r="G127" s="212"/>
      <c r="H127" s="212"/>
    </row>
    <row r="128" spans="1:8" s="211" customFormat="1" ht="15">
      <c r="A128" s="213"/>
      <c r="B128" s="544" t="s">
        <v>39</v>
      </c>
      <c r="C128" s="554" t="s">
        <v>1</v>
      </c>
      <c r="D128" s="555" t="s">
        <v>1</v>
      </c>
      <c r="E128" s="556" t="s">
        <v>1</v>
      </c>
      <c r="F128" s="557">
        <f>F126</f>
        <v>476.99</v>
      </c>
      <c r="G128" s="212"/>
      <c r="H128" s="212"/>
    </row>
    <row r="129" spans="1:8" s="211" customFormat="1" ht="15">
      <c r="A129" s="213"/>
      <c r="B129" s="544" t="s">
        <v>40</v>
      </c>
      <c r="C129" s="554" t="s">
        <v>1</v>
      </c>
      <c r="D129" s="555" t="s">
        <v>1</v>
      </c>
      <c r="E129" s="556">
        <v>0</v>
      </c>
      <c r="F129" s="557">
        <v>0</v>
      </c>
      <c r="G129" s="212"/>
      <c r="H129" s="212"/>
    </row>
    <row r="130" spans="1:8" s="211" customFormat="1" ht="15" customHeight="1" thickBot="1">
      <c r="A130" s="213"/>
      <c r="B130" s="549" t="s">
        <v>41</v>
      </c>
      <c r="C130" s="550" t="s">
        <v>1</v>
      </c>
      <c r="D130" s="558" t="s">
        <v>1</v>
      </c>
      <c r="E130" s="559" t="s">
        <v>1</v>
      </c>
      <c r="F130" s="560">
        <f>SUM(F128:F129)</f>
        <v>476.99</v>
      </c>
      <c r="G130" s="212"/>
      <c r="H130" s="212"/>
    </row>
    <row r="131" spans="1:8" s="42" customFormat="1" ht="15">
      <c r="A131" s="36"/>
      <c r="B131" s="33"/>
      <c r="C131" s="33"/>
      <c r="D131" s="46"/>
      <c r="E131" s="37"/>
      <c r="F131" s="37"/>
      <c r="G131" s="32"/>
      <c r="H131" s="32"/>
    </row>
    <row r="132" spans="1:8" s="42" customFormat="1" ht="15">
      <c r="A132" s="36"/>
      <c r="B132" s="33"/>
      <c r="C132" s="33"/>
      <c r="D132" s="46"/>
      <c r="E132" s="37"/>
      <c r="F132" s="37"/>
      <c r="G132" s="32"/>
      <c r="H132" s="32"/>
    </row>
    <row r="133" spans="1:8" s="42" customFormat="1" ht="29.25" customHeight="1">
      <c r="A133" s="36"/>
      <c r="B133" s="33"/>
      <c r="C133" s="33"/>
      <c r="D133" s="46"/>
      <c r="E133" s="37"/>
      <c r="F133" s="37"/>
      <c r="G133" s="32"/>
      <c r="H133" s="32"/>
    </row>
    <row r="134" spans="1:8" s="42" customFormat="1" ht="15.75" thickBot="1">
      <c r="A134" s="36"/>
      <c r="B134" s="33"/>
      <c r="C134" s="33"/>
      <c r="D134" s="46"/>
      <c r="E134" s="37"/>
      <c r="F134" s="37"/>
      <c r="G134" s="32"/>
      <c r="H134" s="32"/>
    </row>
    <row r="135" spans="1:8" s="42" customFormat="1" ht="15" customHeight="1">
      <c r="A135" s="36"/>
      <c r="B135" s="226" t="s">
        <v>672</v>
      </c>
      <c r="C135" s="227"/>
      <c r="D135" s="258"/>
      <c r="E135" s="259"/>
      <c r="F135" s="260"/>
      <c r="G135" s="32"/>
      <c r="H135" s="32"/>
    </row>
    <row r="136" spans="1:8" s="42" customFormat="1" ht="15">
      <c r="A136" s="36"/>
      <c r="B136" s="748" t="s">
        <v>668</v>
      </c>
      <c r="C136" s="749"/>
      <c r="D136" s="749"/>
      <c r="E136" s="749"/>
      <c r="F136" s="750"/>
      <c r="G136" s="32"/>
      <c r="H136" s="32"/>
    </row>
    <row r="137" spans="1:8" s="42" customFormat="1" ht="15" customHeight="1">
      <c r="A137" s="36"/>
      <c r="B137" s="231" t="s">
        <v>666</v>
      </c>
      <c r="C137" s="261"/>
      <c r="D137" s="262"/>
      <c r="E137" s="263"/>
      <c r="F137" s="264"/>
      <c r="G137" s="32"/>
      <c r="H137" s="32"/>
    </row>
    <row r="138" spans="1:8" s="42" customFormat="1" ht="15">
      <c r="A138" s="36"/>
      <c r="B138" s="231"/>
      <c r="C138" s="261"/>
      <c r="D138" s="262"/>
      <c r="E138" s="263"/>
      <c r="F138" s="264"/>
      <c r="G138" s="32"/>
      <c r="H138" s="32"/>
    </row>
    <row r="139" spans="1:8" s="42" customFormat="1" ht="15">
      <c r="A139" s="36"/>
      <c r="B139" s="231" t="s">
        <v>27</v>
      </c>
      <c r="C139" s="261" t="s">
        <v>28</v>
      </c>
      <c r="D139" s="262" t="s">
        <v>29</v>
      </c>
      <c r="E139" s="263" t="s">
        <v>30</v>
      </c>
      <c r="F139" s="264" t="s">
        <v>31</v>
      </c>
      <c r="G139" s="32"/>
      <c r="H139" s="32"/>
    </row>
    <row r="140" spans="1:8" s="42" customFormat="1" ht="105">
      <c r="A140" s="36"/>
      <c r="B140" s="639" t="s">
        <v>707</v>
      </c>
      <c r="C140" s="248" t="s">
        <v>45</v>
      </c>
      <c r="D140" s="257">
        <v>1</v>
      </c>
      <c r="E140" s="250">
        <f>'MAPA DE COTAÇÃO'!$M$41</f>
        <v>3051</v>
      </c>
      <c r="F140" s="251">
        <f aca="true" t="shared" si="5" ref="F140:F146">ROUND((D140*E140),4)</f>
        <v>3051</v>
      </c>
      <c r="G140" s="32"/>
      <c r="H140" s="32"/>
    </row>
    <row r="141" spans="1:8" s="42" customFormat="1" ht="27" customHeight="1">
      <c r="A141" s="36"/>
      <c r="B141" s="236" t="s">
        <v>1377</v>
      </c>
      <c r="C141" s="248" t="s">
        <v>45</v>
      </c>
      <c r="D141" s="257">
        <v>2</v>
      </c>
      <c r="E141" s="250">
        <v>248.85</v>
      </c>
      <c r="F141" s="251">
        <f t="shared" si="5"/>
        <v>497.7</v>
      </c>
      <c r="G141" s="32"/>
      <c r="H141" s="32"/>
    </row>
    <row r="142" spans="1:8" s="42" customFormat="1" ht="15" customHeight="1">
      <c r="A142" s="36"/>
      <c r="B142" s="236" t="s">
        <v>667</v>
      </c>
      <c r="C142" s="248" t="s">
        <v>45</v>
      </c>
      <c r="D142" s="257">
        <v>2</v>
      </c>
      <c r="E142" s="250">
        <v>591.32</v>
      </c>
      <c r="F142" s="251">
        <f t="shared" si="5"/>
        <v>1182.64</v>
      </c>
      <c r="G142" s="32"/>
      <c r="H142" s="32"/>
    </row>
    <row r="143" spans="1:8" s="42" customFormat="1" ht="15" customHeight="1">
      <c r="A143" s="36"/>
      <c r="B143" s="236" t="s">
        <v>1380</v>
      </c>
      <c r="C143" s="248" t="s">
        <v>711</v>
      </c>
      <c r="D143" s="257">
        <v>400</v>
      </c>
      <c r="E143" s="250">
        <v>1.95</v>
      </c>
      <c r="F143" s="251">
        <f t="shared" si="5"/>
        <v>780</v>
      </c>
      <c r="G143" s="32"/>
      <c r="H143" s="32"/>
    </row>
    <row r="144" spans="1:8" s="42" customFormat="1" ht="30">
      <c r="A144" s="36"/>
      <c r="B144" s="236" t="s">
        <v>673</v>
      </c>
      <c r="C144" s="248" t="s">
        <v>3</v>
      </c>
      <c r="D144" s="257">
        <v>0.008</v>
      </c>
      <c r="E144" s="250">
        <v>508.6</v>
      </c>
      <c r="F144" s="251">
        <f t="shared" si="5"/>
        <v>4.0688</v>
      </c>
      <c r="G144" s="32"/>
      <c r="H144" s="32"/>
    </row>
    <row r="145" spans="1:8" s="42" customFormat="1" ht="15">
      <c r="A145" s="36"/>
      <c r="B145" s="236" t="s">
        <v>400</v>
      </c>
      <c r="C145" s="248" t="s">
        <v>32</v>
      </c>
      <c r="D145" s="257">
        <v>3.46</v>
      </c>
      <c r="E145" s="250">
        <v>17.67</v>
      </c>
      <c r="F145" s="251">
        <f t="shared" si="5"/>
        <v>61.1382</v>
      </c>
      <c r="G145" s="32"/>
      <c r="H145" s="32"/>
    </row>
    <row r="146" spans="1:8" s="42" customFormat="1" ht="15">
      <c r="A146" s="36"/>
      <c r="B146" s="236" t="s">
        <v>395</v>
      </c>
      <c r="C146" s="248" t="s">
        <v>32</v>
      </c>
      <c r="D146" s="257">
        <v>1.65</v>
      </c>
      <c r="E146" s="250">
        <v>14.02</v>
      </c>
      <c r="F146" s="251">
        <f t="shared" si="5"/>
        <v>23.133</v>
      </c>
      <c r="G146" s="32"/>
      <c r="H146" s="32"/>
    </row>
    <row r="147" spans="1:8" s="42" customFormat="1" ht="15">
      <c r="A147" s="36"/>
      <c r="B147" s="231"/>
      <c r="C147" s="261"/>
      <c r="D147" s="262"/>
      <c r="E147" s="263"/>
      <c r="F147" s="264"/>
      <c r="G147" s="32"/>
      <c r="H147" s="32"/>
    </row>
    <row r="148" spans="1:8" s="42" customFormat="1" ht="15">
      <c r="A148" s="36"/>
      <c r="B148" s="544" t="s">
        <v>38</v>
      </c>
      <c r="C148" s="554" t="s">
        <v>1</v>
      </c>
      <c r="D148" s="555" t="s">
        <v>1</v>
      </c>
      <c r="E148" s="556" t="s">
        <v>1</v>
      </c>
      <c r="F148" s="557">
        <f>SUM(F140:F147)</f>
        <v>5599.68</v>
      </c>
      <c r="G148" s="32"/>
      <c r="H148" s="32"/>
    </row>
    <row r="149" spans="1:8" s="42" customFormat="1" ht="15">
      <c r="A149" s="36"/>
      <c r="B149" s="544"/>
      <c r="C149" s="554"/>
      <c r="D149" s="555"/>
      <c r="E149" s="556"/>
      <c r="F149" s="557"/>
      <c r="G149" s="32"/>
      <c r="H149" s="32"/>
    </row>
    <row r="150" spans="1:8" s="42" customFormat="1" ht="15">
      <c r="A150" s="36"/>
      <c r="B150" s="544" t="s">
        <v>39</v>
      </c>
      <c r="C150" s="554" t="s">
        <v>1</v>
      </c>
      <c r="D150" s="555" t="s">
        <v>1</v>
      </c>
      <c r="E150" s="556" t="s">
        <v>1</v>
      </c>
      <c r="F150" s="557">
        <f>F148</f>
        <v>5599.68</v>
      </c>
      <c r="G150" s="32"/>
      <c r="H150" s="32"/>
    </row>
    <row r="151" spans="1:8" s="42" customFormat="1" ht="15" customHeight="1">
      <c r="A151" s="36"/>
      <c r="B151" s="544" t="s">
        <v>40</v>
      </c>
      <c r="C151" s="554" t="s">
        <v>1</v>
      </c>
      <c r="D151" s="555" t="s">
        <v>1</v>
      </c>
      <c r="E151" s="556">
        <v>0</v>
      </c>
      <c r="F151" s="557">
        <v>0</v>
      </c>
      <c r="G151" s="32"/>
      <c r="H151" s="32"/>
    </row>
    <row r="152" spans="1:8" s="42" customFormat="1" ht="15.75" thickBot="1">
      <c r="A152" s="36"/>
      <c r="B152" s="549" t="s">
        <v>41</v>
      </c>
      <c r="C152" s="550" t="s">
        <v>1</v>
      </c>
      <c r="D152" s="558" t="s">
        <v>1</v>
      </c>
      <c r="E152" s="559" t="s">
        <v>1</v>
      </c>
      <c r="F152" s="560">
        <f>SUM(F150:F151)</f>
        <v>5599.68</v>
      </c>
      <c r="G152" s="32"/>
      <c r="H152" s="32"/>
    </row>
    <row r="153" spans="1:8" s="42" customFormat="1" ht="45" customHeight="1" thickBot="1">
      <c r="A153" s="36"/>
      <c r="B153" s="33"/>
      <c r="C153" s="33"/>
      <c r="D153" s="46"/>
      <c r="E153" s="37"/>
      <c r="F153" s="37"/>
      <c r="G153" s="32"/>
      <c r="H153" s="32"/>
    </row>
    <row r="154" spans="1:8" s="42" customFormat="1" ht="15">
      <c r="A154" s="36"/>
      <c r="B154" s="226" t="s">
        <v>672</v>
      </c>
      <c r="C154" s="227"/>
      <c r="D154" s="258"/>
      <c r="E154" s="259"/>
      <c r="F154" s="260"/>
      <c r="G154" s="32"/>
      <c r="H154" s="32"/>
    </row>
    <row r="155" spans="1:8" s="42" customFormat="1" ht="15">
      <c r="A155" s="36"/>
      <c r="B155" s="748" t="s">
        <v>669</v>
      </c>
      <c r="C155" s="749"/>
      <c r="D155" s="749"/>
      <c r="E155" s="749"/>
      <c r="F155" s="750"/>
      <c r="G155" s="32"/>
      <c r="H155" s="32"/>
    </row>
    <row r="156" spans="1:8" s="42" customFormat="1" ht="15">
      <c r="A156" s="36"/>
      <c r="B156" s="231" t="s">
        <v>666</v>
      </c>
      <c r="C156" s="261"/>
      <c r="D156" s="262"/>
      <c r="E156" s="263"/>
      <c r="F156" s="264"/>
      <c r="G156" s="32"/>
      <c r="H156" s="32"/>
    </row>
    <row r="157" spans="1:8" s="42" customFormat="1" ht="15" customHeight="1">
      <c r="A157" s="36"/>
      <c r="B157" s="231"/>
      <c r="C157" s="261"/>
      <c r="D157" s="262"/>
      <c r="E157" s="263"/>
      <c r="F157" s="264"/>
      <c r="G157" s="32"/>
      <c r="H157" s="32"/>
    </row>
    <row r="158" spans="1:17" s="566" customFormat="1" ht="15">
      <c r="A158" s="166"/>
      <c r="B158" s="231" t="s">
        <v>27</v>
      </c>
      <c r="C158" s="261" t="s">
        <v>28</v>
      </c>
      <c r="D158" s="262" t="s">
        <v>29</v>
      </c>
      <c r="E158" s="263" t="s">
        <v>30</v>
      </c>
      <c r="F158" s="264" t="s">
        <v>31</v>
      </c>
      <c r="G158" s="164"/>
      <c r="H158" s="164"/>
      <c r="I158" s="571"/>
      <c r="J158" s="571"/>
      <c r="K158" s="571"/>
      <c r="L158" s="571"/>
      <c r="M158" s="571"/>
      <c r="N158" s="571"/>
      <c r="O158" s="571"/>
      <c r="P158" s="571"/>
      <c r="Q158" s="571"/>
    </row>
    <row r="159" spans="1:8" s="42" customFormat="1" ht="27" customHeight="1">
      <c r="A159" s="36"/>
      <c r="B159" s="639" t="s">
        <v>708</v>
      </c>
      <c r="C159" s="248" t="s">
        <v>45</v>
      </c>
      <c r="D159" s="257">
        <v>1</v>
      </c>
      <c r="E159" s="250">
        <f>'MAPA DE COTAÇÃO'!$M$42</f>
        <v>3725</v>
      </c>
      <c r="F159" s="251">
        <f aca="true" t="shared" si="6" ref="F159:F165">ROUND((D159*E159),4)</f>
        <v>3725</v>
      </c>
      <c r="G159" s="32"/>
      <c r="H159" s="32"/>
    </row>
    <row r="160" spans="1:8" s="42" customFormat="1" ht="30">
      <c r="A160" s="36"/>
      <c r="B160" s="236" t="s">
        <v>1381</v>
      </c>
      <c r="C160" s="248" t="s">
        <v>45</v>
      </c>
      <c r="D160" s="257">
        <v>2</v>
      </c>
      <c r="E160" s="250">
        <v>248.85</v>
      </c>
      <c r="F160" s="251">
        <f t="shared" si="6"/>
        <v>497.7</v>
      </c>
      <c r="G160" s="32"/>
      <c r="H160" s="32"/>
    </row>
    <row r="161" spans="1:8" s="42" customFormat="1" ht="30">
      <c r="A161" s="36"/>
      <c r="B161" s="236" t="s">
        <v>667</v>
      </c>
      <c r="C161" s="248" t="s">
        <v>45</v>
      </c>
      <c r="D161" s="257">
        <v>2</v>
      </c>
      <c r="E161" s="250">
        <v>591.32</v>
      </c>
      <c r="F161" s="251">
        <f t="shared" si="6"/>
        <v>1182.64</v>
      </c>
      <c r="G161" s="32"/>
      <c r="H161" s="32"/>
    </row>
    <row r="162" spans="1:8" s="42" customFormat="1" ht="45">
      <c r="A162" s="36"/>
      <c r="B162" s="236" t="s">
        <v>1380</v>
      </c>
      <c r="C162" s="248" t="s">
        <v>711</v>
      </c>
      <c r="D162" s="257">
        <v>400</v>
      </c>
      <c r="E162" s="250">
        <v>1.98</v>
      </c>
      <c r="F162" s="251">
        <f t="shared" si="6"/>
        <v>792</v>
      </c>
      <c r="G162" s="32"/>
      <c r="H162" s="32"/>
    </row>
    <row r="163" spans="1:8" s="42" customFormat="1" ht="30">
      <c r="A163" s="36"/>
      <c r="B163" s="236" t="s">
        <v>673</v>
      </c>
      <c r="C163" s="248" t="s">
        <v>3</v>
      </c>
      <c r="D163" s="257">
        <v>0.025</v>
      </c>
      <c r="E163" s="250">
        <v>508.6</v>
      </c>
      <c r="F163" s="251">
        <f t="shared" si="6"/>
        <v>12.715</v>
      </c>
      <c r="G163" s="32"/>
      <c r="H163" s="32"/>
    </row>
    <row r="164" spans="1:8" s="42" customFormat="1" ht="15">
      <c r="A164" s="36"/>
      <c r="B164" s="236" t="s">
        <v>400</v>
      </c>
      <c r="C164" s="248" t="s">
        <v>32</v>
      </c>
      <c r="D164" s="257">
        <v>11.32</v>
      </c>
      <c r="E164" s="250">
        <v>17.67</v>
      </c>
      <c r="F164" s="251">
        <f t="shared" si="6"/>
        <v>200.0244</v>
      </c>
      <c r="G164" s="32"/>
      <c r="H164" s="32"/>
    </row>
    <row r="165" spans="1:8" s="42" customFormat="1" ht="15">
      <c r="A165" s="36"/>
      <c r="B165" s="236" t="s">
        <v>395</v>
      </c>
      <c r="C165" s="248" t="s">
        <v>32</v>
      </c>
      <c r="D165" s="257">
        <v>5.11</v>
      </c>
      <c r="E165" s="250">
        <v>14.02</v>
      </c>
      <c r="F165" s="251">
        <f t="shared" si="6"/>
        <v>71.6422</v>
      </c>
      <c r="G165" s="32"/>
      <c r="H165" s="32"/>
    </row>
    <row r="166" spans="1:8" s="42" customFormat="1" ht="15">
      <c r="A166" s="36"/>
      <c r="B166" s="231"/>
      <c r="C166" s="261"/>
      <c r="D166" s="262"/>
      <c r="E166" s="263"/>
      <c r="F166" s="264"/>
      <c r="G166" s="32"/>
      <c r="H166" s="32"/>
    </row>
    <row r="167" spans="1:8" s="42" customFormat="1" ht="20.25" customHeight="1">
      <c r="A167" s="36"/>
      <c r="B167" s="544" t="s">
        <v>38</v>
      </c>
      <c r="C167" s="554" t="s">
        <v>1</v>
      </c>
      <c r="D167" s="555" t="s">
        <v>1</v>
      </c>
      <c r="E167" s="556" t="s">
        <v>1</v>
      </c>
      <c r="F167" s="557">
        <f>SUM(F159:F166)</f>
        <v>6481.721600000001</v>
      </c>
      <c r="G167" s="32"/>
      <c r="H167" s="32"/>
    </row>
    <row r="168" spans="1:8" s="42" customFormat="1" ht="30" customHeight="1">
      <c r="A168" s="36"/>
      <c r="B168" s="544"/>
      <c r="C168" s="554"/>
      <c r="D168" s="555"/>
      <c r="E168" s="556"/>
      <c r="F168" s="557"/>
      <c r="G168" s="32"/>
      <c r="H168" s="32"/>
    </row>
    <row r="169" spans="1:8" s="42" customFormat="1" ht="15">
      <c r="A169" s="36"/>
      <c r="B169" s="544" t="s">
        <v>39</v>
      </c>
      <c r="C169" s="554" t="s">
        <v>1</v>
      </c>
      <c r="D169" s="555" t="s">
        <v>1</v>
      </c>
      <c r="E169" s="556" t="s">
        <v>1</v>
      </c>
      <c r="F169" s="557">
        <f>F167</f>
        <v>6481.721600000001</v>
      </c>
      <c r="G169" s="32"/>
      <c r="H169" s="32"/>
    </row>
    <row r="170" spans="1:8" s="42" customFormat="1" ht="15">
      <c r="A170" s="36"/>
      <c r="B170" s="544" t="s">
        <v>40</v>
      </c>
      <c r="C170" s="554" t="s">
        <v>1</v>
      </c>
      <c r="D170" s="555" t="s">
        <v>1</v>
      </c>
      <c r="E170" s="556">
        <v>0</v>
      </c>
      <c r="F170" s="557">
        <v>0</v>
      </c>
      <c r="G170" s="32"/>
      <c r="H170" s="32"/>
    </row>
    <row r="171" spans="1:8" s="42" customFormat="1" ht="15.75" thickBot="1">
      <c r="A171" s="36"/>
      <c r="B171" s="549" t="s">
        <v>41</v>
      </c>
      <c r="C171" s="550" t="s">
        <v>1</v>
      </c>
      <c r="D171" s="558" t="s">
        <v>1</v>
      </c>
      <c r="E171" s="559" t="s">
        <v>1</v>
      </c>
      <c r="F171" s="560">
        <f>SUM(F169:F170)</f>
        <v>6481.721600000001</v>
      </c>
      <c r="G171" s="32"/>
      <c r="H171" s="32"/>
    </row>
    <row r="172" spans="1:8" s="42" customFormat="1" ht="15.75" thickBot="1">
      <c r="A172" s="36"/>
      <c r="B172" s="33"/>
      <c r="C172" s="33"/>
      <c r="D172" s="46"/>
      <c r="E172" s="37"/>
      <c r="F172" s="37"/>
      <c r="G172" s="32"/>
      <c r="H172" s="32"/>
    </row>
    <row r="173" spans="1:8" s="42" customFormat="1" ht="15">
      <c r="A173" s="36"/>
      <c r="B173" s="226" t="s">
        <v>672</v>
      </c>
      <c r="C173" s="227"/>
      <c r="D173" s="258"/>
      <c r="E173" s="259"/>
      <c r="F173" s="260"/>
      <c r="G173" s="32"/>
      <c r="H173" s="32"/>
    </row>
    <row r="174" spans="1:8" s="42" customFormat="1" ht="15">
      <c r="A174" s="36"/>
      <c r="B174" s="748" t="s">
        <v>670</v>
      </c>
      <c r="C174" s="749"/>
      <c r="D174" s="749"/>
      <c r="E174" s="749"/>
      <c r="F174" s="750"/>
      <c r="G174" s="32"/>
      <c r="H174" s="32"/>
    </row>
    <row r="175" spans="1:8" s="42" customFormat="1" ht="15">
      <c r="A175" s="36"/>
      <c r="B175" s="231" t="s">
        <v>666</v>
      </c>
      <c r="C175" s="261"/>
      <c r="D175" s="262"/>
      <c r="E175" s="263"/>
      <c r="F175" s="264"/>
      <c r="G175" s="32"/>
      <c r="H175" s="32"/>
    </row>
    <row r="176" spans="1:8" s="211" customFormat="1" ht="15" customHeight="1">
      <c r="A176" s="213"/>
      <c r="B176" s="231"/>
      <c r="C176" s="261"/>
      <c r="D176" s="262"/>
      <c r="E176" s="263"/>
      <c r="F176" s="264"/>
      <c r="G176" s="212"/>
      <c r="H176" s="212"/>
    </row>
    <row r="177" spans="1:8" s="42" customFormat="1" ht="15">
      <c r="A177" s="36"/>
      <c r="B177" s="231" t="s">
        <v>27</v>
      </c>
      <c r="C177" s="261" t="s">
        <v>28</v>
      </c>
      <c r="D177" s="262" t="s">
        <v>29</v>
      </c>
      <c r="E177" s="263" t="s">
        <v>30</v>
      </c>
      <c r="F177" s="264" t="s">
        <v>31</v>
      </c>
      <c r="G177" s="32"/>
      <c r="H177" s="32"/>
    </row>
    <row r="178" spans="1:8" s="42" customFormat="1" ht="105">
      <c r="A178" s="36"/>
      <c r="B178" s="639" t="s">
        <v>709</v>
      </c>
      <c r="C178" s="248" t="s">
        <v>45</v>
      </c>
      <c r="D178" s="257">
        <v>1</v>
      </c>
      <c r="E178" s="250">
        <f>'MAPA DE COTAÇÃO'!$M$43</f>
        <v>3725</v>
      </c>
      <c r="F178" s="251">
        <f aca="true" t="shared" si="7" ref="F178:F184">ROUND((D178*E178),4)</f>
        <v>3725</v>
      </c>
      <c r="G178" s="32"/>
      <c r="H178" s="32"/>
    </row>
    <row r="179" spans="1:8" s="42" customFormat="1" ht="27" customHeight="1">
      <c r="A179" s="36"/>
      <c r="B179" s="236" t="s">
        <v>1381</v>
      </c>
      <c r="C179" s="248" t="s">
        <v>45</v>
      </c>
      <c r="D179" s="257">
        <v>2</v>
      </c>
      <c r="E179" s="250">
        <v>244.68</v>
      </c>
      <c r="F179" s="251">
        <f t="shared" si="7"/>
        <v>489.36</v>
      </c>
      <c r="G179" s="32"/>
      <c r="H179" s="32"/>
    </row>
    <row r="180" spans="1:8" s="42" customFormat="1" ht="30">
      <c r="A180" s="36"/>
      <c r="B180" s="236" t="s">
        <v>667</v>
      </c>
      <c r="C180" s="248" t="s">
        <v>45</v>
      </c>
      <c r="D180" s="257">
        <v>2</v>
      </c>
      <c r="E180" s="250">
        <v>591.32</v>
      </c>
      <c r="F180" s="251">
        <f t="shared" si="7"/>
        <v>1182.64</v>
      </c>
      <c r="G180" s="32"/>
      <c r="H180" s="32"/>
    </row>
    <row r="181" spans="1:8" s="42" customFormat="1" ht="17.25" customHeight="1">
      <c r="A181" s="36"/>
      <c r="B181" s="236" t="s">
        <v>1379</v>
      </c>
      <c r="C181" s="248" t="s">
        <v>711</v>
      </c>
      <c r="D181" s="257">
        <v>400</v>
      </c>
      <c r="E181" s="250">
        <v>1.89</v>
      </c>
      <c r="F181" s="251">
        <f t="shared" si="7"/>
        <v>756</v>
      </c>
      <c r="G181" s="32"/>
      <c r="H181" s="32"/>
    </row>
    <row r="182" spans="1:8" s="42" customFormat="1" ht="39.75" customHeight="1">
      <c r="A182" s="36"/>
      <c r="B182" s="236" t="s">
        <v>673</v>
      </c>
      <c r="C182" s="248" t="s">
        <v>3</v>
      </c>
      <c r="D182" s="257">
        <v>0.02</v>
      </c>
      <c r="E182" s="250">
        <v>489.28</v>
      </c>
      <c r="F182" s="251">
        <f t="shared" si="7"/>
        <v>9.7856</v>
      </c>
      <c r="G182" s="32"/>
      <c r="H182" s="32"/>
    </row>
    <row r="183" spans="1:8" s="42" customFormat="1" ht="15">
      <c r="A183" s="36"/>
      <c r="B183" s="236" t="s">
        <v>400</v>
      </c>
      <c r="C183" s="248" t="s">
        <v>32</v>
      </c>
      <c r="D183" s="257">
        <v>8.9</v>
      </c>
      <c r="E183" s="250">
        <v>17.67</v>
      </c>
      <c r="F183" s="251">
        <f t="shared" si="7"/>
        <v>157.263</v>
      </c>
      <c r="G183" s="32"/>
      <c r="H183" s="32"/>
    </row>
    <row r="184" spans="1:8" s="42" customFormat="1" ht="15" customHeight="1">
      <c r="A184" s="36"/>
      <c r="B184" s="236" t="s">
        <v>395</v>
      </c>
      <c r="C184" s="248" t="s">
        <v>32</v>
      </c>
      <c r="D184" s="257">
        <v>4.23</v>
      </c>
      <c r="E184" s="250">
        <v>14.02</v>
      </c>
      <c r="F184" s="251">
        <f t="shared" si="7"/>
        <v>59.3046</v>
      </c>
      <c r="G184" s="32"/>
      <c r="H184" s="32"/>
    </row>
    <row r="185" spans="1:8" s="42" customFormat="1" ht="15">
      <c r="A185" s="36"/>
      <c r="B185" s="231"/>
      <c r="C185" s="261"/>
      <c r="D185" s="262"/>
      <c r="E185" s="263"/>
      <c r="F185" s="264"/>
      <c r="G185" s="32"/>
      <c r="H185" s="32"/>
    </row>
    <row r="186" spans="1:8" s="42" customFormat="1" ht="15">
      <c r="A186" s="36"/>
      <c r="B186" s="544" t="s">
        <v>38</v>
      </c>
      <c r="C186" s="554" t="s">
        <v>1</v>
      </c>
      <c r="D186" s="555" t="s">
        <v>1</v>
      </c>
      <c r="E186" s="556" t="s">
        <v>1</v>
      </c>
      <c r="F186" s="557">
        <f>SUM(F178:F185)</f>
        <v>6379.3532000000005</v>
      </c>
      <c r="G186" s="32"/>
      <c r="H186" s="32"/>
    </row>
    <row r="187" spans="1:8" s="42" customFormat="1" ht="15">
      <c r="A187" s="36"/>
      <c r="B187" s="544"/>
      <c r="C187" s="554"/>
      <c r="D187" s="555"/>
      <c r="E187" s="556"/>
      <c r="F187" s="557"/>
      <c r="G187" s="32"/>
      <c r="H187" s="32"/>
    </row>
    <row r="188" spans="1:8" s="42" customFormat="1" ht="15">
      <c r="A188" s="36"/>
      <c r="B188" s="544" t="s">
        <v>39</v>
      </c>
      <c r="C188" s="554" t="s">
        <v>1</v>
      </c>
      <c r="D188" s="555" t="s">
        <v>1</v>
      </c>
      <c r="E188" s="556" t="s">
        <v>1</v>
      </c>
      <c r="F188" s="557">
        <f>F186</f>
        <v>6379.3532000000005</v>
      </c>
      <c r="G188" s="32"/>
      <c r="H188" s="32"/>
    </row>
    <row r="189" spans="1:8" s="42" customFormat="1" ht="15">
      <c r="A189" s="36"/>
      <c r="B189" s="544" t="s">
        <v>40</v>
      </c>
      <c r="C189" s="554" t="s">
        <v>1</v>
      </c>
      <c r="D189" s="555" t="s">
        <v>1</v>
      </c>
      <c r="E189" s="556">
        <v>0</v>
      </c>
      <c r="F189" s="557">
        <v>0</v>
      </c>
      <c r="G189" s="32"/>
      <c r="H189" s="32"/>
    </row>
    <row r="190" spans="1:8" s="42" customFormat="1" ht="15.75" thickBot="1">
      <c r="A190" s="36"/>
      <c r="B190" s="549" t="s">
        <v>41</v>
      </c>
      <c r="C190" s="550" t="s">
        <v>1</v>
      </c>
      <c r="D190" s="558" t="s">
        <v>1</v>
      </c>
      <c r="E190" s="559" t="s">
        <v>1</v>
      </c>
      <c r="F190" s="560">
        <f>SUM(F188:F189)</f>
        <v>6379.3532000000005</v>
      </c>
      <c r="G190" s="32"/>
      <c r="H190" s="32"/>
    </row>
    <row r="191" spans="1:8" s="42" customFormat="1" ht="15.75" thickBot="1">
      <c r="A191" s="36"/>
      <c r="B191" s="33"/>
      <c r="C191" s="33"/>
      <c r="D191" s="46"/>
      <c r="E191" s="37"/>
      <c r="F191" s="37"/>
      <c r="G191" s="32"/>
      <c r="H191" s="32"/>
    </row>
    <row r="192" spans="1:8" s="42" customFormat="1" ht="15">
      <c r="A192" s="36"/>
      <c r="B192" s="226" t="s">
        <v>672</v>
      </c>
      <c r="C192" s="227"/>
      <c r="D192" s="258"/>
      <c r="E192" s="259"/>
      <c r="F192" s="260"/>
      <c r="G192" s="32"/>
      <c r="H192" s="32"/>
    </row>
    <row r="193" spans="1:8" s="42" customFormat="1" ht="15">
      <c r="A193" s="36"/>
      <c r="B193" s="748" t="s">
        <v>671</v>
      </c>
      <c r="C193" s="749"/>
      <c r="D193" s="749"/>
      <c r="E193" s="749"/>
      <c r="F193" s="750"/>
      <c r="G193" s="32"/>
      <c r="H193" s="32"/>
    </row>
    <row r="194" spans="1:8" s="42" customFormat="1" ht="15">
      <c r="A194" s="36"/>
      <c r="B194" s="231" t="s">
        <v>666</v>
      </c>
      <c r="C194" s="261"/>
      <c r="D194" s="262"/>
      <c r="E194" s="263"/>
      <c r="F194" s="264"/>
      <c r="G194" s="32"/>
      <c r="H194" s="32"/>
    </row>
    <row r="195" spans="1:8" s="42" customFormat="1" ht="15">
      <c r="A195" s="36"/>
      <c r="B195" s="231"/>
      <c r="C195" s="261"/>
      <c r="D195" s="262"/>
      <c r="E195" s="263"/>
      <c r="F195" s="264"/>
      <c r="G195" s="32"/>
      <c r="H195" s="32"/>
    </row>
    <row r="196" spans="1:8" s="42" customFormat="1" ht="15">
      <c r="A196" s="36"/>
      <c r="B196" s="231" t="s">
        <v>27</v>
      </c>
      <c r="C196" s="261" t="s">
        <v>28</v>
      </c>
      <c r="D196" s="262" t="s">
        <v>29</v>
      </c>
      <c r="E196" s="263" t="s">
        <v>30</v>
      </c>
      <c r="F196" s="264" t="s">
        <v>31</v>
      </c>
      <c r="G196" s="32"/>
      <c r="H196" s="32"/>
    </row>
    <row r="197" spans="1:8" s="42" customFormat="1" ht="105.75" customHeight="1">
      <c r="A197" s="36"/>
      <c r="B197" s="639" t="s">
        <v>710</v>
      </c>
      <c r="C197" s="248" t="s">
        <v>45</v>
      </c>
      <c r="D197" s="257">
        <v>1</v>
      </c>
      <c r="E197" s="250">
        <f>'MAPA DE COTAÇÃO'!$M$44</f>
        <v>3725</v>
      </c>
      <c r="F197" s="251">
        <f aca="true" t="shared" si="8" ref="F197:F203">ROUND((D197*E197),4)</f>
        <v>3725</v>
      </c>
      <c r="G197" s="32"/>
      <c r="H197" s="32"/>
    </row>
    <row r="198" spans="1:8" s="42" customFormat="1" ht="30.75" customHeight="1">
      <c r="A198" s="36"/>
      <c r="B198" s="236" t="s">
        <v>1381</v>
      </c>
      <c r="C198" s="248" t="s">
        <v>45</v>
      </c>
      <c r="D198" s="257">
        <v>2</v>
      </c>
      <c r="E198" s="250">
        <v>248.85</v>
      </c>
      <c r="F198" s="251">
        <f t="shared" si="8"/>
        <v>497.7</v>
      </c>
      <c r="G198" s="32"/>
      <c r="H198" s="32"/>
    </row>
    <row r="199" spans="1:8" s="42" customFormat="1" ht="30">
      <c r="A199" s="36"/>
      <c r="B199" s="236" t="s">
        <v>667</v>
      </c>
      <c r="C199" s="248" t="s">
        <v>45</v>
      </c>
      <c r="D199" s="257">
        <v>2</v>
      </c>
      <c r="E199" s="250">
        <v>591.32</v>
      </c>
      <c r="F199" s="251">
        <f t="shared" si="8"/>
        <v>1182.64</v>
      </c>
      <c r="G199" s="32"/>
      <c r="H199" s="32"/>
    </row>
    <row r="200" spans="1:8" s="42" customFormat="1" ht="45">
      <c r="A200" s="36"/>
      <c r="B200" s="236" t="s">
        <v>1379</v>
      </c>
      <c r="C200" s="248" t="s">
        <v>711</v>
      </c>
      <c r="D200" s="257">
        <v>400</v>
      </c>
      <c r="E200" s="250">
        <v>1.95</v>
      </c>
      <c r="F200" s="251">
        <f t="shared" si="8"/>
        <v>780</v>
      </c>
      <c r="G200" s="32"/>
      <c r="H200" s="32"/>
    </row>
    <row r="201" spans="1:8" s="42" customFormat="1" ht="30">
      <c r="A201" s="36"/>
      <c r="B201" s="236" t="s">
        <v>673</v>
      </c>
      <c r="C201" s="248" t="s">
        <v>3</v>
      </c>
      <c r="D201" s="257">
        <v>0.011</v>
      </c>
      <c r="E201" s="250">
        <v>508.6</v>
      </c>
      <c r="F201" s="251">
        <f t="shared" si="8"/>
        <v>5.5946</v>
      </c>
      <c r="G201" s="32"/>
      <c r="H201" s="32"/>
    </row>
    <row r="202" spans="1:8" s="42" customFormat="1" ht="15">
      <c r="A202" s="36"/>
      <c r="B202" s="236" t="s">
        <v>400</v>
      </c>
      <c r="C202" s="248" t="s">
        <v>32</v>
      </c>
      <c r="D202" s="257">
        <v>5.25</v>
      </c>
      <c r="E202" s="250">
        <v>17.67</v>
      </c>
      <c r="F202" s="251">
        <f t="shared" si="8"/>
        <v>92.7675</v>
      </c>
      <c r="G202" s="32"/>
      <c r="H202" s="32"/>
    </row>
    <row r="203" spans="1:8" s="42" customFormat="1" ht="15">
      <c r="A203" s="36"/>
      <c r="B203" s="236" t="s">
        <v>395</v>
      </c>
      <c r="C203" s="248" t="s">
        <v>32</v>
      </c>
      <c r="D203" s="257">
        <v>2.5</v>
      </c>
      <c r="E203" s="250">
        <v>14.02</v>
      </c>
      <c r="F203" s="251">
        <f t="shared" si="8"/>
        <v>35.05</v>
      </c>
      <c r="G203" s="32"/>
      <c r="H203" s="32"/>
    </row>
    <row r="204" spans="1:8" s="42" customFormat="1" ht="15">
      <c r="A204" s="36"/>
      <c r="B204" s="231"/>
      <c r="C204" s="261"/>
      <c r="D204" s="262"/>
      <c r="E204" s="263"/>
      <c r="F204" s="264"/>
      <c r="G204" s="32"/>
      <c r="H204" s="32"/>
    </row>
    <row r="205" spans="1:8" s="42" customFormat="1" ht="15">
      <c r="A205" s="36"/>
      <c r="B205" s="544" t="s">
        <v>38</v>
      </c>
      <c r="C205" s="554" t="s">
        <v>1</v>
      </c>
      <c r="D205" s="555" t="s">
        <v>1</v>
      </c>
      <c r="E205" s="556" t="s">
        <v>1</v>
      </c>
      <c r="F205" s="557">
        <f>SUM(F197:F204)</f>
        <v>6318.752100000001</v>
      </c>
      <c r="G205" s="32"/>
      <c r="H205" s="32"/>
    </row>
    <row r="206" spans="1:8" s="42" customFormat="1" ht="15">
      <c r="A206" s="36"/>
      <c r="B206" s="544"/>
      <c r="C206" s="554"/>
      <c r="D206" s="555"/>
      <c r="E206" s="556"/>
      <c r="F206" s="557"/>
      <c r="G206" s="32"/>
      <c r="H206" s="32"/>
    </row>
    <row r="207" spans="1:8" s="42" customFormat="1" ht="15">
      <c r="A207" s="36"/>
      <c r="B207" s="544" t="s">
        <v>39</v>
      </c>
      <c r="C207" s="554" t="s">
        <v>1</v>
      </c>
      <c r="D207" s="555" t="s">
        <v>1</v>
      </c>
      <c r="E207" s="556" t="s">
        <v>1</v>
      </c>
      <c r="F207" s="557">
        <f>F205</f>
        <v>6318.752100000001</v>
      </c>
      <c r="G207" s="32"/>
      <c r="H207" s="32"/>
    </row>
    <row r="208" spans="1:8" s="42" customFormat="1" ht="15">
      <c r="A208" s="36"/>
      <c r="B208" s="544" t="s">
        <v>40</v>
      </c>
      <c r="C208" s="554" t="s">
        <v>1</v>
      </c>
      <c r="D208" s="555" t="s">
        <v>1</v>
      </c>
      <c r="E208" s="556">
        <v>0</v>
      </c>
      <c r="F208" s="557">
        <v>0</v>
      </c>
      <c r="G208" s="32"/>
      <c r="H208" s="32"/>
    </row>
    <row r="209" spans="1:8" s="42" customFormat="1" ht="15.75" thickBot="1">
      <c r="A209" s="36"/>
      <c r="B209" s="549" t="s">
        <v>41</v>
      </c>
      <c r="C209" s="550" t="s">
        <v>1</v>
      </c>
      <c r="D209" s="558" t="s">
        <v>1</v>
      </c>
      <c r="E209" s="559" t="s">
        <v>1</v>
      </c>
      <c r="F209" s="560">
        <f>SUM(F207:F208)</f>
        <v>6318.752100000001</v>
      </c>
      <c r="G209" s="32"/>
      <c r="H209" s="32"/>
    </row>
    <row r="210" spans="1:8" s="211" customFormat="1" ht="15.75" thickBot="1">
      <c r="A210" s="213"/>
      <c r="B210" s="33"/>
      <c r="C210" s="33"/>
      <c r="D210" s="46"/>
      <c r="E210" s="37"/>
      <c r="F210" s="37"/>
      <c r="G210" s="212"/>
      <c r="H210" s="212"/>
    </row>
    <row r="211" spans="1:8" s="42" customFormat="1" ht="15">
      <c r="A211" s="36"/>
      <c r="B211" s="226" t="s">
        <v>676</v>
      </c>
      <c r="C211" s="227"/>
      <c r="D211" s="258"/>
      <c r="E211" s="259"/>
      <c r="F211" s="260"/>
      <c r="G211" s="32"/>
      <c r="H211" s="32"/>
    </row>
    <row r="212" spans="1:8" s="42" customFormat="1" ht="15">
      <c r="A212" s="36"/>
      <c r="B212" s="748" t="s">
        <v>677</v>
      </c>
      <c r="C212" s="749"/>
      <c r="D212" s="749"/>
      <c r="E212" s="749"/>
      <c r="F212" s="750"/>
      <c r="G212" s="32"/>
      <c r="H212" s="32"/>
    </row>
    <row r="213" spans="1:8" s="42" customFormat="1" ht="15">
      <c r="A213" s="36"/>
      <c r="B213" s="231" t="s">
        <v>666</v>
      </c>
      <c r="C213" s="261"/>
      <c r="D213" s="262"/>
      <c r="E213" s="263"/>
      <c r="F213" s="264"/>
      <c r="G213" s="32"/>
      <c r="H213" s="32"/>
    </row>
    <row r="214" spans="1:8" s="42" customFormat="1" ht="15">
      <c r="A214" s="36"/>
      <c r="B214" s="231"/>
      <c r="C214" s="261"/>
      <c r="D214" s="262"/>
      <c r="E214" s="263"/>
      <c r="F214" s="264"/>
      <c r="G214" s="32"/>
      <c r="H214" s="32"/>
    </row>
    <row r="215" spans="1:8" s="42" customFormat="1" ht="15">
      <c r="A215" s="36"/>
      <c r="B215" s="231" t="s">
        <v>27</v>
      </c>
      <c r="C215" s="261" t="s">
        <v>28</v>
      </c>
      <c r="D215" s="262" t="s">
        <v>29</v>
      </c>
      <c r="E215" s="263" t="s">
        <v>30</v>
      </c>
      <c r="F215" s="264" t="s">
        <v>31</v>
      </c>
      <c r="G215" s="32"/>
      <c r="H215" s="32"/>
    </row>
    <row r="216" spans="1:8" s="42" customFormat="1" ht="60">
      <c r="A216" s="36"/>
      <c r="B216" s="236" t="s">
        <v>678</v>
      </c>
      <c r="C216" s="248" t="s">
        <v>658</v>
      </c>
      <c r="D216" s="257">
        <v>1</v>
      </c>
      <c r="E216" s="250">
        <v>115.24</v>
      </c>
      <c r="F216" s="251">
        <f>ROUND((D216*E216),4)</f>
        <v>115.24</v>
      </c>
      <c r="G216" s="32"/>
      <c r="H216" s="32"/>
    </row>
    <row r="217" spans="1:8" s="42" customFormat="1" ht="15">
      <c r="A217" s="36"/>
      <c r="B217" s="236" t="s">
        <v>1382</v>
      </c>
      <c r="C217" s="248" t="s">
        <v>2</v>
      </c>
      <c r="D217" s="257">
        <v>2.1</v>
      </c>
      <c r="E217" s="250">
        <v>324.4</v>
      </c>
      <c r="F217" s="251">
        <f>ROUND((D217*E217),4)</f>
        <v>681.24</v>
      </c>
      <c r="G217" s="32"/>
      <c r="H217" s="32"/>
    </row>
    <row r="218" spans="1:8" s="42" customFormat="1" ht="15">
      <c r="A218" s="36"/>
      <c r="B218" s="236" t="s">
        <v>679</v>
      </c>
      <c r="C218" s="248" t="s">
        <v>45</v>
      </c>
      <c r="D218" s="257">
        <v>1</v>
      </c>
      <c r="E218" s="250">
        <v>621.05</v>
      </c>
      <c r="F218" s="251">
        <f>ROUND((D218*E218),4)</f>
        <v>621.05</v>
      </c>
      <c r="G218" s="32"/>
      <c r="H218" s="32"/>
    </row>
    <row r="219" spans="1:8" s="42" customFormat="1" ht="60">
      <c r="A219" s="36"/>
      <c r="B219" s="236" t="s">
        <v>1383</v>
      </c>
      <c r="C219" s="248" t="s">
        <v>45</v>
      </c>
      <c r="D219" s="257">
        <v>1</v>
      </c>
      <c r="E219" s="250">
        <v>13.95</v>
      </c>
      <c r="F219" s="251">
        <f>ROUND((D219*E219),4)</f>
        <v>13.95</v>
      </c>
      <c r="G219" s="32"/>
      <c r="H219" s="32"/>
    </row>
    <row r="220" spans="1:8" s="42" customFormat="1" ht="15">
      <c r="A220" s="36"/>
      <c r="B220" s="236" t="s">
        <v>680</v>
      </c>
      <c r="C220" s="248" t="s">
        <v>32</v>
      </c>
      <c r="D220" s="257">
        <v>0.3</v>
      </c>
      <c r="E220" s="250">
        <v>17.01</v>
      </c>
      <c r="F220" s="251">
        <f>ROUND((D220*E220),4)</f>
        <v>5.103</v>
      </c>
      <c r="G220" s="32"/>
      <c r="H220" s="32"/>
    </row>
    <row r="221" spans="1:8" s="42" customFormat="1" ht="15">
      <c r="A221" s="36"/>
      <c r="B221" s="231"/>
      <c r="C221" s="261"/>
      <c r="D221" s="262"/>
      <c r="E221" s="263"/>
      <c r="F221" s="264"/>
      <c r="G221" s="32"/>
      <c r="H221" s="32"/>
    </row>
    <row r="222" spans="1:8" s="42" customFormat="1" ht="15">
      <c r="A222" s="36"/>
      <c r="B222" s="544" t="s">
        <v>38</v>
      </c>
      <c r="C222" s="554" t="s">
        <v>1</v>
      </c>
      <c r="D222" s="555" t="s">
        <v>1</v>
      </c>
      <c r="E222" s="556" t="s">
        <v>1</v>
      </c>
      <c r="F222" s="557">
        <f>SUM(F216:F221)</f>
        <v>1436.583</v>
      </c>
      <c r="G222" s="32"/>
      <c r="H222" s="32"/>
    </row>
    <row r="223" spans="1:8" s="42" customFormat="1" ht="15">
      <c r="A223" s="36"/>
      <c r="B223" s="544"/>
      <c r="C223" s="554"/>
      <c r="D223" s="555"/>
      <c r="E223" s="556"/>
      <c r="F223" s="557"/>
      <c r="G223" s="32"/>
      <c r="H223" s="32"/>
    </row>
    <row r="224" spans="1:8" s="42" customFormat="1" ht="15">
      <c r="A224" s="36"/>
      <c r="B224" s="544" t="s">
        <v>39</v>
      </c>
      <c r="C224" s="554" t="s">
        <v>1</v>
      </c>
      <c r="D224" s="555" t="s">
        <v>1</v>
      </c>
      <c r="E224" s="556" t="s">
        <v>1</v>
      </c>
      <c r="F224" s="557">
        <f>F222</f>
        <v>1436.583</v>
      </c>
      <c r="G224" s="32"/>
      <c r="H224" s="32"/>
    </row>
    <row r="225" spans="1:8" s="42" customFormat="1" ht="15">
      <c r="A225" s="36"/>
      <c r="B225" s="544" t="s">
        <v>40</v>
      </c>
      <c r="C225" s="554" t="s">
        <v>1</v>
      </c>
      <c r="D225" s="555" t="s">
        <v>1</v>
      </c>
      <c r="E225" s="556">
        <v>0</v>
      </c>
      <c r="F225" s="557">
        <v>0</v>
      </c>
      <c r="G225" s="32"/>
      <c r="H225" s="32"/>
    </row>
    <row r="226" spans="1:8" s="42" customFormat="1" ht="15.75" thickBot="1">
      <c r="A226" s="36"/>
      <c r="B226" s="549" t="s">
        <v>41</v>
      </c>
      <c r="C226" s="550" t="s">
        <v>1</v>
      </c>
      <c r="D226" s="558" t="s">
        <v>1</v>
      </c>
      <c r="E226" s="559" t="s">
        <v>1</v>
      </c>
      <c r="F226" s="560">
        <f>SUM(F224:F225)</f>
        <v>1436.583</v>
      </c>
      <c r="G226" s="32"/>
      <c r="H226" s="32"/>
    </row>
    <row r="227" spans="1:8" s="42" customFormat="1" ht="15.75" thickBot="1">
      <c r="A227" s="36"/>
      <c r="B227" s="33"/>
      <c r="C227" s="33"/>
      <c r="D227" s="46"/>
      <c r="E227" s="37"/>
      <c r="F227" s="37"/>
      <c r="G227" s="32"/>
      <c r="H227" s="32"/>
    </row>
    <row r="228" spans="1:8" s="42" customFormat="1" ht="15">
      <c r="A228" s="36"/>
      <c r="B228" s="226" t="s">
        <v>683</v>
      </c>
      <c r="C228" s="227"/>
      <c r="D228" s="258"/>
      <c r="E228" s="259"/>
      <c r="F228" s="260"/>
      <c r="G228" s="32"/>
      <c r="H228" s="32"/>
    </row>
    <row r="229" spans="1:8" s="42" customFormat="1" ht="15">
      <c r="A229" s="36"/>
      <c r="B229" s="748" t="s">
        <v>686</v>
      </c>
      <c r="C229" s="749"/>
      <c r="D229" s="749"/>
      <c r="E229" s="749"/>
      <c r="F229" s="750"/>
      <c r="G229" s="32"/>
      <c r="H229" s="32"/>
    </row>
    <row r="230" spans="1:8" s="42" customFormat="1" ht="15">
      <c r="A230" s="36"/>
      <c r="B230" s="231" t="s">
        <v>666</v>
      </c>
      <c r="C230" s="261"/>
      <c r="D230" s="262"/>
      <c r="E230" s="263"/>
      <c r="F230" s="264"/>
      <c r="G230" s="32"/>
      <c r="H230" s="32"/>
    </row>
    <row r="231" spans="1:8" s="42" customFormat="1" ht="15">
      <c r="A231" s="36"/>
      <c r="B231" s="231"/>
      <c r="C231" s="261"/>
      <c r="D231" s="262"/>
      <c r="E231" s="263"/>
      <c r="F231" s="264"/>
      <c r="G231" s="32"/>
      <c r="H231" s="32"/>
    </row>
    <row r="232" spans="1:8" s="42" customFormat="1" ht="15">
      <c r="A232" s="36"/>
      <c r="B232" s="231" t="s">
        <v>27</v>
      </c>
      <c r="C232" s="261" t="s">
        <v>28</v>
      </c>
      <c r="D232" s="262" t="s">
        <v>29</v>
      </c>
      <c r="E232" s="263" t="s">
        <v>30</v>
      </c>
      <c r="F232" s="264" t="s">
        <v>31</v>
      </c>
      <c r="G232" s="32"/>
      <c r="H232" s="32"/>
    </row>
    <row r="233" spans="1:8" s="42" customFormat="1" ht="45">
      <c r="A233" s="36"/>
      <c r="B233" s="639" t="s">
        <v>1813</v>
      </c>
      <c r="C233" s="640" t="s">
        <v>2</v>
      </c>
      <c r="D233" s="577">
        <v>1</v>
      </c>
      <c r="E233" s="510">
        <v>540.37</v>
      </c>
      <c r="F233" s="511">
        <f>ROUND((D233*E233),4)</f>
        <v>540.37</v>
      </c>
      <c r="G233" s="32"/>
      <c r="H233" s="32"/>
    </row>
    <row r="234" spans="1:8" s="42" customFormat="1" ht="30">
      <c r="A234" s="36"/>
      <c r="B234" s="236" t="s">
        <v>684</v>
      </c>
      <c r="C234" s="248" t="s">
        <v>32</v>
      </c>
      <c r="D234" s="257">
        <v>1.914</v>
      </c>
      <c r="E234" s="250">
        <v>14.09</v>
      </c>
      <c r="F234" s="251">
        <f>ROUND((D234*E234),4)</f>
        <v>26.9683</v>
      </c>
      <c r="G234" s="32"/>
      <c r="H234" s="32"/>
    </row>
    <row r="235" spans="1:8" s="42" customFormat="1" ht="15">
      <c r="A235" s="36"/>
      <c r="B235" s="236" t="s">
        <v>685</v>
      </c>
      <c r="C235" s="248" t="s">
        <v>32</v>
      </c>
      <c r="D235" s="257">
        <v>1.914</v>
      </c>
      <c r="E235" s="250">
        <v>17.58</v>
      </c>
      <c r="F235" s="251">
        <f>ROUND((D235*E235),4)</f>
        <v>33.6481</v>
      </c>
      <c r="G235" s="32"/>
      <c r="H235" s="32"/>
    </row>
    <row r="236" spans="1:8" s="42" customFormat="1" ht="15">
      <c r="A236" s="36"/>
      <c r="B236" s="231"/>
      <c r="C236" s="261"/>
      <c r="D236" s="262"/>
      <c r="E236" s="263"/>
      <c r="F236" s="264"/>
      <c r="G236" s="32"/>
      <c r="H236" s="32"/>
    </row>
    <row r="237" spans="1:8" s="42" customFormat="1" ht="15">
      <c r="A237" s="36"/>
      <c r="B237" s="544" t="s">
        <v>38</v>
      </c>
      <c r="C237" s="554" t="s">
        <v>1</v>
      </c>
      <c r="D237" s="555" t="s">
        <v>1</v>
      </c>
      <c r="E237" s="556" t="s">
        <v>1</v>
      </c>
      <c r="F237" s="557">
        <f>SUM(F233:F236)</f>
        <v>600.9864</v>
      </c>
      <c r="G237" s="32"/>
      <c r="H237" s="32"/>
    </row>
    <row r="238" spans="1:8" s="42" customFormat="1" ht="15">
      <c r="A238" s="36"/>
      <c r="B238" s="544"/>
      <c r="C238" s="554"/>
      <c r="D238" s="555"/>
      <c r="E238" s="556"/>
      <c r="F238" s="557"/>
      <c r="G238" s="32"/>
      <c r="H238" s="32"/>
    </row>
    <row r="239" spans="1:8" s="42" customFormat="1" ht="15">
      <c r="A239" s="36"/>
      <c r="B239" s="544" t="s">
        <v>39</v>
      </c>
      <c r="C239" s="554" t="s">
        <v>1</v>
      </c>
      <c r="D239" s="555" t="s">
        <v>1</v>
      </c>
      <c r="E239" s="556" t="s">
        <v>1</v>
      </c>
      <c r="F239" s="557">
        <f>F237</f>
        <v>600.9864</v>
      </c>
      <c r="G239" s="32"/>
      <c r="H239" s="32"/>
    </row>
    <row r="240" spans="1:8" s="42" customFormat="1" ht="15">
      <c r="A240" s="36"/>
      <c r="B240" s="544" t="s">
        <v>40</v>
      </c>
      <c r="C240" s="554" t="s">
        <v>1</v>
      </c>
      <c r="D240" s="555" t="s">
        <v>1</v>
      </c>
      <c r="E240" s="556">
        <v>0</v>
      </c>
      <c r="F240" s="557">
        <v>0</v>
      </c>
      <c r="G240" s="32"/>
      <c r="H240" s="32"/>
    </row>
    <row r="241" spans="1:8" s="42" customFormat="1" ht="15" customHeight="1" thickBot="1">
      <c r="A241" s="36"/>
      <c r="B241" s="549" t="s">
        <v>41</v>
      </c>
      <c r="C241" s="550" t="s">
        <v>1</v>
      </c>
      <c r="D241" s="558" t="s">
        <v>1</v>
      </c>
      <c r="E241" s="559" t="s">
        <v>1</v>
      </c>
      <c r="F241" s="560">
        <f>SUM(F239:F240)</f>
        <v>600.9864</v>
      </c>
      <c r="G241" s="32"/>
      <c r="H241" s="32"/>
    </row>
    <row r="242" spans="1:8" s="42" customFormat="1" ht="15.75" thickBot="1">
      <c r="A242" s="36"/>
      <c r="B242" s="33"/>
      <c r="C242" s="33"/>
      <c r="D242" s="46"/>
      <c r="E242" s="37"/>
      <c r="F242" s="37"/>
      <c r="G242" s="32"/>
      <c r="H242" s="32"/>
    </row>
    <row r="243" spans="1:8" s="42" customFormat="1" ht="15">
      <c r="A243" s="36"/>
      <c r="B243" s="226" t="s">
        <v>683</v>
      </c>
      <c r="C243" s="227"/>
      <c r="D243" s="258"/>
      <c r="E243" s="259"/>
      <c r="F243" s="260"/>
      <c r="G243" s="32"/>
      <c r="H243" s="32"/>
    </row>
    <row r="244" spans="1:8" s="42" customFormat="1" ht="15">
      <c r="A244" s="36"/>
      <c r="B244" s="748" t="s">
        <v>687</v>
      </c>
      <c r="C244" s="749"/>
      <c r="D244" s="749"/>
      <c r="E244" s="749"/>
      <c r="F244" s="750"/>
      <c r="G244" s="32"/>
      <c r="H244" s="32"/>
    </row>
    <row r="245" spans="1:8" s="42" customFormat="1" ht="15">
      <c r="A245" s="36"/>
      <c r="B245" s="231" t="s">
        <v>666</v>
      </c>
      <c r="C245" s="261"/>
      <c r="D245" s="262"/>
      <c r="E245" s="263"/>
      <c r="F245" s="264"/>
      <c r="G245" s="32"/>
      <c r="H245" s="32"/>
    </row>
    <row r="246" spans="1:8" s="42" customFormat="1" ht="15">
      <c r="A246" s="36"/>
      <c r="B246" s="231"/>
      <c r="C246" s="261"/>
      <c r="D246" s="262"/>
      <c r="E246" s="263"/>
      <c r="F246" s="264"/>
      <c r="G246" s="32"/>
      <c r="H246" s="32"/>
    </row>
    <row r="247" spans="1:8" s="42" customFormat="1" ht="15">
      <c r="A247" s="36"/>
      <c r="B247" s="231" t="s">
        <v>27</v>
      </c>
      <c r="C247" s="261" t="s">
        <v>28</v>
      </c>
      <c r="D247" s="262" t="s">
        <v>29</v>
      </c>
      <c r="E247" s="263" t="s">
        <v>30</v>
      </c>
      <c r="F247" s="264" t="s">
        <v>31</v>
      </c>
      <c r="G247" s="32"/>
      <c r="H247" s="32"/>
    </row>
    <row r="248" spans="1:8" s="42" customFormat="1" ht="45">
      <c r="A248" s="36"/>
      <c r="B248" s="639" t="s">
        <v>1812</v>
      </c>
      <c r="C248" s="640" t="s">
        <v>2</v>
      </c>
      <c r="D248" s="577">
        <v>1</v>
      </c>
      <c r="E248" s="510">
        <v>739.27</v>
      </c>
      <c r="F248" s="511">
        <f>ROUND((D248*E248),4)</f>
        <v>739.27</v>
      </c>
      <c r="G248" s="32"/>
      <c r="H248" s="32"/>
    </row>
    <row r="249" spans="1:8" s="42" customFormat="1" ht="30">
      <c r="A249" s="36"/>
      <c r="B249" s="236" t="s">
        <v>684</v>
      </c>
      <c r="C249" s="248" t="s">
        <v>32</v>
      </c>
      <c r="D249" s="257">
        <v>1.914</v>
      </c>
      <c r="E249" s="250">
        <v>14.09</v>
      </c>
      <c r="F249" s="251">
        <f>ROUND((D249*E249),4)</f>
        <v>26.9683</v>
      </c>
      <c r="G249" s="32"/>
      <c r="H249" s="32"/>
    </row>
    <row r="250" spans="1:8" s="42" customFormat="1" ht="15">
      <c r="A250" s="36"/>
      <c r="B250" s="236" t="s">
        <v>685</v>
      </c>
      <c r="C250" s="248" t="s">
        <v>32</v>
      </c>
      <c r="D250" s="257">
        <v>1.914</v>
      </c>
      <c r="E250" s="250">
        <v>17.58</v>
      </c>
      <c r="F250" s="251">
        <f>ROUND((D250*E250),4)</f>
        <v>33.6481</v>
      </c>
      <c r="G250" s="32"/>
      <c r="H250" s="32"/>
    </row>
    <row r="251" spans="1:8" s="42" customFormat="1" ht="15">
      <c r="A251" s="36"/>
      <c r="B251" s="231"/>
      <c r="C251" s="261"/>
      <c r="D251" s="262"/>
      <c r="E251" s="263"/>
      <c r="F251" s="264"/>
      <c r="G251" s="32"/>
      <c r="H251" s="32"/>
    </row>
    <row r="252" spans="1:8" s="42" customFormat="1" ht="15" customHeight="1">
      <c r="A252" s="36"/>
      <c r="B252" s="544" t="s">
        <v>38</v>
      </c>
      <c r="C252" s="554" t="s">
        <v>1</v>
      </c>
      <c r="D252" s="555" t="s">
        <v>1</v>
      </c>
      <c r="E252" s="556" t="s">
        <v>1</v>
      </c>
      <c r="F252" s="557">
        <f>SUM(F248:F251)</f>
        <v>799.8864</v>
      </c>
      <c r="G252" s="32"/>
      <c r="H252" s="32"/>
    </row>
    <row r="253" spans="1:8" s="42" customFormat="1" ht="15">
      <c r="A253" s="36"/>
      <c r="B253" s="544"/>
      <c r="C253" s="554"/>
      <c r="D253" s="555"/>
      <c r="E253" s="556"/>
      <c r="F253" s="557"/>
      <c r="G253" s="32"/>
      <c r="H253" s="32"/>
    </row>
    <row r="254" spans="1:8" s="42" customFormat="1" ht="15">
      <c r="A254" s="36"/>
      <c r="B254" s="544" t="s">
        <v>39</v>
      </c>
      <c r="C254" s="554" t="s">
        <v>1</v>
      </c>
      <c r="D254" s="555" t="s">
        <v>1</v>
      </c>
      <c r="E254" s="556" t="s">
        <v>1</v>
      </c>
      <c r="F254" s="557">
        <f>F252</f>
        <v>799.8864</v>
      </c>
      <c r="G254" s="32"/>
      <c r="H254" s="32"/>
    </row>
    <row r="255" spans="1:8" s="42" customFormat="1" ht="15">
      <c r="A255" s="36"/>
      <c r="B255" s="544" t="s">
        <v>40</v>
      </c>
      <c r="C255" s="554" t="s">
        <v>1</v>
      </c>
      <c r="D255" s="555" t="s">
        <v>1</v>
      </c>
      <c r="E255" s="556">
        <v>0</v>
      </c>
      <c r="F255" s="557">
        <v>0</v>
      </c>
      <c r="G255" s="32"/>
      <c r="H255" s="32"/>
    </row>
    <row r="256" spans="1:8" s="42" customFormat="1" ht="15.75" thickBot="1">
      <c r="A256" s="36"/>
      <c r="B256" s="549" t="s">
        <v>41</v>
      </c>
      <c r="C256" s="550" t="s">
        <v>1</v>
      </c>
      <c r="D256" s="558" t="s">
        <v>1</v>
      </c>
      <c r="E256" s="559" t="s">
        <v>1</v>
      </c>
      <c r="F256" s="560">
        <f>SUM(F254:F255)</f>
        <v>799.8864</v>
      </c>
      <c r="G256" s="32"/>
      <c r="H256" s="32"/>
    </row>
    <row r="257" spans="1:8" s="42" customFormat="1" ht="15.75" thickBot="1">
      <c r="A257" s="36"/>
      <c r="B257" s="33"/>
      <c r="C257" s="33"/>
      <c r="D257" s="46"/>
      <c r="E257" s="37"/>
      <c r="F257" s="37"/>
      <c r="G257" s="32"/>
      <c r="H257" s="32"/>
    </row>
    <row r="258" spans="1:8" s="42" customFormat="1" ht="15">
      <c r="A258" s="36"/>
      <c r="B258" s="226" t="s">
        <v>664</v>
      </c>
      <c r="C258" s="227"/>
      <c r="D258" s="258"/>
      <c r="E258" s="259"/>
      <c r="F258" s="260"/>
      <c r="G258" s="32"/>
      <c r="H258" s="32"/>
    </row>
    <row r="259" spans="1:8" s="42" customFormat="1" ht="15">
      <c r="A259" s="36"/>
      <c r="B259" s="748" t="str">
        <f>'MAPA DE COTAÇÃO'!$B$72</f>
        <v>FACHADA EM PELE DE VIDRO (4+4), COM VIDRO INCOLOR ESPELHADO, COM PROTEÇÃO SOLAR, INCLUSO PORTA DE CORRER (P12), ESTRUTURA EM ALUMÍNIO ANODIZADO FOSCO, INSUMOS PARA INSTALAÇÃO, FRETE E MONTAGEM CONFORME PROJETO ARQUITETÔNICO (FACHADA FRONTAL, DIREITA E ESQUERDA, 43,6X8,0M)</v>
      </c>
      <c r="C259" s="749"/>
      <c r="D259" s="749"/>
      <c r="E259" s="749"/>
      <c r="F259" s="750"/>
      <c r="G259" s="32"/>
      <c r="H259" s="32"/>
    </row>
    <row r="260" spans="1:8" s="42" customFormat="1" ht="15">
      <c r="A260" s="36"/>
      <c r="B260" s="231"/>
      <c r="C260" s="261" t="s">
        <v>1657</v>
      </c>
      <c r="D260" s="526" t="s">
        <v>1658</v>
      </c>
      <c r="E260" s="263"/>
      <c r="F260" s="264"/>
      <c r="G260" s="32"/>
      <c r="H260" s="32"/>
    </row>
    <row r="261" spans="1:8" s="42" customFormat="1" ht="15">
      <c r="A261" s="36"/>
      <c r="B261" s="345"/>
      <c r="C261" s="267"/>
      <c r="D261" s="268"/>
      <c r="E261" s="250"/>
      <c r="F261" s="251"/>
      <c r="G261" s="32"/>
      <c r="H261" s="32"/>
    </row>
    <row r="262" spans="1:8" s="42" customFormat="1" ht="15" customHeight="1">
      <c r="A262" s="36"/>
      <c r="B262" s="231" t="s">
        <v>27</v>
      </c>
      <c r="C262" s="261" t="s">
        <v>28</v>
      </c>
      <c r="D262" s="262" t="s">
        <v>29</v>
      </c>
      <c r="E262" s="263" t="s">
        <v>30</v>
      </c>
      <c r="F262" s="264" t="s">
        <v>31</v>
      </c>
      <c r="G262" s="32"/>
      <c r="H262" s="32"/>
    </row>
    <row r="263" spans="1:8" s="42" customFormat="1" ht="90">
      <c r="A263" s="36"/>
      <c r="B263" s="639" t="s">
        <v>1771</v>
      </c>
      <c r="C263" s="508" t="s">
        <v>800</v>
      </c>
      <c r="D263" s="577">
        <v>1</v>
      </c>
      <c r="E263" s="510">
        <f>'MAPA DE COTAÇÃO'!$M$72</f>
        <v>279040</v>
      </c>
      <c r="F263" s="511">
        <f>ROUND((D263*E263),4)</f>
        <v>279040</v>
      </c>
      <c r="G263" s="32"/>
      <c r="H263" s="32"/>
    </row>
    <row r="264" spans="1:8" s="42" customFormat="1" ht="13.5" customHeight="1">
      <c r="A264" s="36"/>
      <c r="B264" s="544" t="s">
        <v>38</v>
      </c>
      <c r="C264" s="554" t="s">
        <v>1</v>
      </c>
      <c r="D264" s="555" t="s">
        <v>1</v>
      </c>
      <c r="E264" s="556" t="s">
        <v>1</v>
      </c>
      <c r="F264" s="557">
        <f>SUM(F263:F263)</f>
        <v>279040</v>
      </c>
      <c r="G264" s="32"/>
      <c r="H264" s="32"/>
    </row>
    <row r="265" spans="1:8" s="42" customFormat="1" ht="15">
      <c r="A265" s="36"/>
      <c r="B265" s="561"/>
      <c r="C265" s="562"/>
      <c r="D265" s="563"/>
      <c r="E265" s="564"/>
      <c r="F265" s="565"/>
      <c r="G265" s="32"/>
      <c r="H265" s="32"/>
    </row>
    <row r="266" spans="1:8" s="211" customFormat="1" ht="15">
      <c r="A266" s="213"/>
      <c r="B266" s="544" t="s">
        <v>39</v>
      </c>
      <c r="C266" s="554" t="s">
        <v>1</v>
      </c>
      <c r="D266" s="555" t="s">
        <v>1</v>
      </c>
      <c r="E266" s="556" t="s">
        <v>1</v>
      </c>
      <c r="F266" s="557">
        <f>F264</f>
        <v>279040</v>
      </c>
      <c r="G266" s="212"/>
      <c r="H266" s="212"/>
    </row>
    <row r="267" spans="1:8" s="42" customFormat="1" ht="15">
      <c r="A267" s="36"/>
      <c r="B267" s="544" t="s">
        <v>40</v>
      </c>
      <c r="C267" s="554" t="s">
        <v>1</v>
      </c>
      <c r="D267" s="555" t="s">
        <v>1</v>
      </c>
      <c r="E267" s="556">
        <v>0</v>
      </c>
      <c r="F267" s="557">
        <v>0</v>
      </c>
      <c r="G267" s="32"/>
      <c r="H267" s="32"/>
    </row>
    <row r="268" spans="1:8" s="42" customFormat="1" ht="15.75" thickBot="1">
      <c r="A268" s="36"/>
      <c r="B268" s="549" t="s">
        <v>41</v>
      </c>
      <c r="C268" s="550" t="s">
        <v>1</v>
      </c>
      <c r="D268" s="558" t="s">
        <v>1</v>
      </c>
      <c r="E268" s="559" t="s">
        <v>1</v>
      </c>
      <c r="F268" s="560">
        <f>SUM(F266:F267)</f>
        <v>279040</v>
      </c>
      <c r="G268" s="32"/>
      <c r="H268" s="32"/>
    </row>
    <row r="269" spans="1:8" s="42" customFormat="1" ht="15.75" thickBot="1">
      <c r="A269" s="36"/>
      <c r="B269" s="33"/>
      <c r="C269" s="33"/>
      <c r="D269" s="46"/>
      <c r="E269" s="37"/>
      <c r="F269" s="37"/>
      <c r="G269" s="32"/>
      <c r="H269" s="32"/>
    </row>
    <row r="270" spans="1:8" s="42" customFormat="1" ht="15">
      <c r="A270" s="36"/>
      <c r="B270" s="226" t="s">
        <v>664</v>
      </c>
      <c r="C270" s="227"/>
      <c r="D270" s="258"/>
      <c r="E270" s="259"/>
      <c r="F270" s="260"/>
      <c r="G270" s="32"/>
      <c r="H270" s="32"/>
    </row>
    <row r="271" spans="1:8" s="42" customFormat="1" ht="15">
      <c r="A271" s="36"/>
      <c r="B271" s="748" t="str">
        <f>'MAPA DE COTAÇÃO'!$B$73</f>
        <v>FACHADA EM PELE DE VIDRO (4+4), COM VIDRO INCOLOR ESPELHADO, COM PROTEÇÃO SOLAR, INCLUSO ESTRUTURA EM ALUMÍNIO ANODIZADO FOSCO, INSUMOS PARA INSTALAÇÃO, FRETE E MONTAGEM CONFORME PROJETO ARQUITETÔNICO (FACHADA FRONTAL COM PORTA 16,3X8,0M) </v>
      </c>
      <c r="C271" s="749"/>
      <c r="D271" s="749"/>
      <c r="E271" s="749"/>
      <c r="F271" s="750"/>
      <c r="G271" s="32"/>
      <c r="H271" s="32"/>
    </row>
    <row r="272" spans="1:8" s="42" customFormat="1" ht="15" customHeight="1">
      <c r="A272" s="36"/>
      <c r="B272" s="231"/>
      <c r="C272" s="261" t="s">
        <v>1657</v>
      </c>
      <c r="D272" s="526" t="s">
        <v>1658</v>
      </c>
      <c r="E272" s="263"/>
      <c r="F272" s="264"/>
      <c r="G272" s="32"/>
      <c r="H272" s="32"/>
    </row>
    <row r="273" spans="1:8" s="42" customFormat="1" ht="15">
      <c r="A273" s="36"/>
      <c r="B273" s="345"/>
      <c r="C273" s="267"/>
      <c r="D273" s="268"/>
      <c r="E273" s="250"/>
      <c r="F273" s="251"/>
      <c r="G273" s="32"/>
      <c r="H273" s="32"/>
    </row>
    <row r="274" spans="1:8" s="42" customFormat="1" ht="15">
      <c r="A274" s="36"/>
      <c r="B274" s="231" t="s">
        <v>27</v>
      </c>
      <c r="C274" s="261" t="s">
        <v>28</v>
      </c>
      <c r="D274" s="262" t="s">
        <v>29</v>
      </c>
      <c r="E274" s="263" t="s">
        <v>30</v>
      </c>
      <c r="F274" s="264" t="s">
        <v>31</v>
      </c>
      <c r="G274" s="32"/>
      <c r="H274" s="32"/>
    </row>
    <row r="275" spans="1:8" s="42" customFormat="1" ht="75">
      <c r="A275" s="36"/>
      <c r="B275" s="639" t="s">
        <v>1772</v>
      </c>
      <c r="C275" s="508" t="s">
        <v>800</v>
      </c>
      <c r="D275" s="577">
        <v>1</v>
      </c>
      <c r="E275" s="510">
        <f>'MAPA DE COTAÇÃO'!$M$73</f>
        <v>156480</v>
      </c>
      <c r="F275" s="511">
        <f>ROUND((D275*E275),4)</f>
        <v>156480</v>
      </c>
      <c r="G275" s="32"/>
      <c r="H275" s="32"/>
    </row>
    <row r="276" spans="1:8" s="42" customFormat="1" ht="15">
      <c r="A276" s="36"/>
      <c r="B276" s="544" t="s">
        <v>38</v>
      </c>
      <c r="C276" s="554" t="s">
        <v>1</v>
      </c>
      <c r="D276" s="555" t="s">
        <v>1</v>
      </c>
      <c r="E276" s="556" t="s">
        <v>1</v>
      </c>
      <c r="F276" s="557">
        <f>SUM(F275:F275)</f>
        <v>156480</v>
      </c>
      <c r="G276" s="32"/>
      <c r="H276" s="32"/>
    </row>
    <row r="277" spans="1:8" s="42" customFormat="1" ht="15">
      <c r="A277" s="36"/>
      <c r="B277" s="561"/>
      <c r="C277" s="562"/>
      <c r="D277" s="563"/>
      <c r="E277" s="564"/>
      <c r="F277" s="565"/>
      <c r="G277" s="32"/>
      <c r="H277" s="32"/>
    </row>
    <row r="278" spans="1:8" s="42" customFormat="1" ht="15">
      <c r="A278" s="36"/>
      <c r="B278" s="544" t="s">
        <v>39</v>
      </c>
      <c r="C278" s="554" t="s">
        <v>1</v>
      </c>
      <c r="D278" s="555" t="s">
        <v>1</v>
      </c>
      <c r="E278" s="556" t="s">
        <v>1</v>
      </c>
      <c r="F278" s="557">
        <f>F276</f>
        <v>156480</v>
      </c>
      <c r="G278" s="32"/>
      <c r="H278" s="32"/>
    </row>
    <row r="279" spans="1:8" s="42" customFormat="1" ht="15">
      <c r="A279" s="36"/>
      <c r="B279" s="544" t="s">
        <v>40</v>
      </c>
      <c r="C279" s="554" t="s">
        <v>1</v>
      </c>
      <c r="D279" s="555" t="s">
        <v>1</v>
      </c>
      <c r="E279" s="556">
        <v>0</v>
      </c>
      <c r="F279" s="557">
        <v>0</v>
      </c>
      <c r="G279" s="32"/>
      <c r="H279" s="32"/>
    </row>
    <row r="280" spans="1:8" s="42" customFormat="1" ht="15.75" thickBot="1">
      <c r="A280" s="36"/>
      <c r="B280" s="549" t="s">
        <v>41</v>
      </c>
      <c r="C280" s="550" t="s">
        <v>1</v>
      </c>
      <c r="D280" s="558" t="s">
        <v>1</v>
      </c>
      <c r="E280" s="559" t="s">
        <v>1</v>
      </c>
      <c r="F280" s="560">
        <f>SUM(F278:F279)</f>
        <v>156480</v>
      </c>
      <c r="G280" s="32"/>
      <c r="H280" s="32"/>
    </row>
    <row r="281" spans="1:8" s="42" customFormat="1" ht="15.75" thickBot="1">
      <c r="A281" s="36"/>
      <c r="B281" s="33"/>
      <c r="C281" s="33"/>
      <c r="D281" s="46"/>
      <c r="E281" s="37"/>
      <c r="F281" s="37"/>
      <c r="G281" s="32"/>
      <c r="H281" s="32"/>
    </row>
    <row r="282" spans="1:8" s="42" customFormat="1" ht="15">
      <c r="A282" s="36"/>
      <c r="B282" s="226" t="s">
        <v>664</v>
      </c>
      <c r="C282" s="227"/>
      <c r="D282" s="258"/>
      <c r="E282" s="259"/>
      <c r="F282" s="260"/>
      <c r="G282" s="32"/>
      <c r="H282" s="32"/>
    </row>
    <row r="283" spans="1:8" s="42" customFormat="1" ht="15">
      <c r="A283" s="36"/>
      <c r="B283" s="748" t="str">
        <f>'MAPA DE COTAÇÃO'!$B$74</f>
        <v>PAINEL FIXO EM PELE DE VIDRO (4+4), COM VIDRO INCOLOR ESPELHADO, COM PROTEÇÃO SOLAR, INCLUSO ESTRUTURA EM ALUMÍNIO ANODIZADO FOSCO, INSUMOS PARA INSTALAÇÃO, FRETE E MONTAGEM CONFORME PROJETO ARQUITETÔNICO  (CIRCULAÇÃO, ACADEMIA E SALA DE MULTIUSO)</v>
      </c>
      <c r="C283" s="749"/>
      <c r="D283" s="749"/>
      <c r="E283" s="749"/>
      <c r="F283" s="750"/>
      <c r="G283" s="32"/>
      <c r="H283" s="32"/>
    </row>
    <row r="284" spans="1:8" s="42" customFormat="1" ht="15">
      <c r="A284" s="36"/>
      <c r="B284" s="231" t="s">
        <v>1317</v>
      </c>
      <c r="C284" s="261"/>
      <c r="D284" s="262"/>
      <c r="E284" s="263"/>
      <c r="F284" s="264"/>
      <c r="G284" s="32"/>
      <c r="H284" s="32"/>
    </row>
    <row r="285" spans="1:8" s="42" customFormat="1" ht="15">
      <c r="A285" s="36"/>
      <c r="B285" s="345"/>
      <c r="C285" s="267"/>
      <c r="D285" s="268"/>
      <c r="E285" s="250"/>
      <c r="F285" s="251"/>
      <c r="G285" s="32"/>
      <c r="H285" s="32"/>
    </row>
    <row r="286" spans="1:8" s="42" customFormat="1" ht="29.25" customHeight="1">
      <c r="A286" s="36"/>
      <c r="B286" s="231" t="s">
        <v>27</v>
      </c>
      <c r="C286" s="261" t="s">
        <v>28</v>
      </c>
      <c r="D286" s="262" t="s">
        <v>29</v>
      </c>
      <c r="E286" s="263" t="s">
        <v>30</v>
      </c>
      <c r="F286" s="264" t="s">
        <v>31</v>
      </c>
      <c r="G286" s="32"/>
      <c r="H286" s="32"/>
    </row>
    <row r="287" spans="1:8" s="42" customFormat="1" ht="75">
      <c r="A287" s="36"/>
      <c r="B287" s="639" t="s">
        <v>1774</v>
      </c>
      <c r="C287" s="508" t="s">
        <v>800</v>
      </c>
      <c r="D287" s="577">
        <v>1</v>
      </c>
      <c r="E287" s="510">
        <f>'MAPA DE COTAÇÃO'!$M$74</f>
        <v>72912</v>
      </c>
      <c r="F287" s="511">
        <f>ROUND((D287*E287),4)</f>
        <v>72912</v>
      </c>
      <c r="G287" s="32"/>
      <c r="H287" s="32"/>
    </row>
    <row r="288" spans="1:8" s="42" customFormat="1" ht="15">
      <c r="A288" s="36"/>
      <c r="B288" s="544" t="s">
        <v>38</v>
      </c>
      <c r="C288" s="554" t="s">
        <v>1</v>
      </c>
      <c r="D288" s="555" t="s">
        <v>1</v>
      </c>
      <c r="E288" s="556" t="s">
        <v>1</v>
      </c>
      <c r="F288" s="557">
        <f>SUM(F287:F287)</f>
        <v>72912</v>
      </c>
      <c r="G288" s="32"/>
      <c r="H288" s="32"/>
    </row>
    <row r="289" spans="1:8" s="42" customFormat="1" ht="15">
      <c r="A289" s="36"/>
      <c r="B289" s="561"/>
      <c r="C289" s="562"/>
      <c r="D289" s="563"/>
      <c r="E289" s="564"/>
      <c r="F289" s="565"/>
      <c r="G289" s="32"/>
      <c r="H289" s="32"/>
    </row>
    <row r="290" spans="1:17" s="566" customFormat="1" ht="15">
      <c r="A290" s="166"/>
      <c r="B290" s="544" t="s">
        <v>39</v>
      </c>
      <c r="C290" s="554" t="s">
        <v>1</v>
      </c>
      <c r="D290" s="555" t="s">
        <v>1</v>
      </c>
      <c r="E290" s="556" t="s">
        <v>1</v>
      </c>
      <c r="F290" s="557">
        <f>F288</f>
        <v>72912</v>
      </c>
      <c r="G290" s="164"/>
      <c r="H290" s="164"/>
      <c r="I290" s="571"/>
      <c r="J290" s="571"/>
      <c r="K290" s="571"/>
      <c r="L290" s="571"/>
      <c r="M290" s="571"/>
      <c r="N290" s="571"/>
      <c r="O290" s="571"/>
      <c r="P290" s="571"/>
      <c r="Q290" s="571"/>
    </row>
    <row r="291" spans="1:8" s="42" customFormat="1" ht="13.5" customHeight="1">
      <c r="A291" s="36"/>
      <c r="B291" s="544" t="s">
        <v>40</v>
      </c>
      <c r="C291" s="554" t="s">
        <v>1</v>
      </c>
      <c r="D291" s="555" t="s">
        <v>1</v>
      </c>
      <c r="E291" s="556">
        <v>0</v>
      </c>
      <c r="F291" s="557">
        <v>0</v>
      </c>
      <c r="G291" s="32"/>
      <c r="H291" s="32"/>
    </row>
    <row r="292" spans="1:8" s="42" customFormat="1" ht="15.75" thickBot="1">
      <c r="A292" s="36"/>
      <c r="B292" s="549" t="s">
        <v>41</v>
      </c>
      <c r="C292" s="550" t="s">
        <v>1</v>
      </c>
      <c r="D292" s="558" t="s">
        <v>1</v>
      </c>
      <c r="E292" s="559" t="s">
        <v>1</v>
      </c>
      <c r="F292" s="560">
        <f>SUM(F290:F291)</f>
        <v>72912</v>
      </c>
      <c r="G292" s="32"/>
      <c r="H292" s="32"/>
    </row>
    <row r="293" spans="1:8" s="42" customFormat="1" ht="15.75" thickBot="1">
      <c r="A293" s="36"/>
      <c r="B293" s="33"/>
      <c r="C293" s="33"/>
      <c r="D293" s="46"/>
      <c r="E293" s="37"/>
      <c r="F293" s="37"/>
      <c r="G293" s="32"/>
      <c r="H293" s="32"/>
    </row>
    <row r="294" spans="1:8" s="42" customFormat="1" ht="15">
      <c r="A294" s="36"/>
      <c r="B294" s="226" t="s">
        <v>664</v>
      </c>
      <c r="C294" s="227"/>
      <c r="D294" s="258"/>
      <c r="E294" s="259"/>
      <c r="F294" s="260"/>
      <c r="G294" s="32"/>
      <c r="H294" s="32"/>
    </row>
    <row r="295" spans="1:8" s="42" customFormat="1" ht="15" customHeight="1">
      <c r="A295" s="36"/>
      <c r="B295" s="748" t="str">
        <f>'MAPA DE COTAÇÃO'!$B$75</f>
        <v>CÚPULA EM PAINÉIS FIXOS EM PELE DE VIDRO (4+4), COM VIDRO INCOLOR ESPELHADO, COM PROTEÇÃO SOLAR, INCLUSO ESTRUTURA EM ALUMÍNIO ANODIZADO FOSCO, INSUMOS PARA INSTALAÇÃO, FRETE E MONTAGEM CONFORME PROJETO ARQUITETÔNICO (CAMAROTES)</v>
      </c>
      <c r="C295" s="749"/>
      <c r="D295" s="749"/>
      <c r="E295" s="749"/>
      <c r="F295" s="750"/>
      <c r="G295" s="32"/>
      <c r="H295" s="32"/>
    </row>
    <row r="296" spans="1:8" s="42" customFormat="1" ht="15">
      <c r="A296" s="36"/>
      <c r="B296" s="231" t="s">
        <v>1317</v>
      </c>
      <c r="C296" s="261"/>
      <c r="D296" s="262"/>
      <c r="E296" s="263"/>
      <c r="F296" s="264"/>
      <c r="G296" s="32"/>
      <c r="H296" s="32"/>
    </row>
    <row r="297" spans="1:8" s="42" customFormat="1" ht="15">
      <c r="A297" s="36"/>
      <c r="B297" s="345"/>
      <c r="C297" s="267"/>
      <c r="D297" s="268"/>
      <c r="E297" s="250"/>
      <c r="F297" s="251"/>
      <c r="G297" s="32"/>
      <c r="H297" s="32"/>
    </row>
    <row r="298" spans="1:8" s="42" customFormat="1" ht="15">
      <c r="A298" s="36"/>
      <c r="B298" s="231" t="s">
        <v>27</v>
      </c>
      <c r="C298" s="261" t="s">
        <v>28</v>
      </c>
      <c r="D298" s="262" t="s">
        <v>29</v>
      </c>
      <c r="E298" s="263" t="s">
        <v>30</v>
      </c>
      <c r="F298" s="264" t="s">
        <v>31</v>
      </c>
      <c r="G298" s="32"/>
      <c r="H298" s="32"/>
    </row>
    <row r="299" spans="1:8" s="42" customFormat="1" ht="15" customHeight="1">
      <c r="A299" s="36"/>
      <c r="B299" s="639" t="s">
        <v>1654</v>
      </c>
      <c r="C299" s="508" t="s">
        <v>800</v>
      </c>
      <c r="D299" s="577">
        <v>1</v>
      </c>
      <c r="E299" s="510">
        <f>'MAPA DE COTAÇÃO'!$M$75</f>
        <v>104382</v>
      </c>
      <c r="F299" s="511">
        <f>ROUND((D299*E299),4)</f>
        <v>104382</v>
      </c>
      <c r="G299" s="32"/>
      <c r="H299" s="32"/>
    </row>
    <row r="300" spans="1:8" s="42" customFormat="1" ht="15">
      <c r="A300" s="36"/>
      <c r="B300" s="544" t="s">
        <v>38</v>
      </c>
      <c r="C300" s="554" t="s">
        <v>1</v>
      </c>
      <c r="D300" s="555" t="s">
        <v>1</v>
      </c>
      <c r="E300" s="556" t="s">
        <v>1</v>
      </c>
      <c r="F300" s="557">
        <f>SUM(F299:F299)</f>
        <v>104382</v>
      </c>
      <c r="G300" s="32"/>
      <c r="H300" s="32"/>
    </row>
    <row r="301" spans="1:8" s="42" customFormat="1" ht="15">
      <c r="A301" s="36"/>
      <c r="B301" s="561"/>
      <c r="C301" s="562"/>
      <c r="D301" s="563"/>
      <c r="E301" s="564"/>
      <c r="F301" s="565"/>
      <c r="G301" s="32"/>
      <c r="H301" s="32"/>
    </row>
    <row r="302" spans="1:8" s="42" customFormat="1" ht="15">
      <c r="A302" s="36"/>
      <c r="B302" s="544" t="s">
        <v>39</v>
      </c>
      <c r="C302" s="554" t="s">
        <v>1</v>
      </c>
      <c r="D302" s="555" t="s">
        <v>1</v>
      </c>
      <c r="E302" s="556" t="s">
        <v>1</v>
      </c>
      <c r="F302" s="557">
        <f>F300</f>
        <v>104382</v>
      </c>
      <c r="G302" s="32"/>
      <c r="H302" s="32"/>
    </row>
    <row r="303" spans="1:8" s="42" customFormat="1" ht="15">
      <c r="A303" s="36"/>
      <c r="B303" s="544" t="s">
        <v>40</v>
      </c>
      <c r="C303" s="554" t="s">
        <v>1</v>
      </c>
      <c r="D303" s="555" t="s">
        <v>1</v>
      </c>
      <c r="E303" s="556">
        <v>0</v>
      </c>
      <c r="F303" s="557">
        <v>0</v>
      </c>
      <c r="G303" s="32"/>
      <c r="H303" s="32"/>
    </row>
    <row r="304" spans="1:10" s="42" customFormat="1" ht="15.75" thickBot="1">
      <c r="A304" s="36"/>
      <c r="B304" s="549" t="s">
        <v>41</v>
      </c>
      <c r="C304" s="550" t="s">
        <v>1</v>
      </c>
      <c r="D304" s="558" t="s">
        <v>1</v>
      </c>
      <c r="E304" s="559" t="s">
        <v>1</v>
      </c>
      <c r="F304" s="560">
        <f>SUM(F302:F303)</f>
        <v>104382</v>
      </c>
      <c r="G304" s="212"/>
      <c r="H304" s="212"/>
      <c r="I304" s="211"/>
      <c r="J304" s="211"/>
    </row>
    <row r="305" spans="1:17" s="566" customFormat="1" ht="15.75" thickBot="1">
      <c r="A305" s="166"/>
      <c r="B305" s="33"/>
      <c r="C305" s="33"/>
      <c r="D305" s="46"/>
      <c r="E305" s="37"/>
      <c r="F305" s="37"/>
      <c r="G305" s="164"/>
      <c r="H305" s="164"/>
      <c r="I305" s="571"/>
      <c r="J305" s="571"/>
      <c r="K305" s="571"/>
      <c r="L305" s="571"/>
      <c r="M305" s="571"/>
      <c r="N305" s="571"/>
      <c r="O305" s="571"/>
      <c r="P305" s="571"/>
      <c r="Q305" s="571"/>
    </row>
    <row r="306" spans="1:10" s="42" customFormat="1" ht="29.25" customHeight="1">
      <c r="A306" s="36"/>
      <c r="B306" s="226" t="s">
        <v>697</v>
      </c>
      <c r="C306" s="227"/>
      <c r="D306" s="258"/>
      <c r="E306" s="259"/>
      <c r="F306" s="260"/>
      <c r="G306" s="212"/>
      <c r="H306" s="212"/>
      <c r="I306" s="211"/>
      <c r="J306" s="211"/>
    </row>
    <row r="307" spans="1:10" s="42" customFormat="1" ht="15">
      <c r="A307" s="36"/>
      <c r="B307" s="748" t="s">
        <v>692</v>
      </c>
      <c r="C307" s="749"/>
      <c r="D307" s="749"/>
      <c r="E307" s="749"/>
      <c r="F307" s="750"/>
      <c r="G307" s="212"/>
      <c r="H307" s="212"/>
      <c r="I307" s="211"/>
      <c r="J307" s="211"/>
    </row>
    <row r="308" spans="1:10" s="42" customFormat="1" ht="15">
      <c r="A308" s="36"/>
      <c r="B308" s="231" t="s">
        <v>695</v>
      </c>
      <c r="C308" s="261"/>
      <c r="D308" s="262"/>
      <c r="E308" s="263"/>
      <c r="F308" s="264"/>
      <c r="G308" s="212"/>
      <c r="H308" s="212"/>
      <c r="I308" s="211"/>
      <c r="J308" s="211"/>
    </row>
    <row r="309" spans="1:10" s="42" customFormat="1" ht="15" customHeight="1">
      <c r="A309" s="36"/>
      <c r="B309" s="231"/>
      <c r="C309" s="261"/>
      <c r="D309" s="262"/>
      <c r="E309" s="263"/>
      <c r="F309" s="264"/>
      <c r="G309" s="212"/>
      <c r="H309" s="212"/>
      <c r="I309" s="211"/>
      <c r="J309" s="211"/>
    </row>
    <row r="310" spans="1:10" s="42" customFormat="1" ht="15">
      <c r="A310" s="36"/>
      <c r="B310" s="231" t="s">
        <v>27</v>
      </c>
      <c r="C310" s="261" t="s">
        <v>28</v>
      </c>
      <c r="D310" s="262" t="s">
        <v>29</v>
      </c>
      <c r="E310" s="263" t="s">
        <v>30</v>
      </c>
      <c r="F310" s="264" t="s">
        <v>31</v>
      </c>
      <c r="G310" s="212"/>
      <c r="H310" s="212"/>
      <c r="I310" s="211"/>
      <c r="J310" s="211"/>
    </row>
    <row r="311" spans="1:10" s="42" customFormat="1" ht="15">
      <c r="A311" s="36"/>
      <c r="B311" s="236" t="s">
        <v>693</v>
      </c>
      <c r="C311" s="248" t="s">
        <v>5</v>
      </c>
      <c r="D311" s="257">
        <v>1.79</v>
      </c>
      <c r="E311" s="250">
        <v>2.39</v>
      </c>
      <c r="F311" s="251">
        <f>ROUND((D311*E311),4)</f>
        <v>4.2781</v>
      </c>
      <c r="G311" s="212"/>
      <c r="H311" s="212"/>
      <c r="I311" s="211"/>
      <c r="J311" s="211"/>
    </row>
    <row r="312" spans="1:8" s="42" customFormat="1" ht="15" customHeight="1">
      <c r="A312" s="36"/>
      <c r="B312" s="236" t="s">
        <v>696</v>
      </c>
      <c r="C312" s="248" t="s">
        <v>2</v>
      </c>
      <c r="D312" s="257">
        <v>0.18</v>
      </c>
      <c r="E312" s="250">
        <v>422.64</v>
      </c>
      <c r="F312" s="251">
        <f>ROUND((D312*E312),4)</f>
        <v>76.0752</v>
      </c>
      <c r="G312" s="32"/>
      <c r="H312" s="32"/>
    </row>
    <row r="313" spans="1:8" s="42" customFormat="1" ht="30">
      <c r="A313" s="36"/>
      <c r="B313" s="236" t="s">
        <v>694</v>
      </c>
      <c r="C313" s="248" t="s">
        <v>32</v>
      </c>
      <c r="D313" s="257">
        <v>0.76</v>
      </c>
      <c r="E313" s="250">
        <v>17.9</v>
      </c>
      <c r="F313" s="251">
        <f>ROUND((D313*E313),4)</f>
        <v>13.604</v>
      </c>
      <c r="G313" s="32"/>
      <c r="H313" s="32"/>
    </row>
    <row r="314" spans="1:8" s="211" customFormat="1" ht="15">
      <c r="A314" s="213"/>
      <c r="B314" s="236" t="s">
        <v>395</v>
      </c>
      <c r="C314" s="248" t="s">
        <v>32</v>
      </c>
      <c r="D314" s="257">
        <v>0.375</v>
      </c>
      <c r="E314" s="250">
        <v>14.02</v>
      </c>
      <c r="F314" s="251">
        <f>ROUND((D314*E314),4)</f>
        <v>5.2575</v>
      </c>
      <c r="G314" s="212"/>
      <c r="H314" s="212"/>
    </row>
    <row r="315" spans="1:8" s="211" customFormat="1" ht="15">
      <c r="A315" s="213"/>
      <c r="B315" s="231"/>
      <c r="C315" s="261"/>
      <c r="D315" s="262"/>
      <c r="E315" s="263"/>
      <c r="F315" s="264"/>
      <c r="G315" s="212"/>
      <c r="H315" s="212"/>
    </row>
    <row r="316" spans="1:8" s="211" customFormat="1" ht="47.25" customHeight="1">
      <c r="A316" s="213"/>
      <c r="B316" s="544" t="s">
        <v>38</v>
      </c>
      <c r="C316" s="554" t="s">
        <v>1</v>
      </c>
      <c r="D316" s="555" t="s">
        <v>1</v>
      </c>
      <c r="E316" s="556" t="s">
        <v>1</v>
      </c>
      <c r="F316" s="557">
        <f>SUM(F311:F315)</f>
        <v>99.2148</v>
      </c>
      <c r="G316" s="212"/>
      <c r="H316" s="212"/>
    </row>
    <row r="317" spans="1:8" s="211" customFormat="1" ht="15">
      <c r="A317" s="213"/>
      <c r="B317" s="544"/>
      <c r="C317" s="554"/>
      <c r="D317" s="555"/>
      <c r="E317" s="556"/>
      <c r="F317" s="557"/>
      <c r="G317" s="212"/>
      <c r="H317" s="212"/>
    </row>
    <row r="318" spans="1:8" s="211" customFormat="1" ht="15">
      <c r="A318" s="213"/>
      <c r="B318" s="544" t="s">
        <v>39</v>
      </c>
      <c r="C318" s="554" t="s">
        <v>1</v>
      </c>
      <c r="D318" s="555" t="s">
        <v>1</v>
      </c>
      <c r="E318" s="556" t="s">
        <v>1</v>
      </c>
      <c r="F318" s="557">
        <f>F316</f>
        <v>99.2148</v>
      </c>
      <c r="G318" s="212"/>
      <c r="H318" s="212"/>
    </row>
    <row r="319" spans="1:8" s="211" customFormat="1" ht="15">
      <c r="A319" s="213"/>
      <c r="B319" s="544" t="s">
        <v>40</v>
      </c>
      <c r="C319" s="554" t="s">
        <v>1</v>
      </c>
      <c r="D319" s="555" t="s">
        <v>1</v>
      </c>
      <c r="E319" s="556">
        <v>0</v>
      </c>
      <c r="F319" s="557">
        <v>0</v>
      </c>
      <c r="G319" s="212"/>
      <c r="H319" s="212"/>
    </row>
    <row r="320" spans="1:8" s="211" customFormat="1" ht="15" customHeight="1" thickBot="1">
      <c r="A320" s="213"/>
      <c r="B320" s="549" t="s">
        <v>41</v>
      </c>
      <c r="C320" s="550" t="s">
        <v>1</v>
      </c>
      <c r="D320" s="558" t="s">
        <v>1</v>
      </c>
      <c r="E320" s="559" t="s">
        <v>1</v>
      </c>
      <c r="F320" s="560">
        <f>SUM(F318:F319)</f>
        <v>99.2148</v>
      </c>
      <c r="G320" s="212"/>
      <c r="H320" s="212"/>
    </row>
    <row r="321" spans="1:8" s="211" customFormat="1" ht="15.75" thickBot="1">
      <c r="A321" s="213"/>
      <c r="B321" s="33"/>
      <c r="C321" s="33"/>
      <c r="D321" s="46"/>
      <c r="E321" s="37"/>
      <c r="F321" s="37"/>
      <c r="G321" s="212"/>
      <c r="H321" s="212"/>
    </row>
    <row r="322" spans="1:8" s="211" customFormat="1" ht="15">
      <c r="A322" s="213"/>
      <c r="B322" s="226" t="s">
        <v>699</v>
      </c>
      <c r="C322" s="227"/>
      <c r="D322" s="258"/>
      <c r="E322" s="259"/>
      <c r="F322" s="260"/>
      <c r="G322" s="212"/>
      <c r="H322" s="212"/>
    </row>
    <row r="323" spans="1:8" s="211" customFormat="1" ht="15">
      <c r="A323" s="213"/>
      <c r="B323" s="748" t="s">
        <v>698</v>
      </c>
      <c r="C323" s="749"/>
      <c r="D323" s="749"/>
      <c r="E323" s="749"/>
      <c r="F323" s="750"/>
      <c r="G323" s="212"/>
      <c r="H323" s="212"/>
    </row>
    <row r="324" spans="1:8" s="211" customFormat="1" ht="15">
      <c r="A324" s="213"/>
      <c r="B324" s="231" t="s">
        <v>695</v>
      </c>
      <c r="C324" s="261"/>
      <c r="D324" s="262"/>
      <c r="E324" s="263"/>
      <c r="F324" s="264"/>
      <c r="G324" s="212"/>
      <c r="H324" s="212"/>
    </row>
    <row r="325" spans="1:8" s="211" customFormat="1" ht="15" customHeight="1">
      <c r="A325" s="213"/>
      <c r="B325" s="231"/>
      <c r="C325" s="261"/>
      <c r="D325" s="262"/>
      <c r="E325" s="263"/>
      <c r="F325" s="264"/>
      <c r="G325" s="212"/>
      <c r="H325" s="212"/>
    </row>
    <row r="326" spans="1:8" s="211" customFormat="1" ht="15">
      <c r="A326" s="213"/>
      <c r="B326" s="231" t="s">
        <v>27</v>
      </c>
      <c r="C326" s="261" t="s">
        <v>28</v>
      </c>
      <c r="D326" s="262" t="s">
        <v>29</v>
      </c>
      <c r="E326" s="263" t="s">
        <v>30</v>
      </c>
      <c r="F326" s="264" t="s">
        <v>31</v>
      </c>
      <c r="G326" s="212"/>
      <c r="H326" s="212"/>
    </row>
    <row r="327" spans="1:8" s="211" customFormat="1" ht="30">
      <c r="A327" s="213"/>
      <c r="B327" s="236" t="s">
        <v>673</v>
      </c>
      <c r="C327" s="248" t="s">
        <v>3</v>
      </c>
      <c r="D327" s="257">
        <v>0.0055</v>
      </c>
      <c r="E327" s="250">
        <v>508.6</v>
      </c>
      <c r="F327" s="251">
        <f>ROUND((D327*E327),4)</f>
        <v>2.7973</v>
      </c>
      <c r="G327" s="212"/>
      <c r="H327" s="212"/>
    </row>
    <row r="328" spans="1:8" s="211" customFormat="1" ht="47.25" customHeight="1">
      <c r="A328" s="213"/>
      <c r="B328" s="236" t="s">
        <v>696</v>
      </c>
      <c r="C328" s="248" t="s">
        <v>2</v>
      </c>
      <c r="D328" s="257">
        <v>0.2</v>
      </c>
      <c r="E328" s="250">
        <v>422.64</v>
      </c>
      <c r="F328" s="251">
        <f>ROUND((D328*E328),4)</f>
        <v>84.528</v>
      </c>
      <c r="G328" s="212"/>
      <c r="H328" s="212"/>
    </row>
    <row r="329" spans="1:8" s="211" customFormat="1" ht="30">
      <c r="A329" s="213"/>
      <c r="B329" s="236" t="s">
        <v>694</v>
      </c>
      <c r="C329" s="248" t="s">
        <v>32</v>
      </c>
      <c r="D329" s="257">
        <v>0.6</v>
      </c>
      <c r="E329" s="250">
        <v>17.9</v>
      </c>
      <c r="F329" s="251">
        <f>ROUND((D329*E329),4)</f>
        <v>10.74</v>
      </c>
      <c r="G329" s="212"/>
      <c r="H329" s="212"/>
    </row>
    <row r="330" spans="1:8" s="211" customFormat="1" ht="15">
      <c r="A330" s="213"/>
      <c r="B330" s="236" t="s">
        <v>395</v>
      </c>
      <c r="C330" s="248" t="s">
        <v>32</v>
      </c>
      <c r="D330" s="257">
        <v>0.6</v>
      </c>
      <c r="E330" s="250">
        <v>14.02</v>
      </c>
      <c r="F330" s="251">
        <f>ROUND((D330*E330),4)</f>
        <v>8.412</v>
      </c>
      <c r="G330" s="212"/>
      <c r="H330" s="212"/>
    </row>
    <row r="331" spans="1:8" s="211" customFormat="1" ht="15">
      <c r="A331" s="213"/>
      <c r="B331" s="231"/>
      <c r="C331" s="261"/>
      <c r="D331" s="262"/>
      <c r="E331" s="263"/>
      <c r="F331" s="264"/>
      <c r="G331" s="212"/>
      <c r="H331" s="212"/>
    </row>
    <row r="332" spans="1:8" s="211" customFormat="1" ht="15">
      <c r="A332" s="213"/>
      <c r="B332" s="544" t="s">
        <v>38</v>
      </c>
      <c r="C332" s="554" t="s">
        <v>1</v>
      </c>
      <c r="D332" s="555" t="s">
        <v>1</v>
      </c>
      <c r="E332" s="556" t="s">
        <v>1</v>
      </c>
      <c r="F332" s="557">
        <f>SUM(F327:F331)</f>
        <v>106.4773</v>
      </c>
      <c r="G332" s="212"/>
      <c r="H332" s="212"/>
    </row>
    <row r="333" spans="1:8" s="211" customFormat="1" ht="15">
      <c r="A333" s="213"/>
      <c r="B333" s="544"/>
      <c r="C333" s="554"/>
      <c r="D333" s="555"/>
      <c r="E333" s="556"/>
      <c r="F333" s="557"/>
      <c r="G333" s="212"/>
      <c r="H333" s="212"/>
    </row>
    <row r="334" spans="1:8" s="211" customFormat="1" ht="15">
      <c r="A334" s="213"/>
      <c r="B334" s="544" t="s">
        <v>39</v>
      </c>
      <c r="C334" s="554" t="s">
        <v>1</v>
      </c>
      <c r="D334" s="555" t="s">
        <v>1</v>
      </c>
      <c r="E334" s="556" t="s">
        <v>1</v>
      </c>
      <c r="F334" s="557">
        <f>F332</f>
        <v>106.4773</v>
      </c>
      <c r="G334" s="212"/>
      <c r="H334" s="212"/>
    </row>
    <row r="335" spans="1:8" s="211" customFormat="1" ht="15">
      <c r="A335" s="213"/>
      <c r="B335" s="544" t="s">
        <v>40</v>
      </c>
      <c r="C335" s="554" t="s">
        <v>1</v>
      </c>
      <c r="D335" s="555" t="s">
        <v>1</v>
      </c>
      <c r="E335" s="556">
        <v>0</v>
      </c>
      <c r="F335" s="557">
        <v>0</v>
      </c>
      <c r="G335" s="212"/>
      <c r="H335" s="212"/>
    </row>
    <row r="336" spans="1:8" s="211" customFormat="1" ht="15.75" thickBot="1">
      <c r="A336" s="213"/>
      <c r="B336" s="549" t="s">
        <v>41</v>
      </c>
      <c r="C336" s="550" t="s">
        <v>1</v>
      </c>
      <c r="D336" s="558" t="s">
        <v>1</v>
      </c>
      <c r="E336" s="559" t="s">
        <v>1</v>
      </c>
      <c r="F336" s="560">
        <f>SUM(F334:F335)</f>
        <v>106.4773</v>
      </c>
      <c r="G336" s="212"/>
      <c r="H336" s="212"/>
    </row>
    <row r="337" spans="1:8" s="211" customFormat="1" ht="15" customHeight="1" thickBot="1">
      <c r="A337" s="213"/>
      <c r="B337" s="33"/>
      <c r="C337" s="33"/>
      <c r="D337" s="46"/>
      <c r="E337" s="37"/>
      <c r="F337" s="37"/>
      <c r="G337" s="212"/>
      <c r="H337" s="212"/>
    </row>
    <row r="338" spans="1:8" s="211" customFormat="1" ht="15">
      <c r="A338" s="213"/>
      <c r="B338" s="226" t="s">
        <v>1236</v>
      </c>
      <c r="C338" s="227"/>
      <c r="D338" s="258"/>
      <c r="E338" s="259"/>
      <c r="F338" s="260"/>
      <c r="G338" s="212"/>
      <c r="H338" s="212"/>
    </row>
    <row r="339" spans="1:8" s="211" customFormat="1" ht="15">
      <c r="A339" s="213"/>
      <c r="B339" s="748" t="s">
        <v>1235</v>
      </c>
      <c r="C339" s="749"/>
      <c r="D339" s="749"/>
      <c r="E339" s="749"/>
      <c r="F339" s="750"/>
      <c r="G339" s="212"/>
      <c r="H339" s="212"/>
    </row>
    <row r="340" spans="1:8" s="211" customFormat="1" ht="45.75" customHeight="1">
      <c r="A340" s="213"/>
      <c r="B340" s="231" t="s">
        <v>731</v>
      </c>
      <c r="C340" s="261"/>
      <c r="D340" s="262"/>
      <c r="E340" s="263"/>
      <c r="F340" s="264"/>
      <c r="G340" s="212"/>
      <c r="H340" s="212"/>
    </row>
    <row r="341" spans="1:8" s="211" customFormat="1" ht="15">
      <c r="A341" s="213"/>
      <c r="B341" s="236"/>
      <c r="C341" s="267"/>
      <c r="D341" s="268"/>
      <c r="E341" s="250"/>
      <c r="F341" s="251"/>
      <c r="G341" s="212"/>
      <c r="H341" s="212"/>
    </row>
    <row r="342" spans="1:8" s="211" customFormat="1" ht="15">
      <c r="A342" s="213"/>
      <c r="B342" s="231" t="s">
        <v>27</v>
      </c>
      <c r="C342" s="261" t="s">
        <v>28</v>
      </c>
      <c r="D342" s="262" t="s">
        <v>29</v>
      </c>
      <c r="E342" s="263" t="s">
        <v>30</v>
      </c>
      <c r="F342" s="264" t="s">
        <v>31</v>
      </c>
      <c r="G342" s="212"/>
      <c r="H342" s="212"/>
    </row>
    <row r="343" spans="1:8" s="211" customFormat="1" ht="15">
      <c r="A343" s="213"/>
      <c r="B343" s="231" t="s">
        <v>1237</v>
      </c>
      <c r="C343" s="261" t="s">
        <v>45</v>
      </c>
      <c r="D343" s="342">
        <v>0.7</v>
      </c>
      <c r="E343" s="263">
        <v>47.98</v>
      </c>
      <c r="F343" s="264">
        <f aca="true" t="shared" si="9" ref="F343:F348">ROUND((D343*E343),4)</f>
        <v>33.586</v>
      </c>
      <c r="G343" s="212"/>
      <c r="H343" s="212"/>
    </row>
    <row r="344" spans="1:8" s="211" customFormat="1" ht="30">
      <c r="A344" s="213"/>
      <c r="B344" s="231" t="s">
        <v>1238</v>
      </c>
      <c r="C344" s="261" t="s">
        <v>800</v>
      </c>
      <c r="D344" s="342">
        <v>0.5</v>
      </c>
      <c r="E344" s="263">
        <v>4.3</v>
      </c>
      <c r="F344" s="264">
        <f t="shared" si="9"/>
        <v>2.15</v>
      </c>
      <c r="G344" s="212"/>
      <c r="H344" s="212"/>
    </row>
    <row r="345" spans="1:8" s="211" customFormat="1" ht="15">
      <c r="A345" s="213"/>
      <c r="B345" s="231" t="s">
        <v>1239</v>
      </c>
      <c r="C345" s="261" t="s">
        <v>45</v>
      </c>
      <c r="D345" s="342">
        <v>1.3</v>
      </c>
      <c r="E345" s="263">
        <v>26.2</v>
      </c>
      <c r="F345" s="264">
        <f t="shared" si="9"/>
        <v>34.06</v>
      </c>
      <c r="G345" s="212"/>
      <c r="H345" s="212"/>
    </row>
    <row r="346" spans="1:8" s="211" customFormat="1" ht="30">
      <c r="A346" s="213"/>
      <c r="B346" s="231" t="s">
        <v>1240</v>
      </c>
      <c r="C346" s="261" t="s">
        <v>4</v>
      </c>
      <c r="D346" s="342">
        <v>3.5</v>
      </c>
      <c r="E346" s="263">
        <v>61.97</v>
      </c>
      <c r="F346" s="264">
        <f t="shared" si="9"/>
        <v>216.895</v>
      </c>
      <c r="G346" s="212"/>
      <c r="H346" s="212"/>
    </row>
    <row r="347" spans="1:8" s="211" customFormat="1" ht="15">
      <c r="A347" s="213"/>
      <c r="B347" s="231" t="s">
        <v>685</v>
      </c>
      <c r="C347" s="261" t="s">
        <v>32</v>
      </c>
      <c r="D347" s="342">
        <v>1.3</v>
      </c>
      <c r="E347" s="263">
        <v>17.58</v>
      </c>
      <c r="F347" s="264">
        <f t="shared" si="9"/>
        <v>22.854</v>
      </c>
      <c r="G347" s="212"/>
      <c r="H347" s="212"/>
    </row>
    <row r="348" spans="1:8" s="211" customFormat="1" ht="15">
      <c r="A348" s="213"/>
      <c r="B348" s="231" t="s">
        <v>1241</v>
      </c>
      <c r="C348" s="261" t="s">
        <v>32</v>
      </c>
      <c r="D348" s="342">
        <v>1.3</v>
      </c>
      <c r="E348" s="263">
        <v>14.02</v>
      </c>
      <c r="F348" s="264">
        <f t="shared" si="9"/>
        <v>18.226</v>
      </c>
      <c r="G348" s="212"/>
      <c r="H348" s="212"/>
    </row>
    <row r="349" spans="1:8" s="211" customFormat="1" ht="15" customHeight="1">
      <c r="A349" s="213"/>
      <c r="B349" s="544" t="s">
        <v>38</v>
      </c>
      <c r="C349" s="554" t="s">
        <v>1</v>
      </c>
      <c r="D349" s="555" t="s">
        <v>1</v>
      </c>
      <c r="E349" s="556" t="s">
        <v>1</v>
      </c>
      <c r="F349" s="557">
        <f>SUM(F343:F348)</f>
        <v>327.771</v>
      </c>
      <c r="G349" s="212"/>
      <c r="H349" s="212"/>
    </row>
    <row r="350" spans="1:8" s="211" customFormat="1" ht="15">
      <c r="A350" s="213"/>
      <c r="B350" s="561"/>
      <c r="C350" s="562"/>
      <c r="D350" s="563"/>
      <c r="E350" s="564"/>
      <c r="F350" s="565"/>
      <c r="G350" s="212"/>
      <c r="H350" s="212"/>
    </row>
    <row r="351" spans="1:8" s="211" customFormat="1" ht="15">
      <c r="A351" s="213"/>
      <c r="B351" s="544" t="s">
        <v>39</v>
      </c>
      <c r="C351" s="554" t="s">
        <v>1</v>
      </c>
      <c r="D351" s="555" t="s">
        <v>1</v>
      </c>
      <c r="E351" s="556" t="s">
        <v>1</v>
      </c>
      <c r="F351" s="557">
        <f>F349</f>
        <v>327.771</v>
      </c>
      <c r="G351" s="212"/>
      <c r="H351" s="212"/>
    </row>
    <row r="352" spans="1:8" s="211" customFormat="1" ht="45.75" customHeight="1">
      <c r="A352" s="213"/>
      <c r="B352" s="544" t="s">
        <v>40</v>
      </c>
      <c r="C352" s="554" t="s">
        <v>1</v>
      </c>
      <c r="D352" s="555" t="s">
        <v>1</v>
      </c>
      <c r="E352" s="556">
        <v>0</v>
      </c>
      <c r="F352" s="557">
        <v>0</v>
      </c>
      <c r="G352" s="212"/>
      <c r="H352" s="212"/>
    </row>
    <row r="353" spans="1:8" s="211" customFormat="1" ht="15.75" thickBot="1">
      <c r="A353" s="213"/>
      <c r="B353" s="549" t="s">
        <v>41</v>
      </c>
      <c r="C353" s="550" t="s">
        <v>1</v>
      </c>
      <c r="D353" s="558" t="s">
        <v>1</v>
      </c>
      <c r="E353" s="559" t="s">
        <v>1</v>
      </c>
      <c r="F353" s="560">
        <f>SUM(F351:F352)</f>
        <v>327.771</v>
      </c>
      <c r="G353" s="212"/>
      <c r="H353" s="212"/>
    </row>
    <row r="354" spans="1:8" s="211" customFormat="1" ht="15.75" thickBot="1">
      <c r="A354" s="213"/>
      <c r="B354" s="33"/>
      <c r="C354" s="33"/>
      <c r="D354" s="46"/>
      <c r="E354" s="37"/>
      <c r="F354" s="37"/>
      <c r="G354" s="212"/>
      <c r="H354" s="212"/>
    </row>
    <row r="355" spans="1:8" s="211" customFormat="1" ht="15">
      <c r="A355" s="213"/>
      <c r="B355" s="226" t="s">
        <v>1243</v>
      </c>
      <c r="C355" s="227"/>
      <c r="D355" s="258"/>
      <c r="E355" s="259"/>
      <c r="F355" s="260"/>
      <c r="G355" s="212"/>
      <c r="H355" s="212"/>
    </row>
    <row r="356" spans="1:8" s="211" customFormat="1" ht="15">
      <c r="A356" s="213"/>
      <c r="B356" s="748" t="s">
        <v>1244</v>
      </c>
      <c r="C356" s="749"/>
      <c r="D356" s="749"/>
      <c r="E356" s="749"/>
      <c r="F356" s="750"/>
      <c r="G356" s="212"/>
      <c r="H356" s="212"/>
    </row>
    <row r="357" spans="1:8" s="211" customFormat="1" ht="15">
      <c r="A357" s="213"/>
      <c r="B357" s="231" t="s">
        <v>729</v>
      </c>
      <c r="C357" s="261"/>
      <c r="D357" s="262"/>
      <c r="E357" s="263"/>
      <c r="F357" s="264"/>
      <c r="G357" s="212"/>
      <c r="H357" s="212"/>
    </row>
    <row r="358" spans="1:8" s="211" customFormat="1" ht="15">
      <c r="A358" s="213"/>
      <c r="B358" s="236"/>
      <c r="C358" s="267"/>
      <c r="D358" s="268"/>
      <c r="E358" s="250"/>
      <c r="F358" s="251"/>
      <c r="G358" s="212"/>
      <c r="H358" s="212"/>
    </row>
    <row r="359" spans="1:8" s="211" customFormat="1" ht="15">
      <c r="A359" s="213"/>
      <c r="B359" s="231" t="s">
        <v>27</v>
      </c>
      <c r="C359" s="261" t="s">
        <v>28</v>
      </c>
      <c r="D359" s="262" t="s">
        <v>29</v>
      </c>
      <c r="E359" s="263" t="s">
        <v>30</v>
      </c>
      <c r="F359" s="264" t="s">
        <v>31</v>
      </c>
      <c r="G359" s="212"/>
      <c r="H359" s="212"/>
    </row>
    <row r="360" spans="1:8" s="211" customFormat="1" ht="30">
      <c r="A360" s="213"/>
      <c r="B360" s="231" t="s">
        <v>1245</v>
      </c>
      <c r="C360" s="261" t="s">
        <v>4</v>
      </c>
      <c r="D360" s="342">
        <v>4.1656</v>
      </c>
      <c r="E360" s="263">
        <v>61.97</v>
      </c>
      <c r="F360" s="264">
        <f>ROUND((D360*E360),4)</f>
        <v>258.1422</v>
      </c>
      <c r="G360" s="212"/>
      <c r="H360" s="212"/>
    </row>
    <row r="361" spans="1:8" s="211" customFormat="1" ht="15" customHeight="1">
      <c r="A361" s="213"/>
      <c r="B361" s="231" t="s">
        <v>400</v>
      </c>
      <c r="C361" s="261" t="s">
        <v>32</v>
      </c>
      <c r="D361" s="342">
        <v>0.1778</v>
      </c>
      <c r="E361" s="263">
        <v>17.67</v>
      </c>
      <c r="F361" s="264">
        <f>ROUND((D361*E361),4)</f>
        <v>3.1417</v>
      </c>
      <c r="G361" s="212"/>
      <c r="H361" s="212"/>
    </row>
    <row r="362" spans="1:8" s="42" customFormat="1" ht="15">
      <c r="A362" s="36"/>
      <c r="B362" s="231" t="s">
        <v>685</v>
      </c>
      <c r="C362" s="261" t="s">
        <v>32</v>
      </c>
      <c r="D362" s="344">
        <v>9.8916</v>
      </c>
      <c r="E362" s="263">
        <v>17.58</v>
      </c>
      <c r="F362" s="264">
        <f>ROUND((D362*E362),4)</f>
        <v>173.8943</v>
      </c>
      <c r="G362" s="32"/>
      <c r="H362" s="32"/>
    </row>
    <row r="363" spans="1:8" s="42" customFormat="1" ht="15">
      <c r="A363" s="36"/>
      <c r="B363" s="231" t="s">
        <v>395</v>
      </c>
      <c r="C363" s="261" t="s">
        <v>32</v>
      </c>
      <c r="D363" s="344">
        <v>0.1473</v>
      </c>
      <c r="E363" s="263">
        <v>14.02</v>
      </c>
      <c r="F363" s="264">
        <f>ROUND((D363*E363),4)</f>
        <v>2.0651</v>
      </c>
      <c r="G363" s="32"/>
      <c r="H363" s="32"/>
    </row>
    <row r="364" spans="1:8" s="42" customFormat="1" ht="30">
      <c r="A364" s="36"/>
      <c r="B364" s="231" t="s">
        <v>1246</v>
      </c>
      <c r="C364" s="261" t="s">
        <v>3</v>
      </c>
      <c r="D364" s="342">
        <v>0.00025</v>
      </c>
      <c r="E364" s="263">
        <v>450.81</v>
      </c>
      <c r="F364" s="264">
        <f>ROUND((D364*E364),4)</f>
        <v>0.1127</v>
      </c>
      <c r="G364" s="32"/>
      <c r="H364" s="32"/>
    </row>
    <row r="365" spans="1:8" s="42" customFormat="1" ht="15">
      <c r="A365" s="36"/>
      <c r="B365" s="544" t="s">
        <v>38</v>
      </c>
      <c r="C365" s="554" t="s">
        <v>1</v>
      </c>
      <c r="D365" s="555" t="s">
        <v>1</v>
      </c>
      <c r="E365" s="556" t="s">
        <v>1</v>
      </c>
      <c r="F365" s="557">
        <f>SUM(F360:F364)</f>
        <v>437.356</v>
      </c>
      <c r="G365" s="32"/>
      <c r="H365" s="32"/>
    </row>
    <row r="366" spans="1:8" s="42" customFormat="1" ht="15">
      <c r="A366" s="36"/>
      <c r="B366" s="561"/>
      <c r="C366" s="562"/>
      <c r="D366" s="563"/>
      <c r="E366" s="564"/>
      <c r="F366" s="565"/>
      <c r="G366" s="32"/>
      <c r="H366" s="32"/>
    </row>
    <row r="367" spans="1:8" s="42" customFormat="1" ht="15">
      <c r="A367" s="36"/>
      <c r="B367" s="544" t="s">
        <v>39</v>
      </c>
      <c r="C367" s="554" t="s">
        <v>1</v>
      </c>
      <c r="D367" s="555" t="s">
        <v>1</v>
      </c>
      <c r="E367" s="556" t="s">
        <v>1</v>
      </c>
      <c r="F367" s="557">
        <f>F365</f>
        <v>437.356</v>
      </c>
      <c r="G367" s="32"/>
      <c r="H367" s="32"/>
    </row>
    <row r="368" spans="1:8" s="42" customFormat="1" ht="15">
      <c r="A368" s="36"/>
      <c r="B368" s="544" t="s">
        <v>40</v>
      </c>
      <c r="C368" s="554" t="s">
        <v>1</v>
      </c>
      <c r="D368" s="555" t="s">
        <v>1</v>
      </c>
      <c r="E368" s="556">
        <v>0</v>
      </c>
      <c r="F368" s="557">
        <v>0</v>
      </c>
      <c r="G368" s="32"/>
      <c r="H368" s="32"/>
    </row>
    <row r="369" spans="1:8" s="42" customFormat="1" ht="42.75" customHeight="1" thickBot="1">
      <c r="A369" s="36"/>
      <c r="B369" s="549" t="s">
        <v>41</v>
      </c>
      <c r="C369" s="550" t="s">
        <v>1</v>
      </c>
      <c r="D369" s="558" t="s">
        <v>1</v>
      </c>
      <c r="E369" s="559" t="s">
        <v>1</v>
      </c>
      <c r="F369" s="560">
        <f>SUM(F367:F368)</f>
        <v>437.356</v>
      </c>
      <c r="G369" s="32"/>
      <c r="H369" s="32"/>
    </row>
    <row r="370" spans="1:8" s="42" customFormat="1" ht="24.75" customHeight="1" thickBot="1">
      <c r="A370" s="36"/>
      <c r="B370" s="33"/>
      <c r="C370" s="33"/>
      <c r="D370" s="46"/>
      <c r="E370" s="37"/>
      <c r="F370" s="37"/>
      <c r="G370" s="32"/>
      <c r="H370" s="32"/>
    </row>
    <row r="371" spans="1:8" s="42" customFormat="1" ht="18.75" customHeight="1">
      <c r="A371" s="36"/>
      <c r="B371" s="226" t="s">
        <v>1255</v>
      </c>
      <c r="C371" s="227"/>
      <c r="D371" s="258"/>
      <c r="E371" s="259"/>
      <c r="F371" s="260"/>
      <c r="G371" s="32"/>
      <c r="H371" s="32"/>
    </row>
    <row r="372" spans="1:8" s="42" customFormat="1" ht="15">
      <c r="A372" s="36"/>
      <c r="B372" s="748" t="s">
        <v>1256</v>
      </c>
      <c r="C372" s="749"/>
      <c r="D372" s="749"/>
      <c r="E372" s="749"/>
      <c r="F372" s="750"/>
      <c r="G372" s="32"/>
      <c r="H372" s="32"/>
    </row>
    <row r="373" spans="1:8" s="42" customFormat="1" ht="15">
      <c r="A373" s="36"/>
      <c r="B373" s="231" t="s">
        <v>79</v>
      </c>
      <c r="C373" s="261"/>
      <c r="D373" s="262"/>
      <c r="E373" s="263"/>
      <c r="F373" s="264"/>
      <c r="G373" s="32"/>
      <c r="H373" s="32"/>
    </row>
    <row r="374" spans="1:8" s="42" customFormat="1" ht="15">
      <c r="A374" s="36"/>
      <c r="B374" s="236"/>
      <c r="C374" s="267"/>
      <c r="D374" s="268"/>
      <c r="E374" s="250"/>
      <c r="F374" s="251"/>
      <c r="G374" s="32"/>
      <c r="H374" s="32"/>
    </row>
    <row r="375" spans="1:8" s="42" customFormat="1" ht="15">
      <c r="A375" s="36"/>
      <c r="B375" s="231" t="s">
        <v>27</v>
      </c>
      <c r="C375" s="261" t="s">
        <v>28</v>
      </c>
      <c r="D375" s="262" t="s">
        <v>29</v>
      </c>
      <c r="E375" s="263" t="s">
        <v>30</v>
      </c>
      <c r="F375" s="264" t="s">
        <v>31</v>
      </c>
      <c r="G375" s="32"/>
      <c r="H375" s="32"/>
    </row>
    <row r="376" spans="1:8" s="42" customFormat="1" ht="30">
      <c r="A376" s="36"/>
      <c r="B376" s="236" t="s">
        <v>1257</v>
      </c>
      <c r="C376" s="248" t="s">
        <v>800</v>
      </c>
      <c r="D376" s="257">
        <v>2</v>
      </c>
      <c r="E376" s="250">
        <v>3.23</v>
      </c>
      <c r="F376" s="251">
        <f>ROUND((D376*E376),4)</f>
        <v>6.46</v>
      </c>
      <c r="G376" s="32"/>
      <c r="H376" s="32"/>
    </row>
    <row r="377" spans="1:8" s="42" customFormat="1" ht="30">
      <c r="A377" s="36"/>
      <c r="B377" s="236" t="s">
        <v>1258</v>
      </c>
      <c r="C377" s="248" t="s">
        <v>4</v>
      </c>
      <c r="D377" s="257">
        <v>1</v>
      </c>
      <c r="E377" s="250">
        <v>53.35</v>
      </c>
      <c r="F377" s="251">
        <f>ROUND((D377*E377),4)</f>
        <v>53.35</v>
      </c>
      <c r="G377" s="32"/>
      <c r="H377" s="32"/>
    </row>
    <row r="378" spans="1:8" s="42" customFormat="1" ht="15">
      <c r="A378" s="36"/>
      <c r="B378" s="231" t="s">
        <v>395</v>
      </c>
      <c r="C378" s="261" t="s">
        <v>32</v>
      </c>
      <c r="D378" s="344">
        <v>3.3</v>
      </c>
      <c r="E378" s="263">
        <v>14.02</v>
      </c>
      <c r="F378" s="264">
        <f>ROUND((D378*E378),4)</f>
        <v>46.266</v>
      </c>
      <c r="G378" s="32"/>
      <c r="H378" s="32"/>
    </row>
    <row r="379" spans="1:8" s="42" customFormat="1" ht="15" customHeight="1">
      <c r="A379" s="36"/>
      <c r="B379" s="236" t="s">
        <v>1246</v>
      </c>
      <c r="C379" s="248" t="s">
        <v>3</v>
      </c>
      <c r="D379" s="249">
        <v>0.003</v>
      </c>
      <c r="E379" s="250">
        <v>450.81</v>
      </c>
      <c r="F379" s="251">
        <f>ROUND((D379*E379),4)</f>
        <v>1.3524</v>
      </c>
      <c r="G379" s="32"/>
      <c r="H379" s="32"/>
    </row>
    <row r="380" spans="1:8" s="42" customFormat="1" ht="15">
      <c r="A380" s="36"/>
      <c r="B380" s="544" t="s">
        <v>38</v>
      </c>
      <c r="C380" s="554" t="s">
        <v>1</v>
      </c>
      <c r="D380" s="555" t="s">
        <v>1</v>
      </c>
      <c r="E380" s="556" t="s">
        <v>1</v>
      </c>
      <c r="F380" s="557">
        <f>SUM(F376:F379)</f>
        <v>107.4284</v>
      </c>
      <c r="G380" s="32"/>
      <c r="H380" s="32"/>
    </row>
    <row r="381" spans="1:8" s="42" customFormat="1" ht="15">
      <c r="A381" s="36"/>
      <c r="B381" s="561"/>
      <c r="C381" s="562"/>
      <c r="D381" s="563"/>
      <c r="E381" s="564"/>
      <c r="F381" s="565"/>
      <c r="G381" s="32"/>
      <c r="H381" s="32"/>
    </row>
    <row r="382" spans="1:8" s="42" customFormat="1" ht="15" customHeight="1">
      <c r="A382" s="36"/>
      <c r="B382" s="544" t="s">
        <v>39</v>
      </c>
      <c r="C382" s="554" t="s">
        <v>1</v>
      </c>
      <c r="D382" s="555" t="s">
        <v>1</v>
      </c>
      <c r="E382" s="556" t="s">
        <v>1</v>
      </c>
      <c r="F382" s="557">
        <f>F380</f>
        <v>107.4284</v>
      </c>
      <c r="G382" s="32"/>
      <c r="H382" s="32"/>
    </row>
    <row r="383" spans="1:8" s="42" customFormat="1" ht="15">
      <c r="A383" s="36"/>
      <c r="B383" s="544" t="s">
        <v>40</v>
      </c>
      <c r="C383" s="554" t="s">
        <v>1</v>
      </c>
      <c r="D383" s="555" t="s">
        <v>1</v>
      </c>
      <c r="E383" s="556">
        <v>0</v>
      </c>
      <c r="F383" s="557">
        <v>0</v>
      </c>
      <c r="G383" s="32"/>
      <c r="H383" s="32"/>
    </row>
    <row r="384" spans="1:8" s="42" customFormat="1" ht="15.75" thickBot="1">
      <c r="A384" s="36"/>
      <c r="B384" s="549" t="s">
        <v>41</v>
      </c>
      <c r="C384" s="550" t="s">
        <v>1</v>
      </c>
      <c r="D384" s="558" t="s">
        <v>1</v>
      </c>
      <c r="E384" s="559" t="s">
        <v>1</v>
      </c>
      <c r="F384" s="560">
        <f>SUM(F382:F383)</f>
        <v>107.4284</v>
      </c>
      <c r="G384" s="32"/>
      <c r="H384" s="32"/>
    </row>
    <row r="385" spans="1:8" s="42" customFormat="1" ht="40.5" customHeight="1" thickBot="1">
      <c r="A385" s="36"/>
      <c r="B385" s="33"/>
      <c r="C385" s="33"/>
      <c r="D385" s="46"/>
      <c r="E385" s="37"/>
      <c r="F385" s="37"/>
      <c r="G385" s="32"/>
      <c r="H385" s="32"/>
    </row>
    <row r="386" spans="1:8" s="42" customFormat="1" ht="15" customHeight="1">
      <c r="A386" s="36"/>
      <c r="B386" s="226" t="s">
        <v>1259</v>
      </c>
      <c r="C386" s="227"/>
      <c r="D386" s="258"/>
      <c r="E386" s="259"/>
      <c r="F386" s="260"/>
      <c r="G386" s="32"/>
      <c r="H386" s="32"/>
    </row>
    <row r="387" spans="1:8" s="42" customFormat="1" ht="15">
      <c r="A387" s="36"/>
      <c r="B387" s="748" t="s">
        <v>1260</v>
      </c>
      <c r="C387" s="749"/>
      <c r="D387" s="749"/>
      <c r="E387" s="749"/>
      <c r="F387" s="750"/>
      <c r="G387" s="32"/>
      <c r="H387" s="32"/>
    </row>
    <row r="388" spans="1:8" s="42" customFormat="1" ht="15">
      <c r="A388" s="36"/>
      <c r="B388" s="231" t="s">
        <v>79</v>
      </c>
      <c r="C388" s="261"/>
      <c r="D388" s="262"/>
      <c r="E388" s="263"/>
      <c r="F388" s="264"/>
      <c r="G388" s="32"/>
      <c r="H388" s="32"/>
    </row>
    <row r="389" spans="1:8" s="42" customFormat="1" ht="15">
      <c r="A389" s="36"/>
      <c r="B389" s="236"/>
      <c r="C389" s="267"/>
      <c r="D389" s="268"/>
      <c r="E389" s="250"/>
      <c r="F389" s="251"/>
      <c r="G389" s="32"/>
      <c r="H389" s="32"/>
    </row>
    <row r="390" spans="1:8" s="42" customFormat="1" ht="15">
      <c r="A390" s="36"/>
      <c r="B390" s="231" t="s">
        <v>27</v>
      </c>
      <c r="C390" s="261" t="s">
        <v>28</v>
      </c>
      <c r="D390" s="262" t="s">
        <v>29</v>
      </c>
      <c r="E390" s="263" t="s">
        <v>30</v>
      </c>
      <c r="F390" s="264" t="s">
        <v>31</v>
      </c>
      <c r="G390" s="32"/>
      <c r="H390" s="32"/>
    </row>
    <row r="391" spans="1:8" s="42" customFormat="1" ht="15">
      <c r="A391" s="36"/>
      <c r="B391" s="236" t="s">
        <v>1261</v>
      </c>
      <c r="C391" s="248" t="s">
        <v>4</v>
      </c>
      <c r="D391" s="257">
        <v>1</v>
      </c>
      <c r="E391" s="250">
        <v>20.34</v>
      </c>
      <c r="F391" s="251">
        <f>ROUND((D391*E391),4)</f>
        <v>20.34</v>
      </c>
      <c r="G391" s="32"/>
      <c r="H391" s="32"/>
    </row>
    <row r="392" spans="1:8" s="42" customFormat="1" ht="30">
      <c r="A392" s="36"/>
      <c r="B392" s="236" t="s">
        <v>732</v>
      </c>
      <c r="C392" s="248" t="s">
        <v>32</v>
      </c>
      <c r="D392" s="257">
        <v>0.6</v>
      </c>
      <c r="E392" s="250">
        <v>17.61</v>
      </c>
      <c r="F392" s="251">
        <f>ROUND((D392*E392),4)</f>
        <v>10.566</v>
      </c>
      <c r="G392" s="32"/>
      <c r="H392" s="32"/>
    </row>
    <row r="393" spans="1:8" s="42" customFormat="1" ht="15">
      <c r="A393" s="36"/>
      <c r="B393" s="236" t="s">
        <v>395</v>
      </c>
      <c r="C393" s="248" t="s">
        <v>32</v>
      </c>
      <c r="D393" s="257">
        <v>0.4</v>
      </c>
      <c r="E393" s="250">
        <v>14.02</v>
      </c>
      <c r="F393" s="251">
        <f>ROUND((D393*E393),4)</f>
        <v>5.608</v>
      </c>
      <c r="G393" s="32"/>
      <c r="H393" s="32"/>
    </row>
    <row r="394" spans="1:8" s="42" customFormat="1" ht="15">
      <c r="A394" s="36"/>
      <c r="B394" s="544" t="s">
        <v>38</v>
      </c>
      <c r="C394" s="554" t="s">
        <v>1</v>
      </c>
      <c r="D394" s="555" t="s">
        <v>1</v>
      </c>
      <c r="E394" s="556" t="s">
        <v>1</v>
      </c>
      <c r="F394" s="557">
        <f>SUM(F391:F393)</f>
        <v>36.513999999999996</v>
      </c>
      <c r="G394" s="32"/>
      <c r="H394" s="32"/>
    </row>
    <row r="395" spans="1:8" s="42" customFormat="1" ht="15">
      <c r="A395" s="36"/>
      <c r="B395" s="561"/>
      <c r="C395" s="562"/>
      <c r="D395" s="563"/>
      <c r="E395" s="564"/>
      <c r="F395" s="565"/>
      <c r="G395" s="32"/>
      <c r="H395" s="32"/>
    </row>
    <row r="396" spans="1:8" s="42" customFormat="1" ht="15">
      <c r="A396" s="36"/>
      <c r="B396" s="544" t="s">
        <v>39</v>
      </c>
      <c r="C396" s="554" t="s">
        <v>1</v>
      </c>
      <c r="D396" s="555" t="s">
        <v>1</v>
      </c>
      <c r="E396" s="556" t="s">
        <v>1</v>
      </c>
      <c r="F396" s="557">
        <f>F394</f>
        <v>36.513999999999996</v>
      </c>
      <c r="G396" s="32"/>
      <c r="H396" s="32"/>
    </row>
    <row r="397" spans="1:8" s="42" customFormat="1" ht="15">
      <c r="A397" s="36"/>
      <c r="B397" s="544" t="s">
        <v>40</v>
      </c>
      <c r="C397" s="554" t="s">
        <v>1</v>
      </c>
      <c r="D397" s="555" t="s">
        <v>1</v>
      </c>
      <c r="E397" s="556">
        <v>0</v>
      </c>
      <c r="F397" s="557">
        <v>0</v>
      </c>
      <c r="G397" s="32"/>
      <c r="H397" s="32"/>
    </row>
    <row r="398" spans="1:8" s="42" customFormat="1" ht="15" customHeight="1" thickBot="1">
      <c r="A398" s="36"/>
      <c r="B398" s="549" t="s">
        <v>41</v>
      </c>
      <c r="C398" s="550" t="s">
        <v>1</v>
      </c>
      <c r="D398" s="558" t="s">
        <v>1</v>
      </c>
      <c r="E398" s="559" t="s">
        <v>1</v>
      </c>
      <c r="F398" s="560">
        <f>SUM(F396:F397)</f>
        <v>36.513999999999996</v>
      </c>
      <c r="G398" s="32"/>
      <c r="H398" s="32"/>
    </row>
    <row r="399" spans="1:8" s="42" customFormat="1" ht="15.75" thickBot="1">
      <c r="A399" s="36"/>
      <c r="B399" s="573"/>
      <c r="C399" s="573"/>
      <c r="D399" s="574"/>
      <c r="E399" s="575"/>
      <c r="F399" s="575"/>
      <c r="G399" s="32"/>
      <c r="H399" s="32"/>
    </row>
    <row r="400" spans="1:8" s="42" customFormat="1" ht="15">
      <c r="A400" s="36"/>
      <c r="B400" s="226" t="s">
        <v>1262</v>
      </c>
      <c r="C400" s="227"/>
      <c r="D400" s="228"/>
      <c r="E400" s="229"/>
      <c r="F400" s="230"/>
      <c r="G400" s="32"/>
      <c r="H400" s="32"/>
    </row>
    <row r="401" spans="1:8" s="42" customFormat="1" ht="15" customHeight="1">
      <c r="A401" s="36"/>
      <c r="B401" s="748" t="s">
        <v>1263</v>
      </c>
      <c r="C401" s="749"/>
      <c r="D401" s="749"/>
      <c r="E401" s="749"/>
      <c r="F401" s="750"/>
      <c r="G401" s="32"/>
      <c r="H401" s="32"/>
    </row>
    <row r="402" spans="1:8" s="42" customFormat="1" ht="15">
      <c r="A402" s="36"/>
      <c r="B402" s="231" t="s">
        <v>729</v>
      </c>
      <c r="C402" s="232"/>
      <c r="D402" s="233"/>
      <c r="E402" s="234"/>
      <c r="F402" s="235"/>
      <c r="G402" s="32"/>
      <c r="H402" s="32"/>
    </row>
    <row r="403" spans="1:8" s="42" customFormat="1" ht="15">
      <c r="A403" s="36"/>
      <c r="B403" s="231"/>
      <c r="C403" s="232"/>
      <c r="D403" s="233"/>
      <c r="E403" s="234"/>
      <c r="F403" s="235"/>
      <c r="G403" s="32"/>
      <c r="H403" s="32"/>
    </row>
    <row r="404" spans="1:8" s="42" customFormat="1" ht="15">
      <c r="A404" s="36"/>
      <c r="B404" s="231" t="s">
        <v>27</v>
      </c>
      <c r="C404" s="232" t="s">
        <v>28</v>
      </c>
      <c r="D404" s="233" t="s">
        <v>29</v>
      </c>
      <c r="E404" s="234" t="s">
        <v>30</v>
      </c>
      <c r="F404" s="235" t="s">
        <v>31</v>
      </c>
      <c r="G404" s="32"/>
      <c r="H404" s="32"/>
    </row>
    <row r="405" spans="1:8" s="42" customFormat="1" ht="30">
      <c r="A405" s="36"/>
      <c r="B405" s="236" t="s">
        <v>1264</v>
      </c>
      <c r="C405" s="237" t="s">
        <v>588</v>
      </c>
      <c r="D405" s="243">
        <v>0.4</v>
      </c>
      <c r="E405" s="239">
        <v>10.76</v>
      </c>
      <c r="F405" s="240">
        <f>ROUND((D405*E405),2)</f>
        <v>4.3</v>
      </c>
      <c r="G405" s="32"/>
      <c r="H405" s="32"/>
    </row>
    <row r="406" spans="1:8" s="42" customFormat="1" ht="15">
      <c r="A406" s="36"/>
      <c r="B406" s="236" t="s">
        <v>1387</v>
      </c>
      <c r="C406" s="237" t="s">
        <v>148</v>
      </c>
      <c r="D406" s="243">
        <v>0.4</v>
      </c>
      <c r="E406" s="239">
        <v>14.02</v>
      </c>
      <c r="F406" s="240">
        <f>ROUND((D406*E406),2)</f>
        <v>5.61</v>
      </c>
      <c r="G406" s="32"/>
      <c r="H406" s="32"/>
    </row>
    <row r="407" spans="1:8" s="42" customFormat="1" ht="15">
      <c r="A407" s="36"/>
      <c r="B407" s="544" t="s">
        <v>38</v>
      </c>
      <c r="C407" s="545" t="s">
        <v>1</v>
      </c>
      <c r="D407" s="546" t="s">
        <v>1</v>
      </c>
      <c r="E407" s="547" t="s">
        <v>1</v>
      </c>
      <c r="F407" s="548">
        <f>SUM(F404:F406)</f>
        <v>9.91</v>
      </c>
      <c r="G407" s="32"/>
      <c r="H407" s="32"/>
    </row>
    <row r="408" spans="1:8" s="42" customFormat="1" ht="15">
      <c r="A408" s="36"/>
      <c r="B408" s="544"/>
      <c r="C408" s="545"/>
      <c r="D408" s="546"/>
      <c r="E408" s="547"/>
      <c r="F408" s="548"/>
      <c r="G408" s="32"/>
      <c r="H408" s="32"/>
    </row>
    <row r="409" spans="1:8" s="42" customFormat="1" ht="15">
      <c r="A409" s="36"/>
      <c r="B409" s="544" t="s">
        <v>39</v>
      </c>
      <c r="C409" s="545" t="s">
        <v>1</v>
      </c>
      <c r="D409" s="546" t="s">
        <v>1</v>
      </c>
      <c r="E409" s="547" t="s">
        <v>1</v>
      </c>
      <c r="F409" s="548">
        <f>F407</f>
        <v>9.91</v>
      </c>
      <c r="G409" s="32"/>
      <c r="H409" s="32"/>
    </row>
    <row r="410" spans="1:8" s="42" customFormat="1" ht="15">
      <c r="A410" s="36"/>
      <c r="B410" s="544" t="s">
        <v>40</v>
      </c>
      <c r="C410" s="545" t="s">
        <v>1</v>
      </c>
      <c r="D410" s="546" t="s">
        <v>1</v>
      </c>
      <c r="E410" s="547"/>
      <c r="F410" s="548">
        <f>ROUND((F409*E410),2)</f>
        <v>0</v>
      </c>
      <c r="G410" s="32"/>
      <c r="H410" s="32"/>
    </row>
    <row r="411" spans="1:8" s="42" customFormat="1" ht="15.75" thickBot="1">
      <c r="A411" s="36"/>
      <c r="B411" s="549" t="s">
        <v>41</v>
      </c>
      <c r="C411" s="550" t="s">
        <v>1</v>
      </c>
      <c r="D411" s="551" t="s">
        <v>1</v>
      </c>
      <c r="E411" s="552" t="s">
        <v>1</v>
      </c>
      <c r="F411" s="553">
        <f>SUM(F409:F410)</f>
        <v>9.91</v>
      </c>
      <c r="G411" s="32"/>
      <c r="H411" s="32"/>
    </row>
    <row r="412" spans="1:8" s="42" customFormat="1" ht="15.75" thickBot="1">
      <c r="A412" s="36"/>
      <c r="B412" s="30"/>
      <c r="C412" s="30"/>
      <c r="D412" s="46"/>
      <c r="E412" s="34"/>
      <c r="F412" s="35"/>
      <c r="G412" s="32"/>
      <c r="H412" s="32"/>
    </row>
    <row r="413" spans="1:8" s="42" customFormat="1" ht="15">
      <c r="A413" s="36"/>
      <c r="B413" s="226" t="s">
        <v>1266</v>
      </c>
      <c r="C413" s="227"/>
      <c r="D413" s="228"/>
      <c r="E413" s="229"/>
      <c r="F413" s="230"/>
      <c r="G413" s="32"/>
      <c r="H413" s="32"/>
    </row>
    <row r="414" spans="1:8" s="42" customFormat="1" ht="15">
      <c r="A414" s="36"/>
      <c r="B414" s="748" t="s">
        <v>1314</v>
      </c>
      <c r="C414" s="749"/>
      <c r="D414" s="749"/>
      <c r="E414" s="749"/>
      <c r="F414" s="750"/>
      <c r="G414" s="32"/>
      <c r="H414" s="32"/>
    </row>
    <row r="415" spans="1:8" s="42" customFormat="1" ht="15">
      <c r="A415" s="36"/>
      <c r="B415" s="231" t="s">
        <v>729</v>
      </c>
      <c r="C415" s="232"/>
      <c r="D415" s="233"/>
      <c r="E415" s="234"/>
      <c r="F415" s="235"/>
      <c r="G415" s="32"/>
      <c r="H415" s="32"/>
    </row>
    <row r="416" spans="1:8" s="42" customFormat="1" ht="15">
      <c r="A416" s="36"/>
      <c r="B416" s="231"/>
      <c r="C416" s="232"/>
      <c r="D416" s="233"/>
      <c r="E416" s="234"/>
      <c r="F416" s="235"/>
      <c r="G416" s="32"/>
      <c r="H416" s="32"/>
    </row>
    <row r="417" spans="1:8" s="42" customFormat="1" ht="15" customHeight="1">
      <c r="A417" s="36"/>
      <c r="B417" s="231" t="s">
        <v>27</v>
      </c>
      <c r="C417" s="232" t="s">
        <v>28</v>
      </c>
      <c r="D417" s="233" t="s">
        <v>29</v>
      </c>
      <c r="E417" s="234" t="s">
        <v>30</v>
      </c>
      <c r="F417" s="235" t="s">
        <v>31</v>
      </c>
      <c r="G417" s="32"/>
      <c r="H417" s="32"/>
    </row>
    <row r="418" spans="1:8" s="42" customFormat="1" ht="15">
      <c r="A418" s="36"/>
      <c r="B418" s="236" t="s">
        <v>1267</v>
      </c>
      <c r="C418" s="237" t="s">
        <v>2</v>
      </c>
      <c r="D418" s="243">
        <v>1.1</v>
      </c>
      <c r="E418" s="239">
        <v>1.33</v>
      </c>
      <c r="F418" s="240">
        <f>ROUND((D418*E418),2)</f>
        <v>1.46</v>
      </c>
      <c r="G418" s="32"/>
      <c r="H418" s="32"/>
    </row>
    <row r="419" spans="1:8" s="42" customFormat="1" ht="15">
      <c r="A419" s="36"/>
      <c r="B419" s="236" t="s">
        <v>1268</v>
      </c>
      <c r="C419" s="237" t="s">
        <v>148</v>
      </c>
      <c r="D419" s="243">
        <v>0.2</v>
      </c>
      <c r="E419" s="239">
        <v>18.49</v>
      </c>
      <c r="F419" s="240">
        <f>ROUND((D419*E419),2)</f>
        <v>3.7</v>
      </c>
      <c r="G419" s="32"/>
      <c r="H419" s="32"/>
    </row>
    <row r="420" spans="1:8" s="42" customFormat="1" ht="15" customHeight="1">
      <c r="A420" s="36"/>
      <c r="B420" s="544" t="s">
        <v>38</v>
      </c>
      <c r="C420" s="545" t="s">
        <v>1</v>
      </c>
      <c r="D420" s="546" t="s">
        <v>1</v>
      </c>
      <c r="E420" s="547" t="s">
        <v>1</v>
      </c>
      <c r="F420" s="548">
        <f>SUM(F417:F419)</f>
        <v>5.16</v>
      </c>
      <c r="G420" s="32"/>
      <c r="H420" s="32"/>
    </row>
    <row r="421" spans="1:8" s="42" customFormat="1" ht="15">
      <c r="A421" s="36"/>
      <c r="B421" s="544"/>
      <c r="C421" s="545"/>
      <c r="D421" s="546"/>
      <c r="E421" s="547"/>
      <c r="F421" s="548"/>
      <c r="G421" s="32"/>
      <c r="H421" s="32"/>
    </row>
    <row r="422" spans="1:8" s="42" customFormat="1" ht="15">
      <c r="A422" s="36"/>
      <c r="B422" s="544" t="s">
        <v>39</v>
      </c>
      <c r="C422" s="545" t="s">
        <v>1</v>
      </c>
      <c r="D422" s="546" t="s">
        <v>1</v>
      </c>
      <c r="E422" s="547" t="s">
        <v>1</v>
      </c>
      <c r="F422" s="548">
        <f>F420</f>
        <v>5.16</v>
      </c>
      <c r="G422" s="32"/>
      <c r="H422" s="32"/>
    </row>
    <row r="423" spans="1:8" s="42" customFormat="1" ht="15">
      <c r="A423" s="36"/>
      <c r="B423" s="544" t="s">
        <v>40</v>
      </c>
      <c r="C423" s="545" t="s">
        <v>1</v>
      </c>
      <c r="D423" s="546" t="s">
        <v>1</v>
      </c>
      <c r="E423" s="547"/>
      <c r="F423" s="548">
        <f>ROUND((F422*E423),2)</f>
        <v>0</v>
      </c>
      <c r="G423" s="32"/>
      <c r="H423" s="32"/>
    </row>
    <row r="424" spans="1:8" s="42" customFormat="1" ht="15.75" thickBot="1">
      <c r="A424" s="36"/>
      <c r="B424" s="549" t="s">
        <v>41</v>
      </c>
      <c r="C424" s="550" t="s">
        <v>1</v>
      </c>
      <c r="D424" s="551" t="s">
        <v>1</v>
      </c>
      <c r="E424" s="552" t="s">
        <v>1</v>
      </c>
      <c r="F424" s="553">
        <f>SUM(F422:F423)</f>
        <v>5.16</v>
      </c>
      <c r="G424" s="32"/>
      <c r="H424" s="32"/>
    </row>
    <row r="425" spans="1:8" s="42" customFormat="1" ht="15.75" thickBot="1">
      <c r="A425" s="36"/>
      <c r="B425" s="33"/>
      <c r="C425" s="33"/>
      <c r="D425" s="46"/>
      <c r="E425" s="37"/>
      <c r="F425" s="37"/>
      <c r="G425" s="32"/>
      <c r="H425" s="32"/>
    </row>
    <row r="426" spans="1:8" s="42" customFormat="1" ht="15">
      <c r="A426" s="36"/>
      <c r="B426" s="497" t="s">
        <v>702</v>
      </c>
      <c r="C426" s="498"/>
      <c r="D426" s="499"/>
      <c r="E426" s="500"/>
      <c r="F426" s="501"/>
      <c r="G426" s="32"/>
      <c r="H426" s="32"/>
    </row>
    <row r="427" spans="1:8" s="42" customFormat="1" ht="15">
      <c r="A427" s="36"/>
      <c r="B427" s="757" t="s">
        <v>1779</v>
      </c>
      <c r="C427" s="758"/>
      <c r="D427" s="758"/>
      <c r="E427" s="758"/>
      <c r="F427" s="759"/>
      <c r="G427" s="32"/>
      <c r="H427" s="32"/>
    </row>
    <row r="428" spans="1:8" s="42" customFormat="1" ht="15">
      <c r="A428" s="36"/>
      <c r="B428" s="502" t="s">
        <v>714</v>
      </c>
      <c r="C428" s="571"/>
      <c r="D428" s="572"/>
      <c r="E428" s="505"/>
      <c r="F428" s="506"/>
      <c r="G428" s="32"/>
      <c r="H428" s="32"/>
    </row>
    <row r="429" spans="1:8" s="42" customFormat="1" ht="15">
      <c r="A429" s="36"/>
      <c r="B429" s="502"/>
      <c r="C429" s="571"/>
      <c r="D429" s="572"/>
      <c r="E429" s="505"/>
      <c r="F429" s="506"/>
      <c r="G429" s="32"/>
      <c r="H429" s="32"/>
    </row>
    <row r="430" spans="1:8" s="42" customFormat="1" ht="15">
      <c r="A430" s="36"/>
      <c r="B430" s="502" t="s">
        <v>27</v>
      </c>
      <c r="C430" s="571" t="s">
        <v>28</v>
      </c>
      <c r="D430" s="572" t="s">
        <v>29</v>
      </c>
      <c r="E430" s="505" t="s">
        <v>30</v>
      </c>
      <c r="F430" s="506" t="s">
        <v>31</v>
      </c>
      <c r="G430" s="32"/>
      <c r="H430" s="32"/>
    </row>
    <row r="431" spans="1:8" s="42" customFormat="1" ht="30">
      <c r="A431" s="36"/>
      <c r="B431" s="507" t="s">
        <v>716</v>
      </c>
      <c r="C431" s="576" t="s">
        <v>3</v>
      </c>
      <c r="D431" s="577">
        <v>0.08</v>
      </c>
      <c r="E431" s="510">
        <v>570.58</v>
      </c>
      <c r="F431" s="511">
        <f aca="true" t="shared" si="10" ref="F431:F436">ROUND((D431*E431),4)</f>
        <v>45.6464</v>
      </c>
      <c r="G431" s="32"/>
      <c r="H431" s="32"/>
    </row>
    <row r="432" spans="1:8" s="42" customFormat="1" ht="45">
      <c r="A432" s="36"/>
      <c r="B432" s="507" t="s">
        <v>703</v>
      </c>
      <c r="C432" s="576" t="s">
        <v>2</v>
      </c>
      <c r="D432" s="577">
        <v>1.05</v>
      </c>
      <c r="E432" s="510">
        <v>46.3</v>
      </c>
      <c r="F432" s="511">
        <f t="shared" si="10"/>
        <v>48.615</v>
      </c>
      <c r="G432" s="32"/>
      <c r="H432" s="32"/>
    </row>
    <row r="433" spans="1:8" s="42" customFormat="1" ht="45">
      <c r="A433" s="36"/>
      <c r="B433" s="507" t="s">
        <v>2274</v>
      </c>
      <c r="C433" s="576" t="s">
        <v>4</v>
      </c>
      <c r="D433" s="577">
        <v>1.36</v>
      </c>
      <c r="E433" s="510">
        <v>10.57</v>
      </c>
      <c r="F433" s="511">
        <f t="shared" si="10"/>
        <v>14.3752</v>
      </c>
      <c r="G433" s="32"/>
      <c r="H433" s="32"/>
    </row>
    <row r="434" spans="1:8" s="42" customFormat="1" ht="15" customHeight="1">
      <c r="A434" s="36"/>
      <c r="B434" s="507" t="s">
        <v>705</v>
      </c>
      <c r="C434" s="576" t="s">
        <v>148</v>
      </c>
      <c r="D434" s="577">
        <v>0.06</v>
      </c>
      <c r="E434" s="510">
        <v>17.58</v>
      </c>
      <c r="F434" s="511">
        <f t="shared" si="10"/>
        <v>1.0548</v>
      </c>
      <c r="G434" s="32"/>
      <c r="H434" s="32"/>
    </row>
    <row r="435" spans="1:8" s="42" customFormat="1" ht="15">
      <c r="A435" s="36"/>
      <c r="B435" s="507" t="s">
        <v>400</v>
      </c>
      <c r="C435" s="576" t="s">
        <v>148</v>
      </c>
      <c r="D435" s="577">
        <v>0.3</v>
      </c>
      <c r="E435" s="510">
        <v>17.67</v>
      </c>
      <c r="F435" s="511">
        <f t="shared" si="10"/>
        <v>5.301</v>
      </c>
      <c r="G435" s="32"/>
      <c r="H435" s="32"/>
    </row>
    <row r="436" spans="1:8" s="42" customFormat="1" ht="15">
      <c r="A436" s="36"/>
      <c r="B436" s="507" t="s">
        <v>395</v>
      </c>
      <c r="C436" s="576" t="s">
        <v>32</v>
      </c>
      <c r="D436" s="577">
        <v>2.22</v>
      </c>
      <c r="E436" s="510">
        <v>14.02</v>
      </c>
      <c r="F436" s="511">
        <f t="shared" si="10"/>
        <v>31.1244</v>
      </c>
      <c r="G436" s="32"/>
      <c r="H436" s="32"/>
    </row>
    <row r="437" spans="1:8" s="42" customFormat="1" ht="15">
      <c r="A437" s="36"/>
      <c r="B437" s="502"/>
      <c r="C437" s="571"/>
      <c r="D437" s="572"/>
      <c r="E437" s="505"/>
      <c r="F437" s="506"/>
      <c r="G437" s="32"/>
      <c r="H437" s="32"/>
    </row>
    <row r="438" spans="1:8" s="42" customFormat="1" ht="15">
      <c r="A438" s="36"/>
      <c r="B438" s="544" t="s">
        <v>38</v>
      </c>
      <c r="C438" s="554" t="s">
        <v>1</v>
      </c>
      <c r="D438" s="555" t="s">
        <v>1</v>
      </c>
      <c r="E438" s="556" t="s">
        <v>1</v>
      </c>
      <c r="F438" s="557">
        <f>SUM(F431:F437)</f>
        <v>146.1168</v>
      </c>
      <c r="G438" s="32"/>
      <c r="H438" s="32"/>
    </row>
    <row r="439" spans="1:8" s="42" customFormat="1" ht="15" customHeight="1">
      <c r="A439" s="36"/>
      <c r="B439" s="544"/>
      <c r="C439" s="554"/>
      <c r="D439" s="555"/>
      <c r="E439" s="556"/>
      <c r="F439" s="557"/>
      <c r="G439" s="32"/>
      <c r="H439" s="32"/>
    </row>
    <row r="440" spans="1:8" s="42" customFormat="1" ht="15">
      <c r="A440" s="36"/>
      <c r="B440" s="544" t="s">
        <v>39</v>
      </c>
      <c r="C440" s="554" t="s">
        <v>1</v>
      </c>
      <c r="D440" s="555" t="s">
        <v>1</v>
      </c>
      <c r="E440" s="556" t="s">
        <v>1</v>
      </c>
      <c r="F440" s="557">
        <f>F438</f>
        <v>146.1168</v>
      </c>
      <c r="G440" s="32"/>
      <c r="H440" s="32"/>
    </row>
    <row r="441" spans="1:8" s="42" customFormat="1" ht="15">
      <c r="A441" s="36"/>
      <c r="B441" s="544" t="s">
        <v>40</v>
      </c>
      <c r="C441" s="554" t="s">
        <v>1</v>
      </c>
      <c r="D441" s="555" t="s">
        <v>1</v>
      </c>
      <c r="E441" s="556">
        <v>0</v>
      </c>
      <c r="F441" s="557">
        <v>0</v>
      </c>
      <c r="G441" s="32"/>
      <c r="H441" s="32"/>
    </row>
    <row r="442" spans="1:8" s="42" customFormat="1" ht="15.75" thickBot="1">
      <c r="A442" s="36"/>
      <c r="B442" s="549" t="s">
        <v>41</v>
      </c>
      <c r="C442" s="550" t="s">
        <v>1</v>
      </c>
      <c r="D442" s="558" t="s">
        <v>1</v>
      </c>
      <c r="E442" s="559" t="s">
        <v>1</v>
      </c>
      <c r="F442" s="560">
        <f>SUM(F440:F441)</f>
        <v>146.1168</v>
      </c>
      <c r="G442" s="32"/>
      <c r="H442" s="32"/>
    </row>
    <row r="443" spans="1:8" s="42" customFormat="1" ht="15.75" thickBot="1">
      <c r="A443" s="36"/>
      <c r="B443" s="33"/>
      <c r="C443" s="33"/>
      <c r="D443" s="46"/>
      <c r="E443" s="37"/>
      <c r="F443" s="37"/>
      <c r="G443" s="32"/>
      <c r="H443" s="32"/>
    </row>
    <row r="444" spans="1:8" s="42" customFormat="1" ht="15">
      <c r="A444" s="36"/>
      <c r="B444" s="497" t="s">
        <v>712</v>
      </c>
      <c r="C444" s="498"/>
      <c r="D444" s="499"/>
      <c r="E444" s="500"/>
      <c r="F444" s="501"/>
      <c r="G444" s="32"/>
      <c r="H444" s="32"/>
    </row>
    <row r="445" spans="1:8" s="42" customFormat="1" ht="15">
      <c r="A445" s="36"/>
      <c r="B445" s="757" t="s">
        <v>881</v>
      </c>
      <c r="C445" s="758"/>
      <c r="D445" s="758"/>
      <c r="E445" s="758"/>
      <c r="F445" s="759"/>
      <c r="G445" s="32"/>
      <c r="H445" s="32"/>
    </row>
    <row r="446" spans="1:8" s="42" customFormat="1" ht="15">
      <c r="A446" s="36"/>
      <c r="B446" s="502" t="s">
        <v>714</v>
      </c>
      <c r="C446" s="571"/>
      <c r="D446" s="572"/>
      <c r="E446" s="505"/>
      <c r="F446" s="506"/>
      <c r="G446" s="32"/>
      <c r="H446" s="32"/>
    </row>
    <row r="447" spans="1:8" s="42" customFormat="1" ht="15">
      <c r="A447" s="36"/>
      <c r="B447" s="502"/>
      <c r="C447" s="571"/>
      <c r="D447" s="572"/>
      <c r="E447" s="505"/>
      <c r="F447" s="506"/>
      <c r="G447" s="32"/>
      <c r="H447" s="32"/>
    </row>
    <row r="448" spans="1:8" s="42" customFormat="1" ht="15">
      <c r="A448" s="36"/>
      <c r="B448" s="502" t="s">
        <v>27</v>
      </c>
      <c r="C448" s="571" t="s">
        <v>28</v>
      </c>
      <c r="D448" s="572" t="s">
        <v>29</v>
      </c>
      <c r="E448" s="505" t="s">
        <v>30</v>
      </c>
      <c r="F448" s="506" t="s">
        <v>31</v>
      </c>
      <c r="G448" s="32"/>
      <c r="H448" s="32"/>
    </row>
    <row r="449" spans="1:8" s="42" customFormat="1" ht="30">
      <c r="A449" s="36"/>
      <c r="B449" s="507" t="s">
        <v>716</v>
      </c>
      <c r="C449" s="576" t="s">
        <v>3</v>
      </c>
      <c r="D449" s="577">
        <v>0.105</v>
      </c>
      <c r="E449" s="510">
        <v>570.58</v>
      </c>
      <c r="F449" s="511">
        <f aca="true" t="shared" si="11" ref="F449:F454">ROUND((D449*E449),4)</f>
        <v>59.9109</v>
      </c>
      <c r="G449" s="32"/>
      <c r="H449" s="32"/>
    </row>
    <row r="450" spans="1:8" s="42" customFormat="1" ht="30">
      <c r="A450" s="36"/>
      <c r="B450" s="507" t="s">
        <v>661</v>
      </c>
      <c r="C450" s="576" t="s">
        <v>662</v>
      </c>
      <c r="D450" s="577">
        <v>0.1083477</v>
      </c>
      <c r="E450" s="510">
        <v>26.04</v>
      </c>
      <c r="F450" s="511">
        <f t="shared" si="11"/>
        <v>2.8214</v>
      </c>
      <c r="G450" s="32"/>
      <c r="H450" s="32"/>
    </row>
    <row r="451" spans="1:8" s="42" customFormat="1" ht="15" customHeight="1">
      <c r="A451" s="36"/>
      <c r="B451" s="507" t="s">
        <v>703</v>
      </c>
      <c r="C451" s="576" t="s">
        <v>2</v>
      </c>
      <c r="D451" s="577">
        <v>1.05</v>
      </c>
      <c r="E451" s="510">
        <v>46.3</v>
      </c>
      <c r="F451" s="511">
        <f t="shared" si="11"/>
        <v>48.615</v>
      </c>
      <c r="G451" s="32"/>
      <c r="H451" s="32"/>
    </row>
    <row r="452" spans="1:8" s="42" customFormat="1" ht="45">
      <c r="A452" s="36"/>
      <c r="B452" s="639" t="s">
        <v>2274</v>
      </c>
      <c r="C452" s="576" t="s">
        <v>4</v>
      </c>
      <c r="D452" s="577">
        <v>1.36</v>
      </c>
      <c r="E452" s="510">
        <v>10.57</v>
      </c>
      <c r="F452" s="511">
        <f t="shared" si="11"/>
        <v>14.3752</v>
      </c>
      <c r="G452" s="32"/>
      <c r="H452" s="32"/>
    </row>
    <row r="453" spans="1:8" s="42" customFormat="1" ht="15">
      <c r="A453" s="36"/>
      <c r="B453" s="507" t="s">
        <v>400</v>
      </c>
      <c r="C453" s="576" t="s">
        <v>148</v>
      </c>
      <c r="D453" s="577">
        <v>0.427</v>
      </c>
      <c r="E453" s="510">
        <v>17.67</v>
      </c>
      <c r="F453" s="511">
        <f t="shared" si="11"/>
        <v>7.5451</v>
      </c>
      <c r="G453" s="32"/>
      <c r="H453" s="32"/>
    </row>
    <row r="454" spans="1:8" s="42" customFormat="1" ht="15">
      <c r="A454" s="36"/>
      <c r="B454" s="507" t="s">
        <v>395</v>
      </c>
      <c r="C454" s="576" t="s">
        <v>32</v>
      </c>
      <c r="D454" s="577">
        <v>0.6373</v>
      </c>
      <c r="E454" s="510">
        <v>14.02</v>
      </c>
      <c r="F454" s="511">
        <f t="shared" si="11"/>
        <v>8.9349</v>
      </c>
      <c r="G454" s="32"/>
      <c r="H454" s="32"/>
    </row>
    <row r="455" spans="1:8" s="42" customFormat="1" ht="15">
      <c r="A455" s="36"/>
      <c r="B455" s="502"/>
      <c r="C455" s="571"/>
      <c r="D455" s="572"/>
      <c r="E455" s="505"/>
      <c r="F455" s="506"/>
      <c r="G455" s="32"/>
      <c r="H455" s="32"/>
    </row>
    <row r="456" spans="1:8" s="42" customFormat="1" ht="15">
      <c r="A456" s="36"/>
      <c r="B456" s="544" t="s">
        <v>38</v>
      </c>
      <c r="C456" s="554" t="s">
        <v>1</v>
      </c>
      <c r="D456" s="555" t="s">
        <v>1</v>
      </c>
      <c r="E456" s="556" t="s">
        <v>1</v>
      </c>
      <c r="F456" s="557">
        <f>SUM(F449:F455)</f>
        <v>142.2025</v>
      </c>
      <c r="G456" s="32"/>
      <c r="H456" s="32"/>
    </row>
    <row r="457" spans="1:8" s="42" customFormat="1" ht="15" customHeight="1">
      <c r="A457" s="36"/>
      <c r="B457" s="544"/>
      <c r="C457" s="554"/>
      <c r="D457" s="555"/>
      <c r="E457" s="556"/>
      <c r="F457" s="557"/>
      <c r="G457" s="32"/>
      <c r="H457" s="32"/>
    </row>
    <row r="458" spans="1:8" s="42" customFormat="1" ht="15">
      <c r="A458" s="36"/>
      <c r="B458" s="544" t="s">
        <v>39</v>
      </c>
      <c r="C458" s="554" t="s">
        <v>1</v>
      </c>
      <c r="D458" s="555" t="s">
        <v>1</v>
      </c>
      <c r="E458" s="556" t="s">
        <v>1</v>
      </c>
      <c r="F458" s="557">
        <f>F456</f>
        <v>142.2025</v>
      </c>
      <c r="G458" s="32"/>
      <c r="H458" s="32"/>
    </row>
    <row r="459" spans="1:8" s="42" customFormat="1" ht="15">
      <c r="A459" s="36"/>
      <c r="B459" s="544" t="s">
        <v>40</v>
      </c>
      <c r="C459" s="554" t="s">
        <v>1</v>
      </c>
      <c r="D459" s="555" t="s">
        <v>1</v>
      </c>
      <c r="E459" s="556">
        <v>0</v>
      </c>
      <c r="F459" s="557">
        <v>0</v>
      </c>
      <c r="G459" s="32"/>
      <c r="H459" s="32"/>
    </row>
    <row r="460" spans="1:8" s="42" customFormat="1" ht="15.75" thickBot="1">
      <c r="A460" s="36"/>
      <c r="B460" s="549" t="s">
        <v>41</v>
      </c>
      <c r="C460" s="550" t="s">
        <v>1</v>
      </c>
      <c r="D460" s="558" t="s">
        <v>1</v>
      </c>
      <c r="E460" s="559" t="s">
        <v>1</v>
      </c>
      <c r="F460" s="560">
        <f>SUM(F458:F459)</f>
        <v>142.2025</v>
      </c>
      <c r="G460" s="32"/>
      <c r="H460" s="32"/>
    </row>
    <row r="461" spans="1:8" s="42" customFormat="1" ht="15.75" thickBot="1">
      <c r="A461" s="36"/>
      <c r="B461" s="33"/>
      <c r="C461" s="33"/>
      <c r="D461" s="46"/>
      <c r="E461" s="37"/>
      <c r="F461" s="37"/>
      <c r="G461" s="32"/>
      <c r="H461" s="32"/>
    </row>
    <row r="462" spans="1:8" s="42" customFormat="1" ht="15">
      <c r="A462" s="36"/>
      <c r="B462" s="226" t="s">
        <v>1271</v>
      </c>
      <c r="C462" s="227"/>
      <c r="D462" s="228"/>
      <c r="E462" s="229"/>
      <c r="F462" s="230"/>
      <c r="G462" s="32"/>
      <c r="H462" s="32"/>
    </row>
    <row r="463" spans="1:8" s="42" customFormat="1" ht="15">
      <c r="A463" s="36"/>
      <c r="B463" s="748" t="s">
        <v>1272</v>
      </c>
      <c r="C463" s="749"/>
      <c r="D463" s="749"/>
      <c r="E463" s="749"/>
      <c r="F463" s="750"/>
      <c r="G463" s="32"/>
      <c r="H463" s="32"/>
    </row>
    <row r="464" spans="1:8" s="42" customFormat="1" ht="15">
      <c r="A464" s="36"/>
      <c r="B464" s="231" t="s">
        <v>729</v>
      </c>
      <c r="C464" s="232"/>
      <c r="D464" s="233"/>
      <c r="E464" s="234"/>
      <c r="F464" s="235"/>
      <c r="G464" s="32"/>
      <c r="H464" s="32"/>
    </row>
    <row r="465" spans="1:8" s="42" customFormat="1" ht="15">
      <c r="A465" s="36"/>
      <c r="B465" s="231"/>
      <c r="C465" s="232"/>
      <c r="D465" s="233"/>
      <c r="E465" s="234"/>
      <c r="F465" s="235"/>
      <c r="G465" s="32"/>
      <c r="H465" s="32"/>
    </row>
    <row r="466" spans="1:8" s="42" customFormat="1" ht="15" customHeight="1">
      <c r="A466" s="36"/>
      <c r="B466" s="231" t="s">
        <v>27</v>
      </c>
      <c r="C466" s="232" t="s">
        <v>28</v>
      </c>
      <c r="D466" s="233" t="s">
        <v>29</v>
      </c>
      <c r="E466" s="234" t="s">
        <v>30</v>
      </c>
      <c r="F466" s="235" t="s">
        <v>31</v>
      </c>
      <c r="G466" s="32"/>
      <c r="H466" s="32"/>
    </row>
    <row r="467" spans="1:8" s="42" customFormat="1" ht="15">
      <c r="A467" s="36"/>
      <c r="B467" s="236" t="s">
        <v>1273</v>
      </c>
      <c r="C467" s="237" t="s">
        <v>800</v>
      </c>
      <c r="D467" s="243">
        <v>0.55</v>
      </c>
      <c r="E467" s="239">
        <v>2.94</v>
      </c>
      <c r="F467" s="240">
        <f aca="true" t="shared" si="12" ref="F467:F472">ROUND((D467*E467),2)</f>
        <v>1.62</v>
      </c>
      <c r="G467" s="32"/>
      <c r="H467" s="32"/>
    </row>
    <row r="468" spans="1:8" s="42" customFormat="1" ht="15">
      <c r="A468" s="36"/>
      <c r="B468" s="639" t="s">
        <v>1269</v>
      </c>
      <c r="C468" s="668" t="s">
        <v>588</v>
      </c>
      <c r="D468" s="669">
        <v>0.044</v>
      </c>
      <c r="E468" s="670">
        <v>12.7</v>
      </c>
      <c r="F468" s="671">
        <f t="shared" si="12"/>
        <v>0.56</v>
      </c>
      <c r="G468" s="32"/>
      <c r="H468" s="32"/>
    </row>
    <row r="469" spans="1:8" s="42" customFormat="1" ht="15">
      <c r="A469" s="36"/>
      <c r="B469" s="236" t="s">
        <v>1274</v>
      </c>
      <c r="C469" s="237" t="s">
        <v>588</v>
      </c>
      <c r="D469" s="243">
        <v>0.176</v>
      </c>
      <c r="E469" s="239">
        <v>25.91</v>
      </c>
      <c r="F469" s="240">
        <f t="shared" si="12"/>
        <v>4.56</v>
      </c>
      <c r="G469" s="32"/>
      <c r="H469" s="32"/>
    </row>
    <row r="470" spans="1:8" s="42" customFormat="1" ht="15">
      <c r="A470" s="36"/>
      <c r="B470" s="236" t="s">
        <v>1275</v>
      </c>
      <c r="C470" s="237" t="s">
        <v>588</v>
      </c>
      <c r="D470" s="243">
        <v>0.132</v>
      </c>
      <c r="E470" s="239">
        <v>27.57</v>
      </c>
      <c r="F470" s="240">
        <f t="shared" si="12"/>
        <v>3.64</v>
      </c>
      <c r="G470" s="32"/>
      <c r="H470" s="32"/>
    </row>
    <row r="471" spans="1:8" s="42" customFormat="1" ht="15">
      <c r="A471" s="36"/>
      <c r="B471" s="236" t="s">
        <v>1270</v>
      </c>
      <c r="C471" s="237" t="s">
        <v>148</v>
      </c>
      <c r="D471" s="243">
        <v>0.21</v>
      </c>
      <c r="E471" s="239">
        <v>18.68</v>
      </c>
      <c r="F471" s="240">
        <f t="shared" si="12"/>
        <v>3.92</v>
      </c>
      <c r="G471" s="32"/>
      <c r="H471" s="32"/>
    </row>
    <row r="472" spans="1:8" s="42" customFormat="1" ht="15">
      <c r="A472" s="36"/>
      <c r="B472" s="236" t="s">
        <v>395</v>
      </c>
      <c r="C472" s="237" t="s">
        <v>148</v>
      </c>
      <c r="D472" s="243">
        <v>0.11</v>
      </c>
      <c r="E472" s="239">
        <v>14.02</v>
      </c>
      <c r="F472" s="240">
        <f t="shared" si="12"/>
        <v>1.54</v>
      </c>
      <c r="G472" s="32"/>
      <c r="H472" s="32"/>
    </row>
    <row r="473" spans="1:8" s="42" customFormat="1" ht="15">
      <c r="A473" s="36"/>
      <c r="B473" s="544" t="s">
        <v>38</v>
      </c>
      <c r="C473" s="545" t="s">
        <v>1</v>
      </c>
      <c r="D473" s="546" t="s">
        <v>1</v>
      </c>
      <c r="E473" s="547" t="s">
        <v>1</v>
      </c>
      <c r="F473" s="548">
        <f>SUM(F466:F472)</f>
        <v>15.84</v>
      </c>
      <c r="G473" s="32"/>
      <c r="H473" s="32"/>
    </row>
    <row r="474" spans="1:8" s="42" customFormat="1" ht="15" customHeight="1">
      <c r="A474" s="36"/>
      <c r="B474" s="544"/>
      <c r="C474" s="545"/>
      <c r="D474" s="546"/>
      <c r="E474" s="547"/>
      <c r="F474" s="548"/>
      <c r="G474" s="32"/>
      <c r="H474" s="32"/>
    </row>
    <row r="475" spans="1:12" s="42" customFormat="1" ht="15">
      <c r="A475" s="36"/>
      <c r="B475" s="544" t="s">
        <v>39</v>
      </c>
      <c r="C475" s="545" t="s">
        <v>1</v>
      </c>
      <c r="D475" s="546" t="s">
        <v>1</v>
      </c>
      <c r="E475" s="547" t="s">
        <v>1</v>
      </c>
      <c r="F475" s="548">
        <f>F473</f>
        <v>15.84</v>
      </c>
      <c r="G475" s="212"/>
      <c r="H475" s="212"/>
      <c r="I475" s="211"/>
      <c r="J475" s="211"/>
      <c r="K475" s="211"/>
      <c r="L475" s="211"/>
    </row>
    <row r="476" spans="1:12" s="42" customFormat="1" ht="15">
      <c r="A476" s="36"/>
      <c r="B476" s="544" t="s">
        <v>40</v>
      </c>
      <c r="C476" s="545" t="s">
        <v>1</v>
      </c>
      <c r="D476" s="546" t="s">
        <v>1</v>
      </c>
      <c r="E476" s="547"/>
      <c r="F476" s="548">
        <f>ROUND((F475*E476),2)</f>
        <v>0</v>
      </c>
      <c r="G476" s="212"/>
      <c r="H476" s="212"/>
      <c r="I476" s="211"/>
      <c r="J476" s="211"/>
      <c r="K476" s="211"/>
      <c r="L476" s="211"/>
    </row>
    <row r="477" spans="1:12" s="42" customFormat="1" ht="15.75" thickBot="1">
      <c r="A477" s="36"/>
      <c r="B477" s="549" t="s">
        <v>41</v>
      </c>
      <c r="C477" s="550" t="s">
        <v>1</v>
      </c>
      <c r="D477" s="551" t="s">
        <v>1</v>
      </c>
      <c r="E477" s="552" t="s">
        <v>1</v>
      </c>
      <c r="F477" s="553">
        <f>SUM(F475:F476)</f>
        <v>15.84</v>
      </c>
      <c r="G477" s="212"/>
      <c r="H477" s="212"/>
      <c r="I477" s="211"/>
      <c r="J477" s="211"/>
      <c r="K477" s="211"/>
      <c r="L477" s="211"/>
    </row>
    <row r="478" spans="1:12" s="42" customFormat="1" ht="15.75" thickBot="1">
      <c r="A478" s="36"/>
      <c r="B478" s="33"/>
      <c r="C478" s="33"/>
      <c r="D478" s="46"/>
      <c r="E478" s="37"/>
      <c r="F478" s="37"/>
      <c r="G478" s="212"/>
      <c r="H478" s="212"/>
      <c r="I478" s="211"/>
      <c r="J478" s="211"/>
      <c r="K478" s="211"/>
      <c r="L478" s="211"/>
    </row>
    <row r="479" spans="1:12" s="42" customFormat="1" ht="15">
      <c r="A479" s="36"/>
      <c r="B479" s="226" t="s">
        <v>702</v>
      </c>
      <c r="C479" s="227"/>
      <c r="D479" s="258"/>
      <c r="E479" s="259"/>
      <c r="F479" s="260"/>
      <c r="G479" s="212"/>
      <c r="H479" s="212"/>
      <c r="I479" s="211"/>
      <c r="J479" s="211"/>
      <c r="K479" s="211"/>
      <c r="L479" s="211"/>
    </row>
    <row r="480" spans="1:12" s="42" customFormat="1" ht="15">
      <c r="A480" s="36"/>
      <c r="B480" s="748" t="s">
        <v>713</v>
      </c>
      <c r="C480" s="749"/>
      <c r="D480" s="749"/>
      <c r="E480" s="749"/>
      <c r="F480" s="750"/>
      <c r="G480" s="212"/>
      <c r="H480" s="212"/>
      <c r="I480" s="211"/>
      <c r="J480" s="211"/>
      <c r="K480" s="211"/>
      <c r="L480" s="211"/>
    </row>
    <row r="481" spans="1:12" s="42" customFormat="1" ht="15">
      <c r="A481" s="36"/>
      <c r="B481" s="231" t="s">
        <v>714</v>
      </c>
      <c r="C481" s="261"/>
      <c r="D481" s="262"/>
      <c r="E481" s="263"/>
      <c r="F481" s="264"/>
      <c r="G481" s="212"/>
      <c r="H481" s="212"/>
      <c r="I481" s="211"/>
      <c r="J481" s="211"/>
      <c r="K481" s="211"/>
      <c r="L481" s="211"/>
    </row>
    <row r="482" spans="1:8" s="211" customFormat="1" ht="15">
      <c r="A482" s="213"/>
      <c r="B482" s="231"/>
      <c r="C482" s="261"/>
      <c r="D482" s="262"/>
      <c r="E482" s="263"/>
      <c r="F482" s="264"/>
      <c r="G482" s="212"/>
      <c r="H482" s="212"/>
    </row>
    <row r="483" spans="1:8" s="211" customFormat="1" ht="15">
      <c r="A483" s="213"/>
      <c r="B483" s="231" t="s">
        <v>27</v>
      </c>
      <c r="C483" s="261" t="s">
        <v>28</v>
      </c>
      <c r="D483" s="262" t="s">
        <v>29</v>
      </c>
      <c r="E483" s="263" t="s">
        <v>30</v>
      </c>
      <c r="F483" s="264" t="s">
        <v>31</v>
      </c>
      <c r="G483" s="212"/>
      <c r="H483" s="212"/>
    </row>
    <row r="484" spans="1:8" s="211" customFormat="1" ht="15" customHeight="1">
      <c r="A484" s="213"/>
      <c r="B484" s="236" t="s">
        <v>716</v>
      </c>
      <c r="C484" s="248" t="s">
        <v>3</v>
      </c>
      <c r="D484" s="257">
        <v>0.08</v>
      </c>
      <c r="E484" s="250">
        <v>570.58</v>
      </c>
      <c r="F484" s="251">
        <f aca="true" t="shared" si="13" ref="F484:F489">ROUND((D484*E484),4)</f>
        <v>45.6464</v>
      </c>
      <c r="G484" s="212"/>
      <c r="H484" s="212"/>
    </row>
    <row r="485" spans="1:8" s="211" customFormat="1" ht="45">
      <c r="A485" s="213"/>
      <c r="B485" s="236" t="s">
        <v>703</v>
      </c>
      <c r="C485" s="248" t="s">
        <v>2</v>
      </c>
      <c r="D485" s="257">
        <v>1.05</v>
      </c>
      <c r="E485" s="250">
        <v>46.3</v>
      </c>
      <c r="F485" s="251">
        <f t="shared" si="13"/>
        <v>48.615</v>
      </c>
      <c r="G485" s="212"/>
      <c r="H485" s="212"/>
    </row>
    <row r="486" spans="1:8" s="211" customFormat="1" ht="15">
      <c r="A486" s="213"/>
      <c r="B486" s="345" t="s">
        <v>704</v>
      </c>
      <c r="C486" s="248" t="s">
        <v>4</v>
      </c>
      <c r="D486" s="257">
        <v>1.36</v>
      </c>
      <c r="E486" s="250">
        <f>'MAPA DE COTAÇÃO'!$M$45</f>
        <v>104.9</v>
      </c>
      <c r="F486" s="251">
        <f t="shared" si="13"/>
        <v>142.664</v>
      </c>
      <c r="G486" s="212"/>
      <c r="H486" s="212"/>
    </row>
    <row r="487" spans="1:8" s="211" customFormat="1" ht="15">
      <c r="A487" s="213"/>
      <c r="B487" s="236" t="s">
        <v>705</v>
      </c>
      <c r="C487" s="248" t="s">
        <v>148</v>
      </c>
      <c r="D487" s="257">
        <v>0.06</v>
      </c>
      <c r="E487" s="250">
        <v>17.58</v>
      </c>
      <c r="F487" s="251">
        <f t="shared" si="13"/>
        <v>1.0548</v>
      </c>
      <c r="G487" s="212"/>
      <c r="H487" s="212"/>
    </row>
    <row r="488" spans="1:8" s="211" customFormat="1" ht="15">
      <c r="A488" s="213"/>
      <c r="B488" s="236" t="s">
        <v>400</v>
      </c>
      <c r="C488" s="248" t="s">
        <v>148</v>
      </c>
      <c r="D488" s="257">
        <v>0.3</v>
      </c>
      <c r="E488" s="250">
        <v>17.67</v>
      </c>
      <c r="F488" s="251">
        <f t="shared" si="13"/>
        <v>5.301</v>
      </c>
      <c r="G488" s="212"/>
      <c r="H488" s="212"/>
    </row>
    <row r="489" spans="1:8" s="211" customFormat="1" ht="15">
      <c r="A489" s="213"/>
      <c r="B489" s="236" t="s">
        <v>395</v>
      </c>
      <c r="C489" s="248" t="s">
        <v>32</v>
      </c>
      <c r="D489" s="257">
        <v>2.22</v>
      </c>
      <c r="E489" s="250">
        <v>14.02</v>
      </c>
      <c r="F489" s="251">
        <f t="shared" si="13"/>
        <v>31.1244</v>
      </c>
      <c r="G489" s="212"/>
      <c r="H489" s="212"/>
    </row>
    <row r="490" spans="1:8" s="211" customFormat="1" ht="15">
      <c r="A490" s="213"/>
      <c r="B490" s="231"/>
      <c r="C490" s="261"/>
      <c r="D490" s="262"/>
      <c r="E490" s="263"/>
      <c r="F490" s="264"/>
      <c r="G490" s="212"/>
      <c r="H490" s="212"/>
    </row>
    <row r="491" spans="1:8" s="211" customFormat="1" ht="15">
      <c r="A491" s="213"/>
      <c r="B491" s="544" t="s">
        <v>38</v>
      </c>
      <c r="C491" s="554" t="s">
        <v>1</v>
      </c>
      <c r="D491" s="555" t="s">
        <v>1</v>
      </c>
      <c r="E491" s="556" t="s">
        <v>1</v>
      </c>
      <c r="F491" s="557">
        <f>SUM(F484:F490)</f>
        <v>274.4056</v>
      </c>
      <c r="G491" s="212"/>
      <c r="H491" s="212"/>
    </row>
    <row r="492" spans="1:8" s="211" customFormat="1" ht="15">
      <c r="A492" s="213"/>
      <c r="B492" s="544"/>
      <c r="C492" s="554"/>
      <c r="D492" s="555"/>
      <c r="E492" s="556"/>
      <c r="F492" s="557"/>
      <c r="G492" s="212"/>
      <c r="H492" s="212"/>
    </row>
    <row r="493" spans="1:8" s="211" customFormat="1" ht="15">
      <c r="A493" s="213"/>
      <c r="B493" s="544" t="s">
        <v>39</v>
      </c>
      <c r="C493" s="554" t="s">
        <v>1</v>
      </c>
      <c r="D493" s="555" t="s">
        <v>1</v>
      </c>
      <c r="E493" s="556" t="s">
        <v>1</v>
      </c>
      <c r="F493" s="557">
        <f>F491</f>
        <v>274.4056</v>
      </c>
      <c r="G493" s="212"/>
      <c r="H493" s="212"/>
    </row>
    <row r="494" spans="1:8" s="211" customFormat="1" ht="15">
      <c r="A494" s="213"/>
      <c r="B494" s="544" t="s">
        <v>40</v>
      </c>
      <c r="C494" s="554" t="s">
        <v>1</v>
      </c>
      <c r="D494" s="555" t="s">
        <v>1</v>
      </c>
      <c r="E494" s="556">
        <v>0</v>
      </c>
      <c r="F494" s="557">
        <v>0</v>
      </c>
      <c r="G494" s="212"/>
      <c r="H494" s="212"/>
    </row>
    <row r="495" spans="1:8" s="211" customFormat="1" ht="15.75" thickBot="1">
      <c r="A495" s="213"/>
      <c r="B495" s="549" t="s">
        <v>41</v>
      </c>
      <c r="C495" s="550" t="s">
        <v>1</v>
      </c>
      <c r="D495" s="558" t="s">
        <v>1</v>
      </c>
      <c r="E495" s="559" t="s">
        <v>1</v>
      </c>
      <c r="F495" s="560">
        <f>SUM(F493:F494)</f>
        <v>274.4056</v>
      </c>
      <c r="G495" s="212"/>
      <c r="H495" s="212"/>
    </row>
    <row r="496" spans="1:8" s="211" customFormat="1" ht="15" customHeight="1" thickBot="1">
      <c r="A496" s="213"/>
      <c r="B496" s="33"/>
      <c r="C496" s="33"/>
      <c r="D496" s="46"/>
      <c r="E496" s="37"/>
      <c r="F496" s="37"/>
      <c r="G496" s="212"/>
      <c r="H496" s="212"/>
    </row>
    <row r="497" spans="1:14" s="42" customFormat="1" ht="15" customHeight="1">
      <c r="A497" s="36"/>
      <c r="B497" s="226" t="s">
        <v>712</v>
      </c>
      <c r="C497" s="227"/>
      <c r="D497" s="258"/>
      <c r="E497" s="259"/>
      <c r="F497" s="260"/>
      <c r="G497" s="212"/>
      <c r="H497" s="212"/>
      <c r="I497" s="211"/>
      <c r="J497" s="211"/>
      <c r="K497" s="211"/>
      <c r="L497" s="211"/>
      <c r="M497" s="211"/>
      <c r="N497" s="211"/>
    </row>
    <row r="498" spans="1:8" s="211" customFormat="1" ht="15" customHeight="1">
      <c r="A498" s="213"/>
      <c r="B498" s="748" t="s">
        <v>715</v>
      </c>
      <c r="C498" s="749"/>
      <c r="D498" s="749"/>
      <c r="E498" s="749"/>
      <c r="F498" s="750"/>
      <c r="G498" s="212"/>
      <c r="H498" s="212"/>
    </row>
    <row r="499" spans="1:8" s="211" customFormat="1" ht="15" customHeight="1">
      <c r="A499" s="213"/>
      <c r="B499" s="231" t="s">
        <v>714</v>
      </c>
      <c r="C499" s="261"/>
      <c r="D499" s="262"/>
      <c r="E499" s="263"/>
      <c r="F499" s="264"/>
      <c r="G499" s="212"/>
      <c r="H499" s="212"/>
    </row>
    <row r="500" spans="1:8" s="211" customFormat="1" ht="15" customHeight="1">
      <c r="A500" s="213"/>
      <c r="B500" s="231"/>
      <c r="C500" s="261"/>
      <c r="D500" s="262"/>
      <c r="E500" s="263"/>
      <c r="F500" s="264"/>
      <c r="G500" s="212"/>
      <c r="H500" s="212"/>
    </row>
    <row r="501" spans="1:8" s="211" customFormat="1" ht="15" customHeight="1">
      <c r="A501" s="213"/>
      <c r="B501" s="231" t="s">
        <v>27</v>
      </c>
      <c r="C501" s="261" t="s">
        <v>28</v>
      </c>
      <c r="D501" s="262" t="s">
        <v>29</v>
      </c>
      <c r="E501" s="263" t="s">
        <v>30</v>
      </c>
      <c r="F501" s="264" t="s">
        <v>31</v>
      </c>
      <c r="G501" s="212"/>
      <c r="H501" s="212"/>
    </row>
    <row r="502" spans="1:8" s="211" customFormat="1" ht="15" customHeight="1">
      <c r="A502" s="213"/>
      <c r="B502" s="236" t="s">
        <v>716</v>
      </c>
      <c r="C502" s="248" t="s">
        <v>3</v>
      </c>
      <c r="D502" s="257">
        <v>0.105</v>
      </c>
      <c r="E502" s="250">
        <v>570.58</v>
      </c>
      <c r="F502" s="251">
        <f>ROUND((D502*E502),4)</f>
        <v>59.9109</v>
      </c>
      <c r="G502" s="212"/>
      <c r="H502" s="212"/>
    </row>
    <row r="503" spans="1:8" s="211" customFormat="1" ht="30.75" customHeight="1">
      <c r="A503" s="213"/>
      <c r="B503" s="639" t="s">
        <v>661</v>
      </c>
      <c r="C503" s="640" t="s">
        <v>662</v>
      </c>
      <c r="D503" s="577">
        <v>0.1083477</v>
      </c>
      <c r="E503" s="510">
        <v>26.04</v>
      </c>
      <c r="F503" s="511">
        <f>ROUND((D503*E503),4)</f>
        <v>2.8214</v>
      </c>
      <c r="G503" s="212"/>
      <c r="H503" s="212"/>
    </row>
    <row r="504" spans="1:8" s="211" customFormat="1" ht="15" customHeight="1">
      <c r="A504" s="213"/>
      <c r="B504" s="236" t="s">
        <v>400</v>
      </c>
      <c r="C504" s="248" t="s">
        <v>148</v>
      </c>
      <c r="D504" s="257">
        <v>0.427</v>
      </c>
      <c r="E504" s="250">
        <v>17.67</v>
      </c>
      <c r="F504" s="251">
        <f>ROUND((D504*E504),4)</f>
        <v>7.5451</v>
      </c>
      <c r="G504" s="212"/>
      <c r="H504" s="212"/>
    </row>
    <row r="505" spans="1:8" s="211" customFormat="1" ht="15" customHeight="1">
      <c r="A505" s="213"/>
      <c r="B505" s="236" t="s">
        <v>395</v>
      </c>
      <c r="C505" s="248" t="s">
        <v>32</v>
      </c>
      <c r="D505" s="257">
        <v>0.6373</v>
      </c>
      <c r="E505" s="250">
        <v>14.02</v>
      </c>
      <c r="F505" s="251">
        <f>ROUND((D505*E505),4)</f>
        <v>8.9349</v>
      </c>
      <c r="G505" s="212"/>
      <c r="H505" s="212"/>
    </row>
    <row r="506" spans="1:8" s="211" customFormat="1" ht="33.75" customHeight="1">
      <c r="A506" s="213"/>
      <c r="B506" s="231"/>
      <c r="C506" s="261"/>
      <c r="D506" s="262"/>
      <c r="E506" s="263"/>
      <c r="F506" s="264"/>
      <c r="G506" s="212"/>
      <c r="H506" s="212"/>
    </row>
    <row r="507" spans="1:8" s="211" customFormat="1" ht="15" customHeight="1">
      <c r="A507" s="213"/>
      <c r="B507" s="544" t="s">
        <v>38</v>
      </c>
      <c r="C507" s="554" t="s">
        <v>1</v>
      </c>
      <c r="D507" s="555" t="s">
        <v>1</v>
      </c>
      <c r="E507" s="556" t="s">
        <v>1</v>
      </c>
      <c r="F507" s="557">
        <f>SUM(F502:F506)</f>
        <v>79.2123</v>
      </c>
      <c r="G507" s="212"/>
      <c r="H507" s="212"/>
    </row>
    <row r="508" spans="1:8" s="211" customFormat="1" ht="15" customHeight="1">
      <c r="A508" s="213"/>
      <c r="B508" s="544"/>
      <c r="C508" s="554"/>
      <c r="D508" s="555"/>
      <c r="E508" s="556"/>
      <c r="F508" s="557"/>
      <c r="G508" s="212"/>
      <c r="H508" s="212"/>
    </row>
    <row r="509" spans="1:8" s="211" customFormat="1" ht="15" customHeight="1">
      <c r="A509" s="213"/>
      <c r="B509" s="544" t="s">
        <v>39</v>
      </c>
      <c r="C509" s="554" t="s">
        <v>1</v>
      </c>
      <c r="D509" s="555" t="s">
        <v>1</v>
      </c>
      <c r="E509" s="556" t="s">
        <v>1</v>
      </c>
      <c r="F509" s="557">
        <f>F507</f>
        <v>79.2123</v>
      </c>
      <c r="G509" s="212"/>
      <c r="H509" s="212"/>
    </row>
    <row r="510" spans="1:8" s="211" customFormat="1" ht="15" customHeight="1">
      <c r="A510" s="213"/>
      <c r="B510" s="544" t="s">
        <v>40</v>
      </c>
      <c r="C510" s="554" t="s">
        <v>1</v>
      </c>
      <c r="D510" s="555" t="s">
        <v>1</v>
      </c>
      <c r="E510" s="556">
        <v>0</v>
      </c>
      <c r="F510" s="557">
        <v>0</v>
      </c>
      <c r="G510" s="212"/>
      <c r="H510" s="212"/>
    </row>
    <row r="511" spans="1:8" s="211" customFormat="1" ht="15" customHeight="1" thickBot="1">
      <c r="A511" s="213"/>
      <c r="B511" s="549" t="s">
        <v>41</v>
      </c>
      <c r="C511" s="550" t="s">
        <v>1</v>
      </c>
      <c r="D511" s="558" t="s">
        <v>1</v>
      </c>
      <c r="E511" s="559" t="s">
        <v>1</v>
      </c>
      <c r="F511" s="560">
        <f>SUM(F509:F510)</f>
        <v>79.2123</v>
      </c>
      <c r="G511" s="212"/>
      <c r="H511" s="212"/>
    </row>
    <row r="512" spans="1:8" s="211" customFormat="1" ht="15" customHeight="1" thickBot="1">
      <c r="A512" s="213"/>
      <c r="B512" s="33"/>
      <c r="C512" s="33"/>
      <c r="D512" s="46"/>
      <c r="E512" s="37"/>
      <c r="F512" s="37"/>
      <c r="G512" s="212"/>
      <c r="H512" s="212"/>
    </row>
    <row r="513" spans="1:8" s="211" customFormat="1" ht="15" customHeight="1">
      <c r="A513" s="213"/>
      <c r="B513" s="226" t="s">
        <v>743</v>
      </c>
      <c r="C513" s="227"/>
      <c r="D513" s="258"/>
      <c r="E513" s="259"/>
      <c r="F513" s="260"/>
      <c r="G513" s="212"/>
      <c r="H513" s="212"/>
    </row>
    <row r="514" spans="1:8" s="211" customFormat="1" ht="15" customHeight="1">
      <c r="A514" s="213"/>
      <c r="B514" s="748" t="s">
        <v>744</v>
      </c>
      <c r="C514" s="749"/>
      <c r="D514" s="749"/>
      <c r="E514" s="749"/>
      <c r="F514" s="750"/>
      <c r="G514" s="212"/>
      <c r="H514" s="212"/>
    </row>
    <row r="515" spans="1:8" s="211" customFormat="1" ht="15" customHeight="1">
      <c r="A515" s="213"/>
      <c r="B515" s="231" t="s">
        <v>46</v>
      </c>
      <c r="C515" s="261"/>
      <c r="D515" s="262"/>
      <c r="E515" s="263"/>
      <c r="F515" s="264"/>
      <c r="G515" s="212"/>
      <c r="H515" s="212"/>
    </row>
    <row r="516" spans="1:8" s="211" customFormat="1" ht="15" customHeight="1">
      <c r="A516" s="213"/>
      <c r="B516" s="231"/>
      <c r="C516" s="261"/>
      <c r="D516" s="262"/>
      <c r="E516" s="263"/>
      <c r="F516" s="264"/>
      <c r="G516" s="212"/>
      <c r="H516" s="212"/>
    </row>
    <row r="517" spans="1:8" s="211" customFormat="1" ht="15" customHeight="1">
      <c r="A517" s="213"/>
      <c r="B517" s="231" t="s">
        <v>27</v>
      </c>
      <c r="C517" s="261" t="s">
        <v>28</v>
      </c>
      <c r="D517" s="262" t="s">
        <v>29</v>
      </c>
      <c r="E517" s="263" t="s">
        <v>30</v>
      </c>
      <c r="F517" s="264" t="s">
        <v>31</v>
      </c>
      <c r="G517" s="212"/>
      <c r="H517" s="212"/>
    </row>
    <row r="518" spans="1:8" s="211" customFormat="1" ht="15" customHeight="1">
      <c r="A518" s="213"/>
      <c r="B518" s="231" t="s">
        <v>745</v>
      </c>
      <c r="C518" s="261" t="s">
        <v>32</v>
      </c>
      <c r="D518" s="344">
        <f>2*1.4944</f>
        <v>2.9888</v>
      </c>
      <c r="E518" s="263">
        <v>17.9</v>
      </c>
      <c r="F518" s="264">
        <f aca="true" t="shared" si="14" ref="F518:F526">ROUND((D518*E518),4)</f>
        <v>53.4995</v>
      </c>
      <c r="G518" s="212"/>
      <c r="H518" s="212"/>
    </row>
    <row r="519" spans="1:8" s="42" customFormat="1" ht="15">
      <c r="A519" s="36"/>
      <c r="B519" s="231" t="s">
        <v>34</v>
      </c>
      <c r="C519" s="261" t="s">
        <v>32</v>
      </c>
      <c r="D519" s="344">
        <f>2*0.9834</f>
        <v>1.9668</v>
      </c>
      <c r="E519" s="263">
        <v>14.02</v>
      </c>
      <c r="F519" s="264">
        <f t="shared" si="14"/>
        <v>27.5745</v>
      </c>
      <c r="G519" s="32"/>
      <c r="H519" s="32"/>
    </row>
    <row r="520" spans="1:8" s="42" customFormat="1" ht="15" customHeight="1">
      <c r="A520" s="36"/>
      <c r="B520" s="231" t="s">
        <v>1797</v>
      </c>
      <c r="C520" s="261" t="s">
        <v>45</v>
      </c>
      <c r="D520" s="262">
        <f>D524*5</f>
        <v>35</v>
      </c>
      <c r="E520" s="263">
        <v>0.4</v>
      </c>
      <c r="F520" s="264">
        <f t="shared" si="14"/>
        <v>14</v>
      </c>
      <c r="G520" s="32"/>
      <c r="H520" s="32"/>
    </row>
    <row r="521" spans="1:8" s="42" customFormat="1" ht="15">
      <c r="A521" s="36"/>
      <c r="B521" s="231" t="s">
        <v>747</v>
      </c>
      <c r="C521" s="261" t="s">
        <v>481</v>
      </c>
      <c r="D521" s="346">
        <f>2*0.6135</f>
        <v>1.227</v>
      </c>
      <c r="E521" s="263">
        <v>37.03</v>
      </c>
      <c r="F521" s="264">
        <f t="shared" si="14"/>
        <v>45.4358</v>
      </c>
      <c r="G521" s="32"/>
      <c r="H521" s="32"/>
    </row>
    <row r="522" spans="1:8" s="42" customFormat="1" ht="45">
      <c r="A522" s="36"/>
      <c r="B522" s="231" t="s">
        <v>748</v>
      </c>
      <c r="C522" s="261" t="s">
        <v>484</v>
      </c>
      <c r="D522" s="344">
        <f>1.005*((3.05*0.6)+(2*0.6))</f>
        <v>3.0451499999999996</v>
      </c>
      <c r="E522" s="263">
        <v>422.64</v>
      </c>
      <c r="F522" s="264">
        <f t="shared" si="14"/>
        <v>1287.0022</v>
      </c>
      <c r="G522" s="32"/>
      <c r="H522" s="32"/>
    </row>
    <row r="523" spans="1:8" s="42" customFormat="1" ht="15">
      <c r="A523" s="36"/>
      <c r="B523" s="231" t="s">
        <v>749</v>
      </c>
      <c r="C523" s="261" t="s">
        <v>481</v>
      </c>
      <c r="D523" s="344">
        <f>2*0.0211</f>
        <v>0.0422</v>
      </c>
      <c r="E523" s="263">
        <v>96.46</v>
      </c>
      <c r="F523" s="264">
        <f t="shared" si="14"/>
        <v>4.0706</v>
      </c>
      <c r="G523" s="32"/>
      <c r="H523" s="32"/>
    </row>
    <row r="524" spans="1:8" s="42" customFormat="1" ht="30">
      <c r="A524" s="36"/>
      <c r="B524" s="231" t="s">
        <v>750</v>
      </c>
      <c r="C524" s="261" t="s">
        <v>45</v>
      </c>
      <c r="D524" s="262">
        <v>7</v>
      </c>
      <c r="E524" s="263">
        <v>24.64</v>
      </c>
      <c r="F524" s="264">
        <f t="shared" si="14"/>
        <v>172.48</v>
      </c>
      <c r="G524" s="32"/>
      <c r="H524" s="32"/>
    </row>
    <row r="525" spans="1:17" s="566" customFormat="1" ht="45">
      <c r="A525" s="166"/>
      <c r="B525" s="231" t="s">
        <v>751</v>
      </c>
      <c r="C525" s="261" t="s">
        <v>45</v>
      </c>
      <c r="D525" s="262">
        <v>2</v>
      </c>
      <c r="E525" s="263">
        <v>127.94</v>
      </c>
      <c r="F525" s="264">
        <f t="shared" si="14"/>
        <v>255.88</v>
      </c>
      <c r="G525" s="164"/>
      <c r="H525" s="164"/>
      <c r="I525" s="571"/>
      <c r="J525" s="571"/>
      <c r="K525" s="571"/>
      <c r="L525" s="571"/>
      <c r="M525" s="571"/>
      <c r="N525" s="571"/>
      <c r="O525" s="571"/>
      <c r="P525" s="571"/>
      <c r="Q525" s="571"/>
    </row>
    <row r="526" spans="1:8" s="42" customFormat="1" ht="30">
      <c r="A526" s="36"/>
      <c r="B526" s="231" t="s">
        <v>752</v>
      </c>
      <c r="C526" s="261" t="s">
        <v>45</v>
      </c>
      <c r="D526" s="262">
        <v>2</v>
      </c>
      <c r="E526" s="263">
        <v>19.19</v>
      </c>
      <c r="F526" s="264">
        <f t="shared" si="14"/>
        <v>38.38</v>
      </c>
      <c r="G526" s="32"/>
      <c r="H526" s="32"/>
    </row>
    <row r="527" spans="1:8" s="42" customFormat="1" ht="15">
      <c r="A527" s="36"/>
      <c r="B527" s="544" t="s">
        <v>38</v>
      </c>
      <c r="C527" s="554" t="s">
        <v>1</v>
      </c>
      <c r="D527" s="555" t="s">
        <v>1</v>
      </c>
      <c r="E527" s="556" t="s">
        <v>1</v>
      </c>
      <c r="F527" s="557">
        <f>SUM(F518:F526)</f>
        <v>1898.3226</v>
      </c>
      <c r="G527" s="32"/>
      <c r="H527" s="32"/>
    </row>
    <row r="528" spans="1:8" s="42" customFormat="1" ht="15" customHeight="1">
      <c r="A528" s="36"/>
      <c r="B528" s="544"/>
      <c r="C528" s="554"/>
      <c r="D528" s="555"/>
      <c r="E528" s="556"/>
      <c r="F528" s="557"/>
      <c r="G528" s="32"/>
      <c r="H528" s="32"/>
    </row>
    <row r="529" spans="1:8" s="42" customFormat="1" ht="15">
      <c r="A529" s="36"/>
      <c r="B529" s="544" t="s">
        <v>39</v>
      </c>
      <c r="C529" s="554" t="s">
        <v>1</v>
      </c>
      <c r="D529" s="555" t="s">
        <v>1</v>
      </c>
      <c r="E529" s="556" t="s">
        <v>1</v>
      </c>
      <c r="F529" s="557">
        <f>F527</f>
        <v>1898.3226</v>
      </c>
      <c r="G529" s="32"/>
      <c r="H529" s="32"/>
    </row>
    <row r="530" spans="1:8" s="42" customFormat="1" ht="15">
      <c r="A530" s="36"/>
      <c r="B530" s="544" t="s">
        <v>40</v>
      </c>
      <c r="C530" s="554" t="s">
        <v>1</v>
      </c>
      <c r="D530" s="555" t="s">
        <v>1</v>
      </c>
      <c r="E530" s="556">
        <v>0</v>
      </c>
      <c r="F530" s="557">
        <v>0</v>
      </c>
      <c r="G530" s="32"/>
      <c r="H530" s="32"/>
    </row>
    <row r="531" spans="1:8" s="42" customFormat="1" ht="15.75" thickBot="1">
      <c r="A531" s="36"/>
      <c r="B531" s="549" t="s">
        <v>41</v>
      </c>
      <c r="C531" s="550" t="s">
        <v>1</v>
      </c>
      <c r="D531" s="558" t="s">
        <v>1</v>
      </c>
      <c r="E531" s="559" t="s">
        <v>1</v>
      </c>
      <c r="F531" s="560">
        <f>SUM(F529:F530)</f>
        <v>1898.3226</v>
      </c>
      <c r="G531" s="32"/>
      <c r="H531" s="32"/>
    </row>
    <row r="532" spans="1:8" s="42" customFormat="1" ht="15.75" thickBot="1">
      <c r="A532" s="36"/>
      <c r="B532" s="33"/>
      <c r="C532" s="33"/>
      <c r="D532" s="46"/>
      <c r="E532" s="37"/>
      <c r="F532" s="37"/>
      <c r="G532" s="32"/>
      <c r="H532" s="32"/>
    </row>
    <row r="533" spans="1:8" s="42" customFormat="1" ht="15">
      <c r="A533" s="36"/>
      <c r="B533" s="226" t="s">
        <v>743</v>
      </c>
      <c r="C533" s="227"/>
      <c r="D533" s="258"/>
      <c r="E533" s="259"/>
      <c r="F533" s="260"/>
      <c r="G533" s="32"/>
      <c r="H533" s="32"/>
    </row>
    <row r="534" spans="1:8" s="42" customFormat="1" ht="15">
      <c r="A534" s="36"/>
      <c r="B534" s="760" t="s">
        <v>753</v>
      </c>
      <c r="C534" s="761"/>
      <c r="D534" s="761"/>
      <c r="E534" s="761"/>
      <c r="F534" s="762"/>
      <c r="G534" s="32"/>
      <c r="H534" s="32"/>
    </row>
    <row r="535" spans="1:8" s="42" customFormat="1" ht="15">
      <c r="A535" s="36"/>
      <c r="B535" s="231" t="s">
        <v>46</v>
      </c>
      <c r="C535" s="261"/>
      <c r="D535" s="262"/>
      <c r="E535" s="263"/>
      <c r="F535" s="264"/>
      <c r="G535" s="32"/>
      <c r="H535" s="32"/>
    </row>
    <row r="536" spans="1:8" s="42" customFormat="1" ht="15">
      <c r="A536" s="36"/>
      <c r="B536" s="231"/>
      <c r="C536" s="261"/>
      <c r="D536" s="262"/>
      <c r="E536" s="263"/>
      <c r="F536" s="264"/>
      <c r="G536" s="32"/>
      <c r="H536" s="32"/>
    </row>
    <row r="537" spans="1:8" s="42" customFormat="1" ht="15">
      <c r="A537" s="36"/>
      <c r="B537" s="231" t="s">
        <v>27</v>
      </c>
      <c r="C537" s="261" t="s">
        <v>28</v>
      </c>
      <c r="D537" s="262" t="s">
        <v>29</v>
      </c>
      <c r="E537" s="263" t="s">
        <v>30</v>
      </c>
      <c r="F537" s="264" t="s">
        <v>31</v>
      </c>
      <c r="G537" s="32"/>
      <c r="H537" s="32"/>
    </row>
    <row r="538" spans="1:8" s="42" customFormat="1" ht="15" customHeight="1">
      <c r="A538" s="36"/>
      <c r="B538" s="231" t="s">
        <v>745</v>
      </c>
      <c r="C538" s="261" t="s">
        <v>32</v>
      </c>
      <c r="D538" s="344">
        <v>1.4944</v>
      </c>
      <c r="E538" s="263">
        <v>17.9</v>
      </c>
      <c r="F538" s="264">
        <f aca="true" t="shared" si="15" ref="F538:F546">ROUND((D538*E538),4)</f>
        <v>26.7498</v>
      </c>
      <c r="G538" s="32"/>
      <c r="H538" s="32"/>
    </row>
    <row r="539" spans="1:8" s="42" customFormat="1" ht="15">
      <c r="A539" s="36"/>
      <c r="B539" s="231" t="s">
        <v>34</v>
      </c>
      <c r="C539" s="261" t="s">
        <v>32</v>
      </c>
      <c r="D539" s="344">
        <v>0.9834</v>
      </c>
      <c r="E539" s="263">
        <v>14.02</v>
      </c>
      <c r="F539" s="264">
        <f t="shared" si="15"/>
        <v>13.7873</v>
      </c>
      <c r="G539" s="32"/>
      <c r="H539" s="32"/>
    </row>
    <row r="540" spans="1:8" s="42" customFormat="1" ht="45">
      <c r="A540" s="36"/>
      <c r="B540" s="231" t="s">
        <v>746</v>
      </c>
      <c r="C540" s="261" t="s">
        <v>45</v>
      </c>
      <c r="D540" s="262">
        <f>D544*5</f>
        <v>15</v>
      </c>
      <c r="E540" s="263">
        <v>0.67</v>
      </c>
      <c r="F540" s="264">
        <f t="shared" si="15"/>
        <v>10.05</v>
      </c>
      <c r="G540" s="32"/>
      <c r="H540" s="32"/>
    </row>
    <row r="541" spans="1:8" s="42" customFormat="1" ht="15">
      <c r="A541" s="36"/>
      <c r="B541" s="231" t="s">
        <v>747</v>
      </c>
      <c r="C541" s="261" t="s">
        <v>481</v>
      </c>
      <c r="D541" s="344">
        <v>0.6135</v>
      </c>
      <c r="E541" s="263">
        <v>37.03</v>
      </c>
      <c r="F541" s="264">
        <f t="shared" si="15"/>
        <v>22.7179</v>
      </c>
      <c r="G541" s="32"/>
      <c r="H541" s="32"/>
    </row>
    <row r="542" spans="1:8" s="42" customFormat="1" ht="45">
      <c r="A542" s="36"/>
      <c r="B542" s="231" t="s">
        <v>748</v>
      </c>
      <c r="C542" s="261" t="s">
        <v>484</v>
      </c>
      <c r="D542" s="344">
        <f>(3.05*0.6)*1.005</f>
        <v>1.8391499999999996</v>
      </c>
      <c r="E542" s="263">
        <v>422.64</v>
      </c>
      <c r="F542" s="264">
        <f t="shared" si="15"/>
        <v>777.2984</v>
      </c>
      <c r="G542" s="32"/>
      <c r="H542" s="32"/>
    </row>
    <row r="543" spans="1:8" s="42" customFormat="1" ht="15">
      <c r="A543" s="36"/>
      <c r="B543" s="231" t="s">
        <v>749</v>
      </c>
      <c r="C543" s="261" t="s">
        <v>481</v>
      </c>
      <c r="D543" s="344">
        <v>0.0211</v>
      </c>
      <c r="E543" s="263">
        <v>96.46</v>
      </c>
      <c r="F543" s="264">
        <f t="shared" si="15"/>
        <v>2.0353</v>
      </c>
      <c r="G543" s="32"/>
      <c r="H543" s="32"/>
    </row>
    <row r="544" spans="1:8" s="42" customFormat="1" ht="15" customHeight="1">
      <c r="A544" s="36"/>
      <c r="B544" s="231" t="s">
        <v>750</v>
      </c>
      <c r="C544" s="261" t="s">
        <v>45</v>
      </c>
      <c r="D544" s="262">
        <v>3</v>
      </c>
      <c r="E544" s="263">
        <v>24.64</v>
      </c>
      <c r="F544" s="264">
        <f t="shared" si="15"/>
        <v>73.92</v>
      </c>
      <c r="G544" s="32"/>
      <c r="H544" s="32"/>
    </row>
    <row r="545" spans="1:8" s="42" customFormat="1" ht="45">
      <c r="A545" s="36"/>
      <c r="B545" s="231" t="s">
        <v>751</v>
      </c>
      <c r="C545" s="261" t="s">
        <v>45</v>
      </c>
      <c r="D545" s="262">
        <v>1</v>
      </c>
      <c r="E545" s="263">
        <v>127.94</v>
      </c>
      <c r="F545" s="264">
        <f t="shared" si="15"/>
        <v>127.94</v>
      </c>
      <c r="G545" s="32"/>
      <c r="H545" s="32"/>
    </row>
    <row r="546" spans="1:8" s="42" customFormat="1" ht="30">
      <c r="A546" s="36"/>
      <c r="B546" s="231" t="s">
        <v>752</v>
      </c>
      <c r="C546" s="261" t="s">
        <v>45</v>
      </c>
      <c r="D546" s="262">
        <v>1</v>
      </c>
      <c r="E546" s="263">
        <v>19.19</v>
      </c>
      <c r="F546" s="264">
        <f t="shared" si="15"/>
        <v>19.19</v>
      </c>
      <c r="G546" s="32"/>
      <c r="H546" s="32"/>
    </row>
    <row r="547" spans="1:8" s="42" customFormat="1" ht="15">
      <c r="A547" s="36"/>
      <c r="B547" s="544" t="s">
        <v>38</v>
      </c>
      <c r="C547" s="554" t="s">
        <v>1</v>
      </c>
      <c r="D547" s="555" t="s">
        <v>1</v>
      </c>
      <c r="E547" s="556" t="s">
        <v>1</v>
      </c>
      <c r="F547" s="557">
        <f>SUM(F538:F546)</f>
        <v>1073.6887</v>
      </c>
      <c r="G547" s="32"/>
      <c r="H547" s="32"/>
    </row>
    <row r="548" spans="1:8" s="42" customFormat="1" ht="15">
      <c r="A548" s="36"/>
      <c r="B548" s="544"/>
      <c r="C548" s="554"/>
      <c r="D548" s="555"/>
      <c r="E548" s="556"/>
      <c r="F548" s="557"/>
      <c r="G548" s="32"/>
      <c r="H548" s="32"/>
    </row>
    <row r="549" spans="1:8" s="42" customFormat="1" ht="15">
      <c r="A549" s="36"/>
      <c r="B549" s="544" t="s">
        <v>39</v>
      </c>
      <c r="C549" s="554" t="s">
        <v>1</v>
      </c>
      <c r="D549" s="555" t="s">
        <v>1</v>
      </c>
      <c r="E549" s="556" t="s">
        <v>1</v>
      </c>
      <c r="F549" s="557">
        <f>F547</f>
        <v>1073.6887</v>
      </c>
      <c r="G549" s="32"/>
      <c r="H549" s="32"/>
    </row>
    <row r="550" spans="1:8" s="42" customFormat="1" ht="15">
      <c r="A550" s="36"/>
      <c r="B550" s="544" t="s">
        <v>40</v>
      </c>
      <c r="C550" s="554" t="s">
        <v>1</v>
      </c>
      <c r="D550" s="555" t="s">
        <v>1</v>
      </c>
      <c r="E550" s="556">
        <v>0</v>
      </c>
      <c r="F550" s="557">
        <v>0</v>
      </c>
      <c r="G550" s="32"/>
      <c r="H550" s="32"/>
    </row>
    <row r="551" spans="1:8" s="42" customFormat="1" ht="15.75" thickBot="1">
      <c r="A551" s="36"/>
      <c r="B551" s="549" t="s">
        <v>41</v>
      </c>
      <c r="C551" s="550" t="s">
        <v>1</v>
      </c>
      <c r="D551" s="558" t="s">
        <v>1</v>
      </c>
      <c r="E551" s="559" t="s">
        <v>1</v>
      </c>
      <c r="F551" s="560">
        <f>SUM(F549:F550)</f>
        <v>1073.6887</v>
      </c>
      <c r="G551" s="32"/>
      <c r="H551" s="32"/>
    </row>
    <row r="552" spans="1:8" s="42" customFormat="1" ht="15.75" thickBot="1">
      <c r="A552" s="36"/>
      <c r="B552" s="33"/>
      <c r="C552" s="33"/>
      <c r="D552" s="46"/>
      <c r="E552" s="37"/>
      <c r="F552" s="37"/>
      <c r="G552" s="32"/>
      <c r="H552" s="32"/>
    </row>
    <row r="553" spans="1:8" s="42" customFormat="1" ht="15">
      <c r="A553" s="36"/>
      <c r="B553" s="226" t="s">
        <v>743</v>
      </c>
      <c r="C553" s="227"/>
      <c r="D553" s="258"/>
      <c r="E553" s="259"/>
      <c r="F553" s="260"/>
      <c r="G553" s="32"/>
      <c r="H553" s="32"/>
    </row>
    <row r="554" spans="1:8" s="42" customFormat="1" ht="15">
      <c r="A554" s="36"/>
      <c r="B554" s="748" t="s">
        <v>754</v>
      </c>
      <c r="C554" s="749"/>
      <c r="D554" s="749"/>
      <c r="E554" s="749"/>
      <c r="F554" s="750"/>
      <c r="G554" s="32"/>
      <c r="H554" s="32"/>
    </row>
    <row r="555" spans="1:8" s="42" customFormat="1" ht="15">
      <c r="A555" s="36"/>
      <c r="B555" s="231" t="s">
        <v>46</v>
      </c>
      <c r="C555" s="261"/>
      <c r="D555" s="262"/>
      <c r="E555" s="263"/>
      <c r="F555" s="264"/>
      <c r="G555" s="32"/>
      <c r="H555" s="32"/>
    </row>
    <row r="556" spans="1:8" s="42" customFormat="1" ht="15">
      <c r="A556" s="36"/>
      <c r="B556" s="231"/>
      <c r="C556" s="261"/>
      <c r="D556" s="262"/>
      <c r="E556" s="263"/>
      <c r="F556" s="264"/>
      <c r="G556" s="32"/>
      <c r="H556" s="32"/>
    </row>
    <row r="557" spans="1:8" s="42" customFormat="1" ht="15">
      <c r="A557" s="36"/>
      <c r="B557" s="231" t="s">
        <v>27</v>
      </c>
      <c r="C557" s="261" t="s">
        <v>28</v>
      </c>
      <c r="D557" s="262" t="s">
        <v>29</v>
      </c>
      <c r="E557" s="263" t="s">
        <v>30</v>
      </c>
      <c r="F557" s="264" t="s">
        <v>31</v>
      </c>
      <c r="G557" s="32"/>
      <c r="H557" s="32"/>
    </row>
    <row r="558" spans="1:8" s="42" customFormat="1" ht="30">
      <c r="A558" s="36"/>
      <c r="B558" s="231" t="s">
        <v>745</v>
      </c>
      <c r="C558" s="261" t="s">
        <v>32</v>
      </c>
      <c r="D558" s="347">
        <v>1.4944</v>
      </c>
      <c r="E558" s="263">
        <v>17.9</v>
      </c>
      <c r="F558" s="264">
        <f aca="true" t="shared" si="16" ref="F558:F566">ROUND((D558*E558),4)</f>
        <v>26.7498</v>
      </c>
      <c r="G558" s="32"/>
      <c r="H558" s="32"/>
    </row>
    <row r="559" spans="1:8" s="42" customFormat="1" ht="15">
      <c r="A559" s="36"/>
      <c r="B559" s="231" t="s">
        <v>34</v>
      </c>
      <c r="C559" s="261" t="s">
        <v>32</v>
      </c>
      <c r="D559" s="342">
        <v>0.9834</v>
      </c>
      <c r="E559" s="263">
        <v>14.02</v>
      </c>
      <c r="F559" s="264">
        <f t="shared" si="16"/>
        <v>13.7873</v>
      </c>
      <c r="G559" s="32"/>
      <c r="H559" s="32"/>
    </row>
    <row r="560" spans="1:26" s="566" customFormat="1" ht="45">
      <c r="A560" s="166"/>
      <c r="B560" s="231" t="s">
        <v>1797</v>
      </c>
      <c r="C560" s="261" t="s">
        <v>45</v>
      </c>
      <c r="D560" s="342">
        <f>5*D564</f>
        <v>15</v>
      </c>
      <c r="E560" s="263">
        <v>0.67</v>
      </c>
      <c r="F560" s="264">
        <f t="shared" si="16"/>
        <v>10.05</v>
      </c>
      <c r="G560" s="164"/>
      <c r="H560" s="164"/>
      <c r="I560" s="571"/>
      <c r="J560" s="571"/>
      <c r="K560" s="571"/>
      <c r="L560" s="571"/>
      <c r="M560" s="571"/>
      <c r="N560" s="571"/>
      <c r="O560" s="571"/>
      <c r="P560" s="571"/>
      <c r="Q560" s="571"/>
      <c r="R560" s="571"/>
      <c r="S560" s="571"/>
      <c r="T560" s="571"/>
      <c r="U560" s="571"/>
      <c r="V560" s="571"/>
      <c r="W560" s="571"/>
      <c r="X560" s="571"/>
      <c r="Y560" s="571"/>
      <c r="Z560" s="571"/>
    </row>
    <row r="561" spans="1:8" s="42" customFormat="1" ht="15">
      <c r="A561" s="36"/>
      <c r="B561" s="231" t="s">
        <v>747</v>
      </c>
      <c r="C561" s="261" t="s">
        <v>481</v>
      </c>
      <c r="D561" s="342">
        <v>0.6135</v>
      </c>
      <c r="E561" s="263">
        <v>37.03</v>
      </c>
      <c r="F561" s="264">
        <f t="shared" si="16"/>
        <v>22.7179</v>
      </c>
      <c r="G561" s="32"/>
      <c r="H561" s="32"/>
    </row>
    <row r="562" spans="1:8" s="42" customFormat="1" ht="15" customHeight="1">
      <c r="A562" s="36"/>
      <c r="B562" s="231" t="s">
        <v>748</v>
      </c>
      <c r="C562" s="261" t="s">
        <v>484</v>
      </c>
      <c r="D562" s="342">
        <f>1.005*(3.5*0.6)</f>
        <v>2.1105</v>
      </c>
      <c r="E562" s="263">
        <v>422.64</v>
      </c>
      <c r="F562" s="264">
        <f t="shared" si="16"/>
        <v>891.9817</v>
      </c>
      <c r="G562" s="32"/>
      <c r="H562" s="32"/>
    </row>
    <row r="563" spans="1:8" s="42" customFormat="1" ht="15">
      <c r="A563" s="36"/>
      <c r="B563" s="231" t="s">
        <v>749</v>
      </c>
      <c r="C563" s="261" t="s">
        <v>481</v>
      </c>
      <c r="D563" s="342">
        <v>0.0211</v>
      </c>
      <c r="E563" s="263">
        <v>96.46</v>
      </c>
      <c r="F563" s="264">
        <f t="shared" si="16"/>
        <v>2.0353</v>
      </c>
      <c r="G563" s="32"/>
      <c r="H563" s="32"/>
    </row>
    <row r="564" spans="1:8" s="42" customFormat="1" ht="30">
      <c r="A564" s="36"/>
      <c r="B564" s="231" t="s">
        <v>750</v>
      </c>
      <c r="C564" s="261" t="s">
        <v>45</v>
      </c>
      <c r="D564" s="342">
        <v>3</v>
      </c>
      <c r="E564" s="263">
        <v>24.64</v>
      </c>
      <c r="F564" s="264">
        <f t="shared" si="16"/>
        <v>73.92</v>
      </c>
      <c r="G564" s="32"/>
      <c r="H564" s="32"/>
    </row>
    <row r="565" spans="1:8" s="42" customFormat="1" ht="45">
      <c r="A565" s="36"/>
      <c r="B565" s="231" t="s">
        <v>751</v>
      </c>
      <c r="C565" s="261" t="s">
        <v>45</v>
      </c>
      <c r="D565" s="342">
        <v>4</v>
      </c>
      <c r="E565" s="263">
        <v>127.94</v>
      </c>
      <c r="F565" s="264">
        <f t="shared" si="16"/>
        <v>511.76</v>
      </c>
      <c r="G565" s="32"/>
      <c r="H565" s="32"/>
    </row>
    <row r="566" spans="1:8" s="42" customFormat="1" ht="30">
      <c r="A566" s="36"/>
      <c r="B566" s="231" t="s">
        <v>752</v>
      </c>
      <c r="C566" s="261" t="s">
        <v>45</v>
      </c>
      <c r="D566" s="342">
        <v>4</v>
      </c>
      <c r="E566" s="263">
        <v>19.19</v>
      </c>
      <c r="F566" s="264">
        <f t="shared" si="16"/>
        <v>76.76</v>
      </c>
      <c r="G566" s="32"/>
      <c r="H566" s="32"/>
    </row>
    <row r="567" spans="1:8" s="42" customFormat="1" ht="15">
      <c r="A567" s="36"/>
      <c r="B567" s="544" t="s">
        <v>38</v>
      </c>
      <c r="C567" s="554" t="s">
        <v>1</v>
      </c>
      <c r="D567" s="627" t="s">
        <v>1</v>
      </c>
      <c r="E567" s="556"/>
      <c r="F567" s="557">
        <f>SUM(F558:F566)</f>
        <v>1629.7620000000002</v>
      </c>
      <c r="G567" s="32"/>
      <c r="H567" s="32"/>
    </row>
    <row r="568" spans="1:8" s="42" customFormat="1" ht="15">
      <c r="A568" s="36"/>
      <c r="B568" s="544"/>
      <c r="C568" s="554"/>
      <c r="D568" s="555"/>
      <c r="E568" s="556"/>
      <c r="F568" s="557"/>
      <c r="G568" s="32"/>
      <c r="H568" s="32"/>
    </row>
    <row r="569" spans="1:8" s="42" customFormat="1" ht="15">
      <c r="A569" s="36"/>
      <c r="B569" s="544" t="s">
        <v>39</v>
      </c>
      <c r="C569" s="554" t="s">
        <v>1</v>
      </c>
      <c r="D569" s="555" t="s">
        <v>1</v>
      </c>
      <c r="E569" s="556" t="s">
        <v>1</v>
      </c>
      <c r="F569" s="557">
        <f>F567</f>
        <v>1629.7620000000002</v>
      </c>
      <c r="G569" s="32"/>
      <c r="H569" s="32"/>
    </row>
    <row r="570" spans="1:8" s="42" customFormat="1" ht="15">
      <c r="A570" s="36"/>
      <c r="B570" s="544" t="s">
        <v>40</v>
      </c>
      <c r="C570" s="554" t="s">
        <v>1</v>
      </c>
      <c r="D570" s="555" t="s">
        <v>1</v>
      </c>
      <c r="E570" s="556">
        <v>0</v>
      </c>
      <c r="F570" s="557">
        <v>0</v>
      </c>
      <c r="G570" s="32"/>
      <c r="H570" s="32"/>
    </row>
    <row r="571" spans="1:8" s="42" customFormat="1" ht="15.75" thickBot="1">
      <c r="A571" s="36"/>
      <c r="B571" s="549" t="s">
        <v>41</v>
      </c>
      <c r="C571" s="550" t="s">
        <v>1</v>
      </c>
      <c r="D571" s="558" t="s">
        <v>1</v>
      </c>
      <c r="E571" s="559" t="s">
        <v>1</v>
      </c>
      <c r="F571" s="560">
        <f>SUM(F569:F570)</f>
        <v>1629.7620000000002</v>
      </c>
      <c r="G571" s="32"/>
      <c r="H571" s="32"/>
    </row>
    <row r="572" spans="1:8" s="42" customFormat="1" ht="15.75" thickBot="1">
      <c r="A572" s="36"/>
      <c r="B572" s="3"/>
      <c r="D572" s="83"/>
      <c r="E572" s="79"/>
      <c r="F572" s="79"/>
      <c r="G572" s="32"/>
      <c r="H572" s="32"/>
    </row>
    <row r="573" spans="1:8" s="42" customFormat="1" ht="15">
      <c r="A573" s="36"/>
      <c r="B573" s="226" t="s">
        <v>743</v>
      </c>
      <c r="C573" s="227"/>
      <c r="D573" s="258"/>
      <c r="E573" s="259"/>
      <c r="F573" s="260"/>
      <c r="G573" s="32"/>
      <c r="H573" s="32"/>
    </row>
    <row r="574" spans="1:8" s="42" customFormat="1" ht="15">
      <c r="A574" s="36"/>
      <c r="B574" s="748" t="s">
        <v>755</v>
      </c>
      <c r="C574" s="749"/>
      <c r="D574" s="749"/>
      <c r="E574" s="749"/>
      <c r="F574" s="750"/>
      <c r="G574" s="32"/>
      <c r="H574" s="32"/>
    </row>
    <row r="575" spans="1:8" s="42" customFormat="1" ht="15">
      <c r="A575" s="36"/>
      <c r="B575" s="231" t="s">
        <v>46</v>
      </c>
      <c r="C575" s="261"/>
      <c r="D575" s="262"/>
      <c r="E575" s="263"/>
      <c r="F575" s="264"/>
      <c r="G575" s="32"/>
      <c r="H575" s="32"/>
    </row>
    <row r="576" spans="1:8" s="42" customFormat="1" ht="15">
      <c r="A576" s="36"/>
      <c r="B576" s="231"/>
      <c r="C576" s="261"/>
      <c r="D576" s="262"/>
      <c r="E576" s="263"/>
      <c r="F576" s="264"/>
      <c r="G576" s="32"/>
      <c r="H576" s="32"/>
    </row>
    <row r="577" spans="1:8" s="42" customFormat="1" ht="15">
      <c r="A577" s="36"/>
      <c r="B577" s="231" t="s">
        <v>27</v>
      </c>
      <c r="C577" s="261" t="s">
        <v>28</v>
      </c>
      <c r="D577" s="262" t="s">
        <v>29</v>
      </c>
      <c r="E577" s="263" t="s">
        <v>30</v>
      </c>
      <c r="F577" s="264" t="s">
        <v>31</v>
      </c>
      <c r="G577" s="32"/>
      <c r="H577" s="32"/>
    </row>
    <row r="578" spans="1:8" s="42" customFormat="1" ht="30">
      <c r="A578" s="36"/>
      <c r="B578" s="231" t="s">
        <v>745</v>
      </c>
      <c r="C578" s="261" t="s">
        <v>32</v>
      </c>
      <c r="D578" s="344">
        <f>2*1.49</f>
        <v>2.98</v>
      </c>
      <c r="E578" s="263">
        <v>17.9</v>
      </c>
      <c r="F578" s="264">
        <f aca="true" t="shared" si="17" ref="F578:F586">ROUND((D578*E578),4)</f>
        <v>53.342</v>
      </c>
      <c r="G578" s="32"/>
      <c r="H578" s="32"/>
    </row>
    <row r="579" spans="1:8" s="42" customFormat="1" ht="15">
      <c r="A579" s="36"/>
      <c r="B579" s="231" t="s">
        <v>34</v>
      </c>
      <c r="C579" s="261" t="s">
        <v>32</v>
      </c>
      <c r="D579" s="344">
        <f>2*0.9834</f>
        <v>1.9668</v>
      </c>
      <c r="E579" s="263">
        <v>14.02</v>
      </c>
      <c r="F579" s="264">
        <f t="shared" si="17"/>
        <v>27.5745</v>
      </c>
      <c r="G579" s="32"/>
      <c r="H579" s="32"/>
    </row>
    <row r="580" spans="1:8" s="42" customFormat="1" ht="45">
      <c r="A580" s="36"/>
      <c r="B580" s="231" t="s">
        <v>746</v>
      </c>
      <c r="C580" s="261" t="s">
        <v>45</v>
      </c>
      <c r="D580" s="344">
        <f>5*D584</f>
        <v>35</v>
      </c>
      <c r="E580" s="263">
        <v>0.67</v>
      </c>
      <c r="F580" s="264">
        <f t="shared" si="17"/>
        <v>23.45</v>
      </c>
      <c r="G580" s="32"/>
      <c r="H580" s="32"/>
    </row>
    <row r="581" spans="1:8" s="42" customFormat="1" ht="15">
      <c r="A581" s="36"/>
      <c r="B581" s="231" t="s">
        <v>747</v>
      </c>
      <c r="C581" s="261" t="s">
        <v>481</v>
      </c>
      <c r="D581" s="344">
        <f>2*0.6135</f>
        <v>1.227</v>
      </c>
      <c r="E581" s="263">
        <v>37.03</v>
      </c>
      <c r="F581" s="264">
        <f t="shared" si="17"/>
        <v>45.4358</v>
      </c>
      <c r="G581" s="32"/>
      <c r="H581" s="32"/>
    </row>
    <row r="582" spans="1:8" s="42" customFormat="1" ht="30" customHeight="1">
      <c r="A582" s="36"/>
      <c r="B582" s="231" t="s">
        <v>748</v>
      </c>
      <c r="C582" s="261" t="s">
        <v>484</v>
      </c>
      <c r="D582" s="344">
        <f>1.005*((2.42*0.6)+(4.09*0.6))</f>
        <v>3.9255299999999993</v>
      </c>
      <c r="E582" s="263">
        <v>422.64</v>
      </c>
      <c r="F582" s="264">
        <f t="shared" si="17"/>
        <v>1659.086</v>
      </c>
      <c r="G582" s="32"/>
      <c r="H582" s="32"/>
    </row>
    <row r="583" spans="1:8" s="42" customFormat="1" ht="30.75" customHeight="1">
      <c r="A583" s="36"/>
      <c r="B583" s="231" t="s">
        <v>749</v>
      </c>
      <c r="C583" s="261" t="s">
        <v>481</v>
      </c>
      <c r="D583" s="344">
        <f>2*0.0211</f>
        <v>0.0422</v>
      </c>
      <c r="E583" s="263">
        <v>96.46</v>
      </c>
      <c r="F583" s="264">
        <f t="shared" si="17"/>
        <v>4.0706</v>
      </c>
      <c r="G583" s="32"/>
      <c r="H583" s="32"/>
    </row>
    <row r="584" spans="1:8" s="42" customFormat="1" ht="30">
      <c r="A584" s="36"/>
      <c r="B584" s="231" t="s">
        <v>750</v>
      </c>
      <c r="C584" s="261" t="s">
        <v>45</v>
      </c>
      <c r="D584" s="344">
        <v>7</v>
      </c>
      <c r="E584" s="263">
        <v>24.64</v>
      </c>
      <c r="F584" s="264">
        <f t="shared" si="17"/>
        <v>172.48</v>
      </c>
      <c r="G584" s="32"/>
      <c r="H584" s="32"/>
    </row>
    <row r="585" spans="1:8" s="42" customFormat="1" ht="45">
      <c r="A585" s="36"/>
      <c r="B585" s="231" t="s">
        <v>751</v>
      </c>
      <c r="C585" s="261" t="s">
        <v>45</v>
      </c>
      <c r="D585" s="344">
        <v>6</v>
      </c>
      <c r="E585" s="263">
        <v>127.94</v>
      </c>
      <c r="F585" s="264">
        <f t="shared" si="17"/>
        <v>767.64</v>
      </c>
      <c r="G585" s="32"/>
      <c r="H585" s="32"/>
    </row>
    <row r="586" spans="1:8" s="42" customFormat="1" ht="30">
      <c r="A586" s="36"/>
      <c r="B586" s="231" t="s">
        <v>752</v>
      </c>
      <c r="C586" s="261" t="s">
        <v>45</v>
      </c>
      <c r="D586" s="344">
        <v>6</v>
      </c>
      <c r="E586" s="263">
        <v>19.19</v>
      </c>
      <c r="F586" s="264">
        <f t="shared" si="17"/>
        <v>115.14</v>
      </c>
      <c r="G586" s="32"/>
      <c r="H586" s="32"/>
    </row>
    <row r="587" spans="1:8" s="42" customFormat="1" ht="15" customHeight="1">
      <c r="A587" s="36"/>
      <c r="B587" s="544" t="s">
        <v>38</v>
      </c>
      <c r="C587" s="554" t="s">
        <v>1</v>
      </c>
      <c r="D587" s="555" t="s">
        <v>1</v>
      </c>
      <c r="E587" s="556" t="s">
        <v>1</v>
      </c>
      <c r="F587" s="557">
        <f>SUM(F578:F586)</f>
        <v>2868.2189</v>
      </c>
      <c r="G587" s="32"/>
      <c r="H587" s="32"/>
    </row>
    <row r="588" spans="1:8" s="42" customFormat="1" ht="15">
      <c r="A588" s="36"/>
      <c r="B588" s="544"/>
      <c r="C588" s="554"/>
      <c r="D588" s="555"/>
      <c r="E588" s="556"/>
      <c r="F588" s="557"/>
      <c r="G588" s="32"/>
      <c r="H588" s="32"/>
    </row>
    <row r="589" spans="1:8" s="42" customFormat="1" ht="15">
      <c r="A589" s="36"/>
      <c r="B589" s="544" t="s">
        <v>39</v>
      </c>
      <c r="C589" s="554" t="s">
        <v>1</v>
      </c>
      <c r="D589" s="555" t="s">
        <v>1</v>
      </c>
      <c r="E589" s="556" t="s">
        <v>1</v>
      </c>
      <c r="F589" s="557">
        <f>F587</f>
        <v>2868.2189</v>
      </c>
      <c r="G589" s="32"/>
      <c r="H589" s="32"/>
    </row>
    <row r="590" spans="1:8" s="42" customFormat="1" ht="15">
      <c r="A590" s="36"/>
      <c r="B590" s="544" t="s">
        <v>40</v>
      </c>
      <c r="C590" s="554" t="s">
        <v>1</v>
      </c>
      <c r="D590" s="555" t="s">
        <v>1</v>
      </c>
      <c r="E590" s="556">
        <v>0</v>
      </c>
      <c r="F590" s="557">
        <v>0</v>
      </c>
      <c r="G590" s="32"/>
      <c r="H590" s="32"/>
    </row>
    <row r="591" spans="1:8" s="42" customFormat="1" ht="15.75" thickBot="1">
      <c r="A591" s="36"/>
      <c r="B591" s="549" t="s">
        <v>41</v>
      </c>
      <c r="C591" s="550" t="s">
        <v>1</v>
      </c>
      <c r="D591" s="558" t="s">
        <v>1</v>
      </c>
      <c r="E591" s="559" t="s">
        <v>1</v>
      </c>
      <c r="F591" s="560">
        <f>SUM(F589:F590)</f>
        <v>2868.2189</v>
      </c>
      <c r="G591" s="32"/>
      <c r="H591" s="32"/>
    </row>
    <row r="592" spans="1:8" s="42" customFormat="1" ht="15.75" thickBot="1">
      <c r="A592" s="36"/>
      <c r="B592" s="95"/>
      <c r="C592" s="43"/>
      <c r="D592" s="47"/>
      <c r="E592" s="44"/>
      <c r="F592" s="40"/>
      <c r="G592" s="32"/>
      <c r="H592" s="32"/>
    </row>
    <row r="593" spans="1:8" s="42" customFormat="1" ht="15">
      <c r="A593" s="36"/>
      <c r="B593" s="226" t="s">
        <v>743</v>
      </c>
      <c r="C593" s="227"/>
      <c r="D593" s="258"/>
      <c r="E593" s="259"/>
      <c r="F593" s="260"/>
      <c r="G593" s="32"/>
      <c r="H593" s="32"/>
    </row>
    <row r="594" spans="1:8" s="42" customFormat="1" ht="15">
      <c r="A594" s="36"/>
      <c r="B594" s="748" t="s">
        <v>756</v>
      </c>
      <c r="C594" s="749"/>
      <c r="D594" s="749"/>
      <c r="E594" s="749"/>
      <c r="F594" s="750"/>
      <c r="G594" s="32"/>
      <c r="H594" s="32"/>
    </row>
    <row r="595" spans="1:8" s="42" customFormat="1" ht="12.75" customHeight="1">
      <c r="A595" s="36"/>
      <c r="B595" s="231" t="s">
        <v>46</v>
      </c>
      <c r="C595" s="261"/>
      <c r="D595" s="262"/>
      <c r="E595" s="263"/>
      <c r="F595" s="264"/>
      <c r="G595" s="32"/>
      <c r="H595" s="32"/>
    </row>
    <row r="596" spans="1:8" s="42" customFormat="1" ht="15">
      <c r="A596" s="36"/>
      <c r="B596" s="231"/>
      <c r="C596" s="261"/>
      <c r="D596" s="262"/>
      <c r="E596" s="263"/>
      <c r="F596" s="264"/>
      <c r="G596" s="32"/>
      <c r="H596" s="32"/>
    </row>
    <row r="597" spans="1:8" s="42" customFormat="1" ht="44.25" customHeight="1">
      <c r="A597" s="36"/>
      <c r="B597" s="231" t="s">
        <v>27</v>
      </c>
      <c r="C597" s="261" t="s">
        <v>28</v>
      </c>
      <c r="D597" s="262" t="s">
        <v>29</v>
      </c>
      <c r="E597" s="263" t="s">
        <v>30</v>
      </c>
      <c r="F597" s="264" t="s">
        <v>31</v>
      </c>
      <c r="G597" s="32"/>
      <c r="H597" s="32"/>
    </row>
    <row r="598" spans="1:8" s="42" customFormat="1" ht="30">
      <c r="A598" s="36"/>
      <c r="B598" s="231" t="s">
        <v>745</v>
      </c>
      <c r="C598" s="261" t="s">
        <v>32</v>
      </c>
      <c r="D598" s="344">
        <v>1.4944</v>
      </c>
      <c r="E598" s="263">
        <v>17.9</v>
      </c>
      <c r="F598" s="264">
        <f aca="true" t="shared" si="18" ref="F598:F606">ROUND((D598*E598),4)</f>
        <v>26.7498</v>
      </c>
      <c r="G598" s="32"/>
      <c r="H598" s="32"/>
    </row>
    <row r="599" spans="1:8" s="42" customFormat="1" ht="42.75" customHeight="1">
      <c r="A599" s="36"/>
      <c r="B599" s="231" t="s">
        <v>34</v>
      </c>
      <c r="C599" s="261" t="s">
        <v>32</v>
      </c>
      <c r="D599" s="344">
        <v>0.9834</v>
      </c>
      <c r="E599" s="263">
        <v>14.02</v>
      </c>
      <c r="F599" s="264">
        <f t="shared" si="18"/>
        <v>13.7873</v>
      </c>
      <c r="G599" s="32"/>
      <c r="H599" s="32"/>
    </row>
    <row r="600" spans="1:8" s="42" customFormat="1" ht="45">
      <c r="A600" s="36"/>
      <c r="B600" s="231" t="s">
        <v>746</v>
      </c>
      <c r="C600" s="261" t="s">
        <v>45</v>
      </c>
      <c r="D600" s="344">
        <f>5*D604</f>
        <v>10</v>
      </c>
      <c r="E600" s="263">
        <v>0.67</v>
      </c>
      <c r="F600" s="264">
        <f t="shared" si="18"/>
        <v>6.7</v>
      </c>
      <c r="G600" s="32"/>
      <c r="H600" s="32"/>
    </row>
    <row r="601" spans="1:8" s="42" customFormat="1" ht="15">
      <c r="A601" s="36"/>
      <c r="B601" s="231" t="s">
        <v>747</v>
      </c>
      <c r="C601" s="261" t="s">
        <v>481</v>
      </c>
      <c r="D601" s="344">
        <v>0.5228</v>
      </c>
      <c r="E601" s="263">
        <v>37.03</v>
      </c>
      <c r="F601" s="264">
        <f t="shared" si="18"/>
        <v>19.3593</v>
      </c>
      <c r="G601" s="32"/>
      <c r="H601" s="32"/>
    </row>
    <row r="602" spans="1:8" s="42" customFormat="1" ht="29.25" customHeight="1">
      <c r="A602" s="36"/>
      <c r="B602" s="231" t="s">
        <v>748</v>
      </c>
      <c r="C602" s="261" t="s">
        <v>484</v>
      </c>
      <c r="D602" s="344">
        <f>1.005*(0.5*0.94)</f>
        <v>0.47234999999999994</v>
      </c>
      <c r="E602" s="263">
        <v>422.64</v>
      </c>
      <c r="F602" s="264">
        <f t="shared" si="18"/>
        <v>199.634</v>
      </c>
      <c r="G602" s="32"/>
      <c r="H602" s="32"/>
    </row>
    <row r="603" spans="1:8" s="42" customFormat="1" ht="15">
      <c r="A603" s="36"/>
      <c r="B603" s="231" t="s">
        <v>749</v>
      </c>
      <c r="C603" s="261" t="s">
        <v>481</v>
      </c>
      <c r="D603" s="344">
        <v>0.0211</v>
      </c>
      <c r="E603" s="263">
        <v>96.46</v>
      </c>
      <c r="F603" s="264">
        <f t="shared" si="18"/>
        <v>2.0353</v>
      </c>
      <c r="G603" s="32"/>
      <c r="H603" s="32"/>
    </row>
    <row r="604" spans="1:8" s="42" customFormat="1" ht="30">
      <c r="A604" s="36"/>
      <c r="B604" s="231" t="s">
        <v>750</v>
      </c>
      <c r="C604" s="261" t="s">
        <v>45</v>
      </c>
      <c r="D604" s="344">
        <v>2</v>
      </c>
      <c r="E604" s="263">
        <v>24.64</v>
      </c>
      <c r="F604" s="264">
        <f t="shared" si="18"/>
        <v>49.28</v>
      </c>
      <c r="G604" s="32"/>
      <c r="H604" s="32"/>
    </row>
    <row r="605" spans="1:8" s="42" customFormat="1" ht="45">
      <c r="A605" s="36"/>
      <c r="B605" s="231" t="s">
        <v>751</v>
      </c>
      <c r="C605" s="261" t="s">
        <v>45</v>
      </c>
      <c r="D605" s="344">
        <v>1</v>
      </c>
      <c r="E605" s="263">
        <v>127.94</v>
      </c>
      <c r="F605" s="264">
        <f t="shared" si="18"/>
        <v>127.94</v>
      </c>
      <c r="G605" s="32"/>
      <c r="H605" s="32"/>
    </row>
    <row r="606" spans="1:8" s="42" customFormat="1" ht="30">
      <c r="A606" s="36"/>
      <c r="B606" s="231" t="s">
        <v>752</v>
      </c>
      <c r="C606" s="261" t="s">
        <v>45</v>
      </c>
      <c r="D606" s="344">
        <v>1</v>
      </c>
      <c r="E606" s="263">
        <v>19.19</v>
      </c>
      <c r="F606" s="264">
        <f t="shared" si="18"/>
        <v>19.19</v>
      </c>
      <c r="G606" s="32"/>
      <c r="H606" s="32"/>
    </row>
    <row r="607" spans="1:8" s="42" customFormat="1" ht="15">
      <c r="A607" s="36"/>
      <c r="B607" s="544" t="s">
        <v>38</v>
      </c>
      <c r="C607" s="554" t="s">
        <v>1</v>
      </c>
      <c r="D607" s="555" t="s">
        <v>1</v>
      </c>
      <c r="E607" s="556" t="s">
        <v>1</v>
      </c>
      <c r="F607" s="557">
        <f>SUM(F598:F606)</f>
        <v>464.6757</v>
      </c>
      <c r="G607" s="32"/>
      <c r="H607" s="32"/>
    </row>
    <row r="608" spans="1:8" s="42" customFormat="1" ht="15">
      <c r="A608" s="36"/>
      <c r="B608" s="544"/>
      <c r="C608" s="554"/>
      <c r="D608" s="555"/>
      <c r="E608" s="556"/>
      <c r="F608" s="557"/>
      <c r="G608" s="32"/>
      <c r="H608" s="32"/>
    </row>
    <row r="609" spans="1:8" s="42" customFormat="1" ht="15">
      <c r="A609" s="36"/>
      <c r="B609" s="544" t="s">
        <v>39</v>
      </c>
      <c r="C609" s="554" t="s">
        <v>1</v>
      </c>
      <c r="D609" s="555" t="s">
        <v>1</v>
      </c>
      <c r="E609" s="556" t="s">
        <v>1</v>
      </c>
      <c r="F609" s="557">
        <f>F607</f>
        <v>464.6757</v>
      </c>
      <c r="G609" s="32"/>
      <c r="H609" s="32"/>
    </row>
    <row r="610" spans="1:8" s="42" customFormat="1" ht="15">
      <c r="A610" s="36"/>
      <c r="B610" s="544" t="s">
        <v>40</v>
      </c>
      <c r="C610" s="554" t="s">
        <v>1</v>
      </c>
      <c r="D610" s="555" t="s">
        <v>1</v>
      </c>
      <c r="E610" s="556">
        <v>0</v>
      </c>
      <c r="F610" s="557">
        <v>0</v>
      </c>
      <c r="G610" s="32"/>
      <c r="H610" s="32"/>
    </row>
    <row r="611" spans="1:8" s="42" customFormat="1" ht="15" customHeight="1" thickBot="1">
      <c r="A611" s="36"/>
      <c r="B611" s="549" t="s">
        <v>41</v>
      </c>
      <c r="C611" s="550" t="s">
        <v>1</v>
      </c>
      <c r="D611" s="558" t="s">
        <v>1</v>
      </c>
      <c r="E611" s="559" t="s">
        <v>1</v>
      </c>
      <c r="F611" s="560">
        <f>SUM(F609:F610)</f>
        <v>464.6757</v>
      </c>
      <c r="G611" s="32"/>
      <c r="H611" s="32"/>
    </row>
    <row r="612" spans="1:8" s="42" customFormat="1" ht="15.75" thickBot="1">
      <c r="A612" s="36"/>
      <c r="B612" s="95"/>
      <c r="C612" s="43"/>
      <c r="D612" s="47"/>
      <c r="E612" s="44"/>
      <c r="F612" s="40"/>
      <c r="G612" s="32"/>
      <c r="H612" s="32"/>
    </row>
    <row r="613" spans="1:8" s="42" customFormat="1" ht="15">
      <c r="A613" s="36"/>
      <c r="B613" s="226" t="s">
        <v>743</v>
      </c>
      <c r="C613" s="227"/>
      <c r="D613" s="258"/>
      <c r="E613" s="259"/>
      <c r="F613" s="260"/>
      <c r="G613" s="32"/>
      <c r="H613" s="32"/>
    </row>
    <row r="614" spans="1:8" s="42" customFormat="1" ht="15">
      <c r="A614" s="36"/>
      <c r="B614" s="748" t="s">
        <v>757</v>
      </c>
      <c r="C614" s="749"/>
      <c r="D614" s="749"/>
      <c r="E614" s="749"/>
      <c r="F614" s="750"/>
      <c r="G614" s="32"/>
      <c r="H614" s="32"/>
    </row>
    <row r="615" spans="1:8" s="42" customFormat="1" ht="15">
      <c r="A615" s="36"/>
      <c r="B615" s="231" t="s">
        <v>46</v>
      </c>
      <c r="C615" s="261"/>
      <c r="D615" s="262"/>
      <c r="E615" s="263"/>
      <c r="F615" s="264"/>
      <c r="G615" s="32"/>
      <c r="H615" s="32"/>
    </row>
    <row r="616" spans="1:8" s="42" customFormat="1" ht="15">
      <c r="A616" s="36"/>
      <c r="B616" s="231"/>
      <c r="C616" s="261"/>
      <c r="D616" s="262"/>
      <c r="E616" s="263"/>
      <c r="F616" s="264"/>
      <c r="G616" s="32"/>
      <c r="H616" s="32"/>
    </row>
    <row r="617" spans="1:8" s="42" customFormat="1" ht="15">
      <c r="A617" s="36"/>
      <c r="B617" s="231" t="s">
        <v>27</v>
      </c>
      <c r="C617" s="261" t="s">
        <v>28</v>
      </c>
      <c r="D617" s="262" t="s">
        <v>29</v>
      </c>
      <c r="E617" s="263" t="s">
        <v>30</v>
      </c>
      <c r="F617" s="264" t="s">
        <v>31</v>
      </c>
      <c r="G617" s="32"/>
      <c r="H617" s="32"/>
    </row>
    <row r="618" spans="1:8" s="42" customFormat="1" ht="30">
      <c r="A618" s="36"/>
      <c r="B618" s="231" t="s">
        <v>745</v>
      </c>
      <c r="C618" s="261" t="s">
        <v>32</v>
      </c>
      <c r="D618" s="344">
        <v>1.4944</v>
      </c>
      <c r="E618" s="263">
        <v>17.9</v>
      </c>
      <c r="F618" s="264">
        <f aca="true" t="shared" si="19" ref="F618:F626">ROUND((D618*E618),4)</f>
        <v>26.7498</v>
      </c>
      <c r="G618" s="32"/>
      <c r="H618" s="32"/>
    </row>
    <row r="619" spans="1:8" s="42" customFormat="1" ht="15">
      <c r="A619" s="36"/>
      <c r="B619" s="231" t="s">
        <v>34</v>
      </c>
      <c r="C619" s="261" t="s">
        <v>32</v>
      </c>
      <c r="D619" s="344">
        <v>0.9834</v>
      </c>
      <c r="E619" s="263">
        <v>14.02</v>
      </c>
      <c r="F619" s="264">
        <f t="shared" si="19"/>
        <v>13.7873</v>
      </c>
      <c r="G619" s="32"/>
      <c r="H619" s="32"/>
    </row>
    <row r="620" spans="1:8" s="42" customFormat="1" ht="45">
      <c r="A620" s="36"/>
      <c r="B620" s="231" t="s">
        <v>746</v>
      </c>
      <c r="C620" s="261" t="s">
        <v>45</v>
      </c>
      <c r="D620" s="344">
        <f>5*D624</f>
        <v>10</v>
      </c>
      <c r="E620" s="263">
        <v>0.67</v>
      </c>
      <c r="F620" s="264">
        <f t="shared" si="19"/>
        <v>6.7</v>
      </c>
      <c r="G620" s="32"/>
      <c r="H620" s="32"/>
    </row>
    <row r="621" spans="1:8" s="42" customFormat="1" ht="15">
      <c r="A621" s="36"/>
      <c r="B621" s="231" t="s">
        <v>747</v>
      </c>
      <c r="C621" s="261" t="s">
        <v>481</v>
      </c>
      <c r="D621" s="344">
        <v>0.5228</v>
      </c>
      <c r="E621" s="263">
        <v>37.03</v>
      </c>
      <c r="F621" s="264">
        <f t="shared" si="19"/>
        <v>19.3593</v>
      </c>
      <c r="G621" s="32"/>
      <c r="H621" s="32"/>
    </row>
    <row r="622" spans="1:8" s="42" customFormat="1" ht="27" customHeight="1">
      <c r="A622" s="36"/>
      <c r="B622" s="231" t="s">
        <v>748</v>
      </c>
      <c r="C622" s="261" t="s">
        <v>484</v>
      </c>
      <c r="D622" s="344">
        <f>1.005*(0.6*0.4)</f>
        <v>0.24119999999999997</v>
      </c>
      <c r="E622" s="263">
        <v>422.64</v>
      </c>
      <c r="F622" s="264">
        <f t="shared" si="19"/>
        <v>101.9408</v>
      </c>
      <c r="G622" s="32"/>
      <c r="H622" s="32"/>
    </row>
    <row r="623" spans="1:8" s="42" customFormat="1" ht="15">
      <c r="A623" s="36"/>
      <c r="B623" s="231" t="s">
        <v>749</v>
      </c>
      <c r="C623" s="261" t="s">
        <v>481</v>
      </c>
      <c r="D623" s="344">
        <v>0.0211</v>
      </c>
      <c r="E623" s="263">
        <v>96.46</v>
      </c>
      <c r="F623" s="264">
        <f t="shared" si="19"/>
        <v>2.0353</v>
      </c>
      <c r="G623" s="32"/>
      <c r="H623" s="32"/>
    </row>
    <row r="624" spans="1:8" s="42" customFormat="1" ht="30">
      <c r="A624" s="36"/>
      <c r="B624" s="231" t="s">
        <v>750</v>
      </c>
      <c r="C624" s="261" t="s">
        <v>45</v>
      </c>
      <c r="D624" s="344">
        <v>2</v>
      </c>
      <c r="E624" s="263">
        <v>24.64</v>
      </c>
      <c r="F624" s="264">
        <f t="shared" si="19"/>
        <v>49.28</v>
      </c>
      <c r="G624" s="32"/>
      <c r="H624" s="32"/>
    </row>
    <row r="625" spans="1:8" s="42" customFormat="1" ht="45">
      <c r="A625" s="36"/>
      <c r="B625" s="231" t="s">
        <v>751</v>
      </c>
      <c r="C625" s="261" t="s">
        <v>45</v>
      </c>
      <c r="D625" s="344">
        <v>1</v>
      </c>
      <c r="E625" s="263">
        <v>127.94</v>
      </c>
      <c r="F625" s="264">
        <f t="shared" si="19"/>
        <v>127.94</v>
      </c>
      <c r="G625" s="32"/>
      <c r="H625" s="32"/>
    </row>
    <row r="626" spans="1:8" s="42" customFormat="1" ht="30">
      <c r="A626" s="36"/>
      <c r="B626" s="231" t="s">
        <v>752</v>
      </c>
      <c r="C626" s="261" t="s">
        <v>45</v>
      </c>
      <c r="D626" s="344">
        <v>1</v>
      </c>
      <c r="E626" s="263">
        <v>19.19</v>
      </c>
      <c r="F626" s="264">
        <f t="shared" si="19"/>
        <v>19.19</v>
      </c>
      <c r="G626" s="32"/>
      <c r="H626" s="32"/>
    </row>
    <row r="627" spans="1:8" s="42" customFormat="1" ht="15">
      <c r="A627" s="36"/>
      <c r="B627" s="544" t="s">
        <v>38</v>
      </c>
      <c r="C627" s="554" t="s">
        <v>1</v>
      </c>
      <c r="D627" s="555" t="s">
        <v>1</v>
      </c>
      <c r="E627" s="556" t="s">
        <v>1</v>
      </c>
      <c r="F627" s="557">
        <f>SUM(F618:F626)</f>
        <v>366.9825</v>
      </c>
      <c r="G627" s="32"/>
      <c r="H627" s="32"/>
    </row>
    <row r="628" spans="1:8" s="42" customFormat="1" ht="15">
      <c r="A628" s="36"/>
      <c r="B628" s="544"/>
      <c r="C628" s="554"/>
      <c r="D628" s="555"/>
      <c r="E628" s="556"/>
      <c r="F628" s="557"/>
      <c r="G628" s="32"/>
      <c r="H628" s="32"/>
    </row>
    <row r="629" spans="1:8" s="42" customFormat="1" ht="15">
      <c r="A629" s="36"/>
      <c r="B629" s="544" t="s">
        <v>39</v>
      </c>
      <c r="C629" s="554" t="s">
        <v>1</v>
      </c>
      <c r="D629" s="555" t="s">
        <v>1</v>
      </c>
      <c r="E629" s="556" t="s">
        <v>1</v>
      </c>
      <c r="F629" s="557">
        <f>F627</f>
        <v>366.9825</v>
      </c>
      <c r="G629" s="32"/>
      <c r="H629" s="32"/>
    </row>
    <row r="630" spans="1:8" s="42" customFormat="1" ht="15">
      <c r="A630" s="36"/>
      <c r="B630" s="544" t="s">
        <v>40</v>
      </c>
      <c r="C630" s="554" t="s">
        <v>1</v>
      </c>
      <c r="D630" s="555" t="s">
        <v>1</v>
      </c>
      <c r="E630" s="556">
        <v>0</v>
      </c>
      <c r="F630" s="557">
        <v>0</v>
      </c>
      <c r="G630" s="32"/>
      <c r="H630" s="32"/>
    </row>
    <row r="631" spans="1:8" s="42" customFormat="1" ht="15.75" thickBot="1">
      <c r="A631" s="36"/>
      <c r="B631" s="549" t="s">
        <v>41</v>
      </c>
      <c r="C631" s="550" t="s">
        <v>1</v>
      </c>
      <c r="D631" s="558" t="s">
        <v>1</v>
      </c>
      <c r="E631" s="559" t="s">
        <v>1</v>
      </c>
      <c r="F631" s="560">
        <f>SUM(F629:F630)</f>
        <v>366.9825</v>
      </c>
      <c r="G631" s="32"/>
      <c r="H631" s="32"/>
    </row>
    <row r="632" spans="1:8" s="42" customFormat="1" ht="15.75" thickBot="1">
      <c r="A632" s="36"/>
      <c r="B632" s="95"/>
      <c r="C632" s="43"/>
      <c r="D632" s="47"/>
      <c r="E632" s="44"/>
      <c r="F632" s="40"/>
      <c r="G632" s="32"/>
      <c r="H632" s="32"/>
    </row>
    <row r="633" spans="1:8" s="42" customFormat="1" ht="15">
      <c r="A633" s="36"/>
      <c r="B633" s="226" t="s">
        <v>743</v>
      </c>
      <c r="C633" s="227"/>
      <c r="D633" s="258"/>
      <c r="E633" s="259"/>
      <c r="F633" s="260"/>
      <c r="G633" s="32"/>
      <c r="H633" s="32"/>
    </row>
    <row r="634" spans="1:8" s="42" customFormat="1" ht="15">
      <c r="A634" s="36"/>
      <c r="B634" s="748" t="s">
        <v>758</v>
      </c>
      <c r="C634" s="749"/>
      <c r="D634" s="749"/>
      <c r="E634" s="749"/>
      <c r="F634" s="750"/>
      <c r="G634" s="32"/>
      <c r="H634" s="32"/>
    </row>
    <row r="635" spans="1:8" s="42" customFormat="1" ht="15" customHeight="1">
      <c r="A635" s="36"/>
      <c r="B635" s="231" t="s">
        <v>46</v>
      </c>
      <c r="C635" s="261"/>
      <c r="D635" s="262"/>
      <c r="E635" s="263"/>
      <c r="F635" s="264"/>
      <c r="G635" s="32"/>
      <c r="H635" s="32"/>
    </row>
    <row r="636" spans="1:8" s="42" customFormat="1" ht="15" customHeight="1">
      <c r="A636" s="36"/>
      <c r="B636" s="231"/>
      <c r="C636" s="261"/>
      <c r="D636" s="262"/>
      <c r="E636" s="263"/>
      <c r="F636" s="264"/>
      <c r="G636" s="32"/>
      <c r="H636" s="32"/>
    </row>
    <row r="637" spans="1:8" s="42" customFormat="1" ht="15">
      <c r="A637" s="36"/>
      <c r="B637" s="231" t="s">
        <v>27</v>
      </c>
      <c r="C637" s="261" t="s">
        <v>28</v>
      </c>
      <c r="D637" s="262" t="s">
        <v>29</v>
      </c>
      <c r="E637" s="263" t="s">
        <v>30</v>
      </c>
      <c r="F637" s="264" t="s">
        <v>31</v>
      </c>
      <c r="G637" s="32"/>
      <c r="H637" s="32"/>
    </row>
    <row r="638" spans="1:8" s="42" customFormat="1" ht="30">
      <c r="A638" s="36"/>
      <c r="B638" s="231" t="s">
        <v>745</v>
      </c>
      <c r="C638" s="261" t="s">
        <v>32</v>
      </c>
      <c r="D638" s="344">
        <v>1.4944</v>
      </c>
      <c r="E638" s="263">
        <v>17.9</v>
      </c>
      <c r="F638" s="264">
        <f aca="true" t="shared" si="20" ref="F638:F646">ROUND((D638*E638),4)</f>
        <v>26.7498</v>
      </c>
      <c r="G638" s="32"/>
      <c r="H638" s="32"/>
    </row>
    <row r="639" spans="1:8" s="42" customFormat="1" ht="15">
      <c r="A639" s="36"/>
      <c r="B639" s="231" t="s">
        <v>34</v>
      </c>
      <c r="C639" s="261" t="s">
        <v>32</v>
      </c>
      <c r="D639" s="344">
        <v>0.9834</v>
      </c>
      <c r="E639" s="263">
        <v>14.02</v>
      </c>
      <c r="F639" s="264">
        <f t="shared" si="20"/>
        <v>13.7873</v>
      </c>
      <c r="G639" s="32"/>
      <c r="H639" s="32"/>
    </row>
    <row r="640" spans="1:8" s="42" customFormat="1" ht="45">
      <c r="A640" s="36"/>
      <c r="B640" s="231" t="s">
        <v>746</v>
      </c>
      <c r="C640" s="261" t="s">
        <v>45</v>
      </c>
      <c r="D640" s="344">
        <f>5*D644</f>
        <v>30</v>
      </c>
      <c r="E640" s="263">
        <v>0.67</v>
      </c>
      <c r="F640" s="264">
        <f t="shared" si="20"/>
        <v>20.1</v>
      </c>
      <c r="G640" s="32"/>
      <c r="H640" s="32"/>
    </row>
    <row r="641" spans="1:8" s="42" customFormat="1" ht="15">
      <c r="A641" s="36"/>
      <c r="B641" s="231" t="s">
        <v>747</v>
      </c>
      <c r="C641" s="261" t="s">
        <v>481</v>
      </c>
      <c r="D641" s="344">
        <v>0.6135</v>
      </c>
      <c r="E641" s="263">
        <v>37.03</v>
      </c>
      <c r="F641" s="264">
        <f t="shared" si="20"/>
        <v>22.7179</v>
      </c>
      <c r="G641" s="32"/>
      <c r="H641" s="32"/>
    </row>
    <row r="642" spans="1:8" s="42" customFormat="1" ht="30" customHeight="1">
      <c r="A642" s="36"/>
      <c r="B642" s="231" t="s">
        <v>748</v>
      </c>
      <c r="C642" s="261" t="s">
        <v>484</v>
      </c>
      <c r="D642" s="344">
        <f>1.005*(3.4*0.55)</f>
        <v>1.8793499999999999</v>
      </c>
      <c r="E642" s="263">
        <v>422.64</v>
      </c>
      <c r="F642" s="264">
        <f t="shared" si="20"/>
        <v>794.2885</v>
      </c>
      <c r="G642" s="32"/>
      <c r="H642" s="32"/>
    </row>
    <row r="643" spans="1:8" s="42" customFormat="1" ht="15">
      <c r="A643" s="36"/>
      <c r="B643" s="231" t="s">
        <v>749</v>
      </c>
      <c r="C643" s="261" t="s">
        <v>481</v>
      </c>
      <c r="D643" s="344">
        <v>0.0211</v>
      </c>
      <c r="E643" s="263">
        <v>96.46</v>
      </c>
      <c r="F643" s="264">
        <f t="shared" si="20"/>
        <v>2.0353</v>
      </c>
      <c r="G643" s="32"/>
      <c r="H643" s="32"/>
    </row>
    <row r="644" spans="1:8" s="42" customFormat="1" ht="30">
      <c r="A644" s="36"/>
      <c r="B644" s="231" t="s">
        <v>750</v>
      </c>
      <c r="C644" s="261" t="s">
        <v>45</v>
      </c>
      <c r="D644" s="344">
        <v>6</v>
      </c>
      <c r="E644" s="263">
        <v>24.64</v>
      </c>
      <c r="F644" s="264">
        <f t="shared" si="20"/>
        <v>147.84</v>
      </c>
      <c r="G644" s="32"/>
      <c r="H644" s="32"/>
    </row>
    <row r="645" spans="1:8" s="42" customFormat="1" ht="45">
      <c r="A645" s="36"/>
      <c r="B645" s="512" t="s">
        <v>751</v>
      </c>
      <c r="C645" s="261" t="s">
        <v>45</v>
      </c>
      <c r="D645" s="344">
        <v>8</v>
      </c>
      <c r="E645" s="263">
        <v>127.94</v>
      </c>
      <c r="F645" s="264">
        <f t="shared" si="20"/>
        <v>1023.52</v>
      </c>
      <c r="G645" s="32"/>
      <c r="H645" s="32"/>
    </row>
    <row r="646" spans="1:8" s="42" customFormat="1" ht="30">
      <c r="A646" s="36"/>
      <c r="B646" s="231" t="s">
        <v>752</v>
      </c>
      <c r="C646" s="261" t="s">
        <v>45</v>
      </c>
      <c r="D646" s="344">
        <v>8</v>
      </c>
      <c r="E646" s="263">
        <v>19.19</v>
      </c>
      <c r="F646" s="264">
        <f t="shared" si="20"/>
        <v>153.52</v>
      </c>
      <c r="G646" s="32"/>
      <c r="H646" s="32"/>
    </row>
    <row r="647" spans="1:8" s="42" customFormat="1" ht="15">
      <c r="A647" s="36"/>
      <c r="B647" s="544" t="s">
        <v>38</v>
      </c>
      <c r="C647" s="554" t="s">
        <v>1</v>
      </c>
      <c r="D647" s="555" t="s">
        <v>1</v>
      </c>
      <c r="E647" s="556" t="s">
        <v>1</v>
      </c>
      <c r="F647" s="557">
        <f>SUM(F638:F646)</f>
        <v>2204.5588000000002</v>
      </c>
      <c r="G647" s="32"/>
      <c r="H647" s="32"/>
    </row>
    <row r="648" spans="1:8" s="42" customFormat="1" ht="15">
      <c r="A648" s="36"/>
      <c r="B648" s="544"/>
      <c r="C648" s="554"/>
      <c r="D648" s="555"/>
      <c r="E648" s="556"/>
      <c r="F648" s="557"/>
      <c r="G648" s="32"/>
      <c r="H648" s="32"/>
    </row>
    <row r="649" spans="1:8" s="42" customFormat="1" ht="15">
      <c r="A649" s="36"/>
      <c r="B649" s="544" t="s">
        <v>39</v>
      </c>
      <c r="C649" s="554" t="s">
        <v>1</v>
      </c>
      <c r="D649" s="555" t="s">
        <v>1</v>
      </c>
      <c r="E649" s="556" t="s">
        <v>1</v>
      </c>
      <c r="F649" s="557">
        <f>F647</f>
        <v>2204.5588000000002</v>
      </c>
      <c r="G649" s="32"/>
      <c r="H649" s="32"/>
    </row>
    <row r="650" spans="1:8" s="42" customFormat="1" ht="15">
      <c r="A650" s="36"/>
      <c r="B650" s="544" t="s">
        <v>40</v>
      </c>
      <c r="C650" s="554" t="s">
        <v>1</v>
      </c>
      <c r="D650" s="555" t="s">
        <v>1</v>
      </c>
      <c r="E650" s="556">
        <v>0</v>
      </c>
      <c r="F650" s="557">
        <v>0</v>
      </c>
      <c r="G650" s="32"/>
      <c r="H650" s="32"/>
    </row>
    <row r="651" spans="1:8" s="42" customFormat="1" ht="15.75" thickBot="1">
      <c r="A651" s="36"/>
      <c r="B651" s="549" t="s">
        <v>41</v>
      </c>
      <c r="C651" s="550" t="s">
        <v>1</v>
      </c>
      <c r="D651" s="558" t="s">
        <v>1</v>
      </c>
      <c r="E651" s="559" t="s">
        <v>1</v>
      </c>
      <c r="F651" s="560">
        <f>SUM(F649:F650)</f>
        <v>2204.5588000000002</v>
      </c>
      <c r="G651" s="32"/>
      <c r="H651" s="32"/>
    </row>
    <row r="652" spans="1:8" s="42" customFormat="1" ht="15.75" thickBot="1">
      <c r="A652" s="36"/>
      <c r="B652" s="626"/>
      <c r="C652" s="567"/>
      <c r="D652" s="590"/>
      <c r="E652" s="591"/>
      <c r="F652" s="565"/>
      <c r="G652" s="32"/>
      <c r="H652" s="32"/>
    </row>
    <row r="653" spans="1:8" s="42" customFormat="1" ht="15">
      <c r="A653" s="36"/>
      <c r="B653" s="226" t="s">
        <v>743</v>
      </c>
      <c r="C653" s="227"/>
      <c r="D653" s="258"/>
      <c r="E653" s="259"/>
      <c r="F653" s="260"/>
      <c r="G653" s="32"/>
      <c r="H653" s="32"/>
    </row>
    <row r="654" spans="1:8" s="42" customFormat="1" ht="15">
      <c r="A654" s="36"/>
      <c r="B654" s="748" t="s">
        <v>759</v>
      </c>
      <c r="C654" s="749"/>
      <c r="D654" s="749"/>
      <c r="E654" s="749"/>
      <c r="F654" s="750"/>
      <c r="G654" s="32"/>
      <c r="H654" s="32"/>
    </row>
    <row r="655" spans="1:8" s="42" customFormat="1" ht="12.75" customHeight="1">
      <c r="A655" s="36"/>
      <c r="B655" s="231" t="s">
        <v>46</v>
      </c>
      <c r="C655" s="261"/>
      <c r="D655" s="262"/>
      <c r="E655" s="263"/>
      <c r="F655" s="264"/>
      <c r="G655" s="32"/>
      <c r="H655" s="32"/>
    </row>
    <row r="656" spans="1:8" s="42" customFormat="1" ht="15" customHeight="1">
      <c r="A656" s="36"/>
      <c r="B656" s="231"/>
      <c r="C656" s="261"/>
      <c r="D656" s="262"/>
      <c r="E656" s="263"/>
      <c r="F656" s="264"/>
      <c r="G656" s="32"/>
      <c r="H656" s="32"/>
    </row>
    <row r="657" spans="1:8" s="42" customFormat="1" ht="15">
      <c r="A657" s="36"/>
      <c r="B657" s="231" t="s">
        <v>27</v>
      </c>
      <c r="C657" s="261" t="s">
        <v>28</v>
      </c>
      <c r="D657" s="262" t="s">
        <v>29</v>
      </c>
      <c r="E657" s="263" t="s">
        <v>30</v>
      </c>
      <c r="F657" s="264" t="s">
        <v>31</v>
      </c>
      <c r="G657" s="32"/>
      <c r="H657" s="32"/>
    </row>
    <row r="658" spans="1:8" s="42" customFormat="1" ht="30">
      <c r="A658" s="36"/>
      <c r="B658" s="231" t="s">
        <v>745</v>
      </c>
      <c r="C658" s="261" t="s">
        <v>32</v>
      </c>
      <c r="D658" s="344">
        <v>1.4944</v>
      </c>
      <c r="E658" s="263">
        <v>17.9</v>
      </c>
      <c r="F658" s="264">
        <f aca="true" t="shared" si="21" ref="F658:F666">ROUND((D658*E658),4)</f>
        <v>26.7498</v>
      </c>
      <c r="G658" s="32"/>
      <c r="H658" s="32"/>
    </row>
    <row r="659" spans="1:8" s="42" customFormat="1" ht="15">
      <c r="A659" s="36"/>
      <c r="B659" s="231" t="s">
        <v>34</v>
      </c>
      <c r="C659" s="261" t="s">
        <v>32</v>
      </c>
      <c r="D659" s="344">
        <v>0.9834</v>
      </c>
      <c r="E659" s="263">
        <v>14.02</v>
      </c>
      <c r="F659" s="264">
        <f t="shared" si="21"/>
        <v>13.7873</v>
      </c>
      <c r="G659" s="32"/>
      <c r="H659" s="32"/>
    </row>
    <row r="660" spans="1:8" s="42" customFormat="1" ht="15" customHeight="1">
      <c r="A660" s="36"/>
      <c r="B660" s="231" t="s">
        <v>746</v>
      </c>
      <c r="C660" s="261" t="s">
        <v>45</v>
      </c>
      <c r="D660" s="344">
        <f>5*D664</f>
        <v>15</v>
      </c>
      <c r="E660" s="263">
        <v>0.67</v>
      </c>
      <c r="F660" s="264">
        <f t="shared" si="21"/>
        <v>10.05</v>
      </c>
      <c r="G660" s="32"/>
      <c r="H660" s="32"/>
    </row>
    <row r="661" spans="1:8" s="42" customFormat="1" ht="15">
      <c r="A661" s="36"/>
      <c r="B661" s="231" t="s">
        <v>747</v>
      </c>
      <c r="C661" s="261" t="s">
        <v>481</v>
      </c>
      <c r="D661" s="344">
        <v>0.6135</v>
      </c>
      <c r="E661" s="263">
        <v>37.03</v>
      </c>
      <c r="F661" s="264">
        <f t="shared" si="21"/>
        <v>22.7179</v>
      </c>
      <c r="G661" s="32"/>
      <c r="H661" s="32"/>
    </row>
    <row r="662" spans="1:8" s="42" customFormat="1" ht="27" customHeight="1">
      <c r="A662" s="36"/>
      <c r="B662" s="231" t="s">
        <v>748</v>
      </c>
      <c r="C662" s="261" t="s">
        <v>484</v>
      </c>
      <c r="D662" s="344">
        <f>1.005*(3.25*0.5)</f>
        <v>1.6331249999999997</v>
      </c>
      <c r="E662" s="263">
        <v>422.64</v>
      </c>
      <c r="F662" s="264">
        <f t="shared" si="21"/>
        <v>690.224</v>
      </c>
      <c r="G662" s="32"/>
      <c r="H662" s="32"/>
    </row>
    <row r="663" spans="1:8" s="42" customFormat="1" ht="15">
      <c r="A663" s="36"/>
      <c r="B663" s="231" t="s">
        <v>749</v>
      </c>
      <c r="C663" s="261" t="s">
        <v>481</v>
      </c>
      <c r="D663" s="344">
        <v>0.0211</v>
      </c>
      <c r="E663" s="263">
        <v>96.46</v>
      </c>
      <c r="F663" s="264">
        <f t="shared" si="21"/>
        <v>2.0353</v>
      </c>
      <c r="G663" s="32"/>
      <c r="H663" s="32"/>
    </row>
    <row r="664" spans="1:8" s="42" customFormat="1" ht="30">
      <c r="A664" s="36"/>
      <c r="B664" s="231" t="s">
        <v>750</v>
      </c>
      <c r="C664" s="261" t="s">
        <v>45</v>
      </c>
      <c r="D664" s="344">
        <v>3</v>
      </c>
      <c r="E664" s="263">
        <v>24.64</v>
      </c>
      <c r="F664" s="264">
        <f t="shared" si="21"/>
        <v>73.92</v>
      </c>
      <c r="G664" s="32"/>
      <c r="H664" s="32"/>
    </row>
    <row r="665" spans="1:8" s="42" customFormat="1" ht="45">
      <c r="A665" s="36"/>
      <c r="B665" s="231" t="s">
        <v>751</v>
      </c>
      <c r="C665" s="261" t="s">
        <v>45</v>
      </c>
      <c r="D665" s="344">
        <v>1</v>
      </c>
      <c r="E665" s="263">
        <v>127.94</v>
      </c>
      <c r="F665" s="264">
        <f t="shared" si="21"/>
        <v>127.94</v>
      </c>
      <c r="G665" s="32"/>
      <c r="H665" s="32"/>
    </row>
    <row r="666" spans="1:8" s="42" customFormat="1" ht="30">
      <c r="A666" s="36"/>
      <c r="B666" s="231" t="s">
        <v>752</v>
      </c>
      <c r="C666" s="261" t="s">
        <v>45</v>
      </c>
      <c r="D666" s="344">
        <v>1</v>
      </c>
      <c r="E666" s="263">
        <v>19.19</v>
      </c>
      <c r="F666" s="264">
        <f t="shared" si="21"/>
        <v>19.19</v>
      </c>
      <c r="G666" s="32"/>
      <c r="H666" s="32"/>
    </row>
    <row r="667" spans="1:8" s="42" customFormat="1" ht="15">
      <c r="A667" s="36"/>
      <c r="B667" s="544" t="s">
        <v>38</v>
      </c>
      <c r="C667" s="554" t="s">
        <v>1</v>
      </c>
      <c r="D667" s="555" t="s">
        <v>1</v>
      </c>
      <c r="E667" s="556" t="s">
        <v>1</v>
      </c>
      <c r="F667" s="557">
        <f>SUM(F658:F666)</f>
        <v>986.6143</v>
      </c>
      <c r="G667" s="32"/>
      <c r="H667" s="32"/>
    </row>
    <row r="668" spans="1:8" s="42" customFormat="1" ht="15">
      <c r="A668" s="36"/>
      <c r="B668" s="544"/>
      <c r="C668" s="554"/>
      <c r="D668" s="555"/>
      <c r="E668" s="556"/>
      <c r="F668" s="557"/>
      <c r="G668" s="32"/>
      <c r="H668" s="32"/>
    </row>
    <row r="669" spans="1:8" s="42" customFormat="1" ht="15">
      <c r="A669" s="36"/>
      <c r="B669" s="544" t="s">
        <v>39</v>
      </c>
      <c r="C669" s="554" t="s">
        <v>1</v>
      </c>
      <c r="D669" s="555" t="s">
        <v>1</v>
      </c>
      <c r="E669" s="556" t="s">
        <v>1</v>
      </c>
      <c r="F669" s="557">
        <f>F667</f>
        <v>986.6143</v>
      </c>
      <c r="G669" s="32"/>
      <c r="H669" s="32"/>
    </row>
    <row r="670" spans="1:8" s="42" customFormat="1" ht="15">
      <c r="A670" s="36"/>
      <c r="B670" s="544" t="s">
        <v>40</v>
      </c>
      <c r="C670" s="554" t="s">
        <v>1</v>
      </c>
      <c r="D670" s="555" t="s">
        <v>1</v>
      </c>
      <c r="E670" s="556">
        <v>0</v>
      </c>
      <c r="F670" s="557">
        <v>0</v>
      </c>
      <c r="G670" s="32"/>
      <c r="H670" s="32"/>
    </row>
    <row r="671" spans="1:8" s="42" customFormat="1" ht="15.75" thickBot="1">
      <c r="A671" s="36"/>
      <c r="B671" s="549" t="s">
        <v>41</v>
      </c>
      <c r="C671" s="550" t="s">
        <v>1</v>
      </c>
      <c r="D671" s="558" t="s">
        <v>1</v>
      </c>
      <c r="E671" s="559" t="s">
        <v>1</v>
      </c>
      <c r="F671" s="560">
        <f>SUM(F669:F670)</f>
        <v>986.6143</v>
      </c>
      <c r="G671" s="32"/>
      <c r="H671" s="32"/>
    </row>
    <row r="672" spans="1:8" s="42" customFormat="1" ht="15.75" thickBot="1">
      <c r="A672" s="36"/>
      <c r="B672" s="33"/>
      <c r="C672" s="33"/>
      <c r="D672" s="46"/>
      <c r="E672" s="37"/>
      <c r="F672" s="37"/>
      <c r="G672" s="32"/>
      <c r="H672" s="32"/>
    </row>
    <row r="673" spans="1:8" s="42" customFormat="1" ht="15">
      <c r="A673" s="36"/>
      <c r="B673" s="226" t="s">
        <v>743</v>
      </c>
      <c r="C673" s="227"/>
      <c r="D673" s="258"/>
      <c r="E673" s="259"/>
      <c r="F673" s="260"/>
      <c r="G673" s="32"/>
      <c r="H673" s="32"/>
    </row>
    <row r="674" spans="1:8" s="42" customFormat="1" ht="15">
      <c r="A674" s="36"/>
      <c r="B674" s="748" t="s">
        <v>786</v>
      </c>
      <c r="C674" s="749"/>
      <c r="D674" s="749"/>
      <c r="E674" s="749"/>
      <c r="F674" s="750"/>
      <c r="G674" s="32"/>
      <c r="H674" s="32"/>
    </row>
    <row r="675" spans="1:8" s="42" customFormat="1" ht="30.75" customHeight="1">
      <c r="A675" s="36"/>
      <c r="B675" s="231" t="s">
        <v>46</v>
      </c>
      <c r="C675" s="261"/>
      <c r="D675" s="262"/>
      <c r="E675" s="263"/>
      <c r="F675" s="264"/>
      <c r="G675" s="32"/>
      <c r="H675" s="32"/>
    </row>
    <row r="676" spans="1:8" s="42" customFormat="1" ht="15" customHeight="1">
      <c r="A676" s="36"/>
      <c r="B676" s="231"/>
      <c r="C676" s="261"/>
      <c r="D676" s="262"/>
      <c r="E676" s="263"/>
      <c r="F676" s="264"/>
      <c r="G676" s="32"/>
      <c r="H676" s="32"/>
    </row>
    <row r="677" spans="1:8" s="42" customFormat="1" ht="15">
      <c r="A677" s="36"/>
      <c r="B677" s="231" t="s">
        <v>27</v>
      </c>
      <c r="C677" s="261" t="s">
        <v>28</v>
      </c>
      <c r="D677" s="262" t="s">
        <v>29</v>
      </c>
      <c r="E677" s="263" t="s">
        <v>30</v>
      </c>
      <c r="F677" s="264" t="s">
        <v>31</v>
      </c>
      <c r="G677" s="32"/>
      <c r="H677" s="32"/>
    </row>
    <row r="678" spans="1:8" s="42" customFormat="1" ht="30">
      <c r="A678" s="36"/>
      <c r="B678" s="231" t="s">
        <v>745</v>
      </c>
      <c r="C678" s="261" t="s">
        <v>32</v>
      </c>
      <c r="D678" s="344">
        <f>2*1.4944</f>
        <v>2.9888</v>
      </c>
      <c r="E678" s="263">
        <v>17.9</v>
      </c>
      <c r="F678" s="264">
        <f aca="true" t="shared" si="22" ref="F678:F686">ROUND((D678*E678),4)</f>
        <v>53.4995</v>
      </c>
      <c r="G678" s="32"/>
      <c r="H678" s="32"/>
    </row>
    <row r="679" spans="1:8" s="42" customFormat="1" ht="15">
      <c r="A679" s="36"/>
      <c r="B679" s="231" t="s">
        <v>34</v>
      </c>
      <c r="C679" s="261" t="s">
        <v>32</v>
      </c>
      <c r="D679" s="344">
        <f>2*0.9834</f>
        <v>1.9668</v>
      </c>
      <c r="E679" s="263">
        <v>14.02</v>
      </c>
      <c r="F679" s="264">
        <f t="shared" si="22"/>
        <v>27.5745</v>
      </c>
      <c r="G679" s="32"/>
      <c r="H679" s="32"/>
    </row>
    <row r="680" spans="1:8" s="42" customFormat="1" ht="15" customHeight="1">
      <c r="A680" s="36"/>
      <c r="B680" s="231" t="s">
        <v>746</v>
      </c>
      <c r="C680" s="261" t="s">
        <v>45</v>
      </c>
      <c r="D680" s="348">
        <f>5*D684</f>
        <v>25</v>
      </c>
      <c r="E680" s="263">
        <v>0.67</v>
      </c>
      <c r="F680" s="264">
        <f t="shared" si="22"/>
        <v>16.75</v>
      </c>
      <c r="G680" s="32"/>
      <c r="H680" s="32"/>
    </row>
    <row r="681" spans="1:8" s="42" customFormat="1" ht="15">
      <c r="A681" s="36"/>
      <c r="B681" s="231" t="s">
        <v>747</v>
      </c>
      <c r="C681" s="261" t="s">
        <v>481</v>
      </c>
      <c r="D681" s="344">
        <f>2*0.6135</f>
        <v>1.227</v>
      </c>
      <c r="E681" s="263">
        <v>37.03</v>
      </c>
      <c r="F681" s="264">
        <f t="shared" si="22"/>
        <v>45.4358</v>
      </c>
      <c r="G681" s="32"/>
      <c r="H681" s="32"/>
    </row>
    <row r="682" spans="1:8" s="42" customFormat="1" ht="27.75" customHeight="1">
      <c r="A682" s="36"/>
      <c r="B682" s="231" t="s">
        <v>748</v>
      </c>
      <c r="C682" s="261" t="s">
        <v>484</v>
      </c>
      <c r="D682" s="344">
        <f>1.005*((1.4*0.6)+(3.25*0.6))</f>
        <v>2.80395</v>
      </c>
      <c r="E682" s="263">
        <v>422.64</v>
      </c>
      <c r="F682" s="264">
        <f t="shared" si="22"/>
        <v>1185.0614</v>
      </c>
      <c r="G682" s="32"/>
      <c r="H682" s="32"/>
    </row>
    <row r="683" spans="1:8" s="42" customFormat="1" ht="15">
      <c r="A683" s="36"/>
      <c r="B683" s="231" t="s">
        <v>749</v>
      </c>
      <c r="C683" s="261" t="s">
        <v>481</v>
      </c>
      <c r="D683" s="344">
        <f>2*0.0211</f>
        <v>0.0422</v>
      </c>
      <c r="E683" s="263">
        <v>96.46</v>
      </c>
      <c r="F683" s="264">
        <f t="shared" si="22"/>
        <v>4.0706</v>
      </c>
      <c r="G683" s="32"/>
      <c r="H683" s="32"/>
    </row>
    <row r="684" spans="1:8" s="42" customFormat="1" ht="30">
      <c r="A684" s="36"/>
      <c r="B684" s="231" t="s">
        <v>750</v>
      </c>
      <c r="C684" s="261" t="s">
        <v>45</v>
      </c>
      <c r="D684" s="344">
        <v>5</v>
      </c>
      <c r="E684" s="263">
        <v>24.64</v>
      </c>
      <c r="F684" s="264">
        <f t="shared" si="22"/>
        <v>123.2</v>
      </c>
      <c r="G684" s="32"/>
      <c r="H684" s="32"/>
    </row>
    <row r="685" spans="1:8" s="42" customFormat="1" ht="45">
      <c r="A685" s="36"/>
      <c r="B685" s="231" t="s">
        <v>751</v>
      </c>
      <c r="C685" s="261" t="s">
        <v>45</v>
      </c>
      <c r="D685" s="344">
        <v>1</v>
      </c>
      <c r="E685" s="263">
        <v>127.94</v>
      </c>
      <c r="F685" s="264">
        <f t="shared" si="22"/>
        <v>127.94</v>
      </c>
      <c r="G685" s="32"/>
      <c r="H685" s="32"/>
    </row>
    <row r="686" spans="1:8" s="42" customFormat="1" ht="30">
      <c r="A686" s="36"/>
      <c r="B686" s="231" t="s">
        <v>752</v>
      </c>
      <c r="C686" s="261" t="s">
        <v>45</v>
      </c>
      <c r="D686" s="344">
        <v>1</v>
      </c>
      <c r="E686" s="263">
        <v>19.19</v>
      </c>
      <c r="F686" s="264">
        <f t="shared" si="22"/>
        <v>19.19</v>
      </c>
      <c r="G686" s="32"/>
      <c r="H686" s="32"/>
    </row>
    <row r="687" spans="1:8" s="42" customFormat="1" ht="15">
      <c r="A687" s="36"/>
      <c r="B687" s="544" t="s">
        <v>38</v>
      </c>
      <c r="C687" s="554" t="s">
        <v>1</v>
      </c>
      <c r="D687" s="555" t="s">
        <v>1</v>
      </c>
      <c r="E687" s="556" t="s">
        <v>1</v>
      </c>
      <c r="F687" s="557">
        <f>SUM(F678:F686)</f>
        <v>1602.7218000000003</v>
      </c>
      <c r="G687" s="32"/>
      <c r="H687" s="32"/>
    </row>
    <row r="688" spans="1:8" s="42" customFormat="1" ht="15">
      <c r="A688" s="36"/>
      <c r="B688" s="544"/>
      <c r="C688" s="554"/>
      <c r="D688" s="555"/>
      <c r="E688" s="556"/>
      <c r="F688" s="557"/>
      <c r="G688" s="32"/>
      <c r="H688" s="32"/>
    </row>
    <row r="689" spans="1:8" s="42" customFormat="1" ht="15">
      <c r="A689" s="36"/>
      <c r="B689" s="544" t="s">
        <v>39</v>
      </c>
      <c r="C689" s="554" t="s">
        <v>1</v>
      </c>
      <c r="D689" s="555" t="s">
        <v>1</v>
      </c>
      <c r="E689" s="556" t="s">
        <v>1</v>
      </c>
      <c r="F689" s="557">
        <f>F687</f>
        <v>1602.7218000000003</v>
      </c>
      <c r="G689" s="32"/>
      <c r="H689" s="32"/>
    </row>
    <row r="690" spans="1:8" s="42" customFormat="1" ht="15">
      <c r="A690" s="36"/>
      <c r="B690" s="544" t="s">
        <v>40</v>
      </c>
      <c r="C690" s="554" t="s">
        <v>1</v>
      </c>
      <c r="D690" s="555" t="s">
        <v>1</v>
      </c>
      <c r="E690" s="556">
        <v>0</v>
      </c>
      <c r="F690" s="557">
        <v>0</v>
      </c>
      <c r="G690" s="32"/>
      <c r="H690" s="32"/>
    </row>
    <row r="691" spans="1:8" s="42" customFormat="1" ht="15.75" thickBot="1">
      <c r="A691" s="36"/>
      <c r="B691" s="549" t="s">
        <v>41</v>
      </c>
      <c r="C691" s="550" t="s">
        <v>1</v>
      </c>
      <c r="D691" s="558" t="s">
        <v>1</v>
      </c>
      <c r="E691" s="559" t="s">
        <v>1</v>
      </c>
      <c r="F691" s="560">
        <f>SUM(F689:F690)</f>
        <v>1602.7218000000003</v>
      </c>
      <c r="G691" s="32"/>
      <c r="H691" s="32"/>
    </row>
    <row r="692" spans="1:8" s="42" customFormat="1" ht="15.75" thickBot="1">
      <c r="A692" s="36"/>
      <c r="B692" s="33"/>
      <c r="C692" s="33"/>
      <c r="D692" s="46"/>
      <c r="E692" s="37"/>
      <c r="F692" s="37"/>
      <c r="G692" s="32"/>
      <c r="H692" s="32"/>
    </row>
    <row r="693" spans="1:8" s="42" customFormat="1" ht="15">
      <c r="A693" s="36"/>
      <c r="B693" s="226" t="s">
        <v>743</v>
      </c>
      <c r="C693" s="227"/>
      <c r="D693" s="258"/>
      <c r="E693" s="259"/>
      <c r="F693" s="260"/>
      <c r="G693" s="32"/>
      <c r="H693" s="32"/>
    </row>
    <row r="694" spans="1:8" s="42" customFormat="1" ht="15">
      <c r="A694" s="36"/>
      <c r="B694" s="760" t="s">
        <v>791</v>
      </c>
      <c r="C694" s="761"/>
      <c r="D694" s="761"/>
      <c r="E694" s="761"/>
      <c r="F694" s="762"/>
      <c r="G694" s="32"/>
      <c r="H694" s="32"/>
    </row>
    <row r="695" spans="1:8" s="42" customFormat="1" ht="31.5" customHeight="1">
      <c r="A695" s="36"/>
      <c r="B695" s="231" t="s">
        <v>46</v>
      </c>
      <c r="C695" s="261"/>
      <c r="D695" s="262"/>
      <c r="E695" s="263"/>
      <c r="F695" s="264"/>
      <c r="G695" s="32"/>
      <c r="H695" s="32"/>
    </row>
    <row r="696" spans="1:8" s="42" customFormat="1" ht="15" customHeight="1">
      <c r="A696" s="36"/>
      <c r="B696" s="231"/>
      <c r="C696" s="261"/>
      <c r="D696" s="262"/>
      <c r="E696" s="263"/>
      <c r="F696" s="264"/>
      <c r="G696" s="32"/>
      <c r="H696" s="32"/>
    </row>
    <row r="697" spans="1:8" s="42" customFormat="1" ht="15">
      <c r="A697" s="36"/>
      <c r="B697" s="231" t="s">
        <v>27</v>
      </c>
      <c r="C697" s="261" t="s">
        <v>28</v>
      </c>
      <c r="D697" s="262" t="s">
        <v>29</v>
      </c>
      <c r="E697" s="263" t="s">
        <v>30</v>
      </c>
      <c r="F697" s="264" t="s">
        <v>31</v>
      </c>
      <c r="G697" s="32"/>
      <c r="H697" s="32"/>
    </row>
    <row r="698" spans="1:8" s="42" customFormat="1" ht="30">
      <c r="A698" s="36"/>
      <c r="B698" s="231" t="s">
        <v>745</v>
      </c>
      <c r="C698" s="261" t="s">
        <v>32</v>
      </c>
      <c r="D698" s="344">
        <f>3*1.4944</f>
        <v>4.4832</v>
      </c>
      <c r="E698" s="263">
        <v>17.9</v>
      </c>
      <c r="F698" s="264">
        <f aca="true" t="shared" si="23" ref="F698:F706">ROUND((D698*E698),4)</f>
        <v>80.2493</v>
      </c>
      <c r="G698" s="32"/>
      <c r="H698" s="32"/>
    </row>
    <row r="699" spans="1:8" s="42" customFormat="1" ht="15">
      <c r="A699" s="36"/>
      <c r="B699" s="231" t="s">
        <v>34</v>
      </c>
      <c r="C699" s="261" t="s">
        <v>32</v>
      </c>
      <c r="D699" s="344">
        <f>3*0.9834</f>
        <v>2.9502</v>
      </c>
      <c r="E699" s="263">
        <v>14.02</v>
      </c>
      <c r="F699" s="264">
        <f t="shared" si="23"/>
        <v>41.3618</v>
      </c>
      <c r="G699" s="32"/>
      <c r="H699" s="32"/>
    </row>
    <row r="700" spans="1:8" s="42" customFormat="1" ht="15" customHeight="1">
      <c r="A700" s="36"/>
      <c r="B700" s="231" t="s">
        <v>746</v>
      </c>
      <c r="C700" s="261" t="s">
        <v>45</v>
      </c>
      <c r="D700" s="344">
        <f>D704*5</f>
        <v>40</v>
      </c>
      <c r="E700" s="263">
        <v>0.67</v>
      </c>
      <c r="F700" s="264">
        <f t="shared" si="23"/>
        <v>26.8</v>
      </c>
      <c r="G700" s="32"/>
      <c r="H700" s="32"/>
    </row>
    <row r="701" spans="1:8" s="42" customFormat="1" ht="15">
      <c r="A701" s="36"/>
      <c r="B701" s="231" t="s">
        <v>747</v>
      </c>
      <c r="C701" s="261" t="s">
        <v>481</v>
      </c>
      <c r="D701" s="344">
        <f>3*0.6135</f>
        <v>1.8405</v>
      </c>
      <c r="E701" s="263">
        <v>37.03</v>
      </c>
      <c r="F701" s="264">
        <f t="shared" si="23"/>
        <v>68.1537</v>
      </c>
      <c r="G701" s="32"/>
      <c r="H701" s="32"/>
    </row>
    <row r="702" spans="1:8" s="42" customFormat="1" ht="50.25" customHeight="1">
      <c r="A702" s="36"/>
      <c r="B702" s="231" t="s">
        <v>748</v>
      </c>
      <c r="C702" s="261" t="s">
        <v>484</v>
      </c>
      <c r="D702" s="344">
        <f>1.005*((0.65*2.45)+(0.65*1.78)+(0.65*3.4))</f>
        <v>4.984297499999999</v>
      </c>
      <c r="E702" s="263">
        <v>422.64</v>
      </c>
      <c r="F702" s="264">
        <f t="shared" si="23"/>
        <v>2106.5635</v>
      </c>
      <c r="G702" s="32"/>
      <c r="H702" s="32"/>
    </row>
    <row r="703" spans="1:8" s="42" customFormat="1" ht="15">
      <c r="A703" s="36"/>
      <c r="B703" s="231" t="s">
        <v>749</v>
      </c>
      <c r="C703" s="261" t="s">
        <v>481</v>
      </c>
      <c r="D703" s="344">
        <f>3*0.0211</f>
        <v>0.0633</v>
      </c>
      <c r="E703" s="263">
        <v>96.46</v>
      </c>
      <c r="F703" s="264">
        <f t="shared" si="23"/>
        <v>6.1059</v>
      </c>
      <c r="G703" s="32"/>
      <c r="H703" s="32"/>
    </row>
    <row r="704" spans="1:8" s="42" customFormat="1" ht="30">
      <c r="A704" s="36"/>
      <c r="B704" s="231" t="s">
        <v>750</v>
      </c>
      <c r="C704" s="261" t="s">
        <v>45</v>
      </c>
      <c r="D704" s="344">
        <v>8</v>
      </c>
      <c r="E704" s="263">
        <v>24.64</v>
      </c>
      <c r="F704" s="264">
        <f t="shared" si="23"/>
        <v>197.12</v>
      </c>
      <c r="G704" s="32"/>
      <c r="H704" s="32"/>
    </row>
    <row r="705" spans="1:8" s="42" customFormat="1" ht="45">
      <c r="A705" s="36"/>
      <c r="B705" s="231" t="s">
        <v>751</v>
      </c>
      <c r="C705" s="261" t="s">
        <v>45</v>
      </c>
      <c r="D705" s="344">
        <v>1</v>
      </c>
      <c r="E705" s="263">
        <v>127.94</v>
      </c>
      <c r="F705" s="264">
        <f t="shared" si="23"/>
        <v>127.94</v>
      </c>
      <c r="G705" s="32"/>
      <c r="H705" s="32"/>
    </row>
    <row r="706" spans="1:8" s="42" customFormat="1" ht="30">
      <c r="A706" s="36"/>
      <c r="B706" s="231" t="s">
        <v>752</v>
      </c>
      <c r="C706" s="261" t="s">
        <v>45</v>
      </c>
      <c r="D706" s="344">
        <v>1</v>
      </c>
      <c r="E706" s="263">
        <v>19.19</v>
      </c>
      <c r="F706" s="264">
        <f t="shared" si="23"/>
        <v>19.19</v>
      </c>
      <c r="G706" s="32"/>
      <c r="H706" s="32"/>
    </row>
    <row r="707" spans="1:8" s="42" customFormat="1" ht="15">
      <c r="A707" s="36"/>
      <c r="B707" s="544" t="s">
        <v>38</v>
      </c>
      <c r="C707" s="554" t="s">
        <v>1</v>
      </c>
      <c r="D707" s="555" t="s">
        <v>1</v>
      </c>
      <c r="E707" s="556" t="s">
        <v>1</v>
      </c>
      <c r="F707" s="557">
        <f>SUM(F698:F706)</f>
        <v>2673.4842000000003</v>
      </c>
      <c r="G707" s="32"/>
      <c r="H707" s="32"/>
    </row>
    <row r="708" spans="1:8" s="42" customFormat="1" ht="15">
      <c r="A708" s="36"/>
      <c r="B708" s="544"/>
      <c r="C708" s="554"/>
      <c r="D708" s="555"/>
      <c r="E708" s="556"/>
      <c r="F708" s="557"/>
      <c r="G708" s="32"/>
      <c r="H708" s="32"/>
    </row>
    <row r="709" spans="1:8" s="42" customFormat="1" ht="15">
      <c r="A709" s="36"/>
      <c r="B709" s="544" t="s">
        <v>39</v>
      </c>
      <c r="C709" s="554" t="s">
        <v>1</v>
      </c>
      <c r="D709" s="555" t="s">
        <v>1</v>
      </c>
      <c r="E709" s="556" t="s">
        <v>1</v>
      </c>
      <c r="F709" s="557">
        <f>F707</f>
        <v>2673.4842000000003</v>
      </c>
      <c r="G709" s="32"/>
      <c r="H709" s="32"/>
    </row>
    <row r="710" spans="1:8" s="42" customFormat="1" ht="15">
      <c r="A710" s="36"/>
      <c r="B710" s="544" t="s">
        <v>40</v>
      </c>
      <c r="C710" s="554" t="s">
        <v>1</v>
      </c>
      <c r="D710" s="555" t="s">
        <v>1</v>
      </c>
      <c r="E710" s="556">
        <v>0</v>
      </c>
      <c r="F710" s="557">
        <v>0</v>
      </c>
      <c r="G710" s="32"/>
      <c r="H710" s="32"/>
    </row>
    <row r="711" spans="1:8" s="42" customFormat="1" ht="15.75" thickBot="1">
      <c r="A711" s="36"/>
      <c r="B711" s="549" t="s">
        <v>41</v>
      </c>
      <c r="C711" s="550" t="s">
        <v>1</v>
      </c>
      <c r="D711" s="558" t="s">
        <v>1</v>
      </c>
      <c r="E711" s="559" t="s">
        <v>1</v>
      </c>
      <c r="F711" s="560">
        <f>SUM(F709:F710)</f>
        <v>2673.4842000000003</v>
      </c>
      <c r="G711" s="32"/>
      <c r="H711" s="32"/>
    </row>
    <row r="712" spans="1:8" s="42" customFormat="1" ht="15.75" thickBot="1">
      <c r="A712" s="36"/>
      <c r="B712" s="33"/>
      <c r="C712" s="33"/>
      <c r="D712" s="46"/>
      <c r="E712" s="37"/>
      <c r="F712" s="37"/>
      <c r="G712" s="32"/>
      <c r="H712" s="32"/>
    </row>
    <row r="713" spans="1:8" s="42" customFormat="1" ht="15">
      <c r="A713" s="36"/>
      <c r="B713" s="226" t="s">
        <v>743</v>
      </c>
      <c r="C713" s="227"/>
      <c r="D713" s="258"/>
      <c r="E713" s="259"/>
      <c r="F713" s="260"/>
      <c r="G713" s="32"/>
      <c r="H713" s="32"/>
    </row>
    <row r="714" spans="1:8" s="42" customFormat="1" ht="15">
      <c r="A714" s="36"/>
      <c r="B714" s="748" t="s">
        <v>787</v>
      </c>
      <c r="C714" s="749"/>
      <c r="D714" s="749"/>
      <c r="E714" s="749"/>
      <c r="F714" s="750"/>
      <c r="G714" s="32"/>
      <c r="H714" s="32"/>
    </row>
    <row r="715" spans="1:8" s="42" customFormat="1" ht="29.25" customHeight="1">
      <c r="A715" s="36"/>
      <c r="B715" s="231" t="s">
        <v>46</v>
      </c>
      <c r="C715" s="261"/>
      <c r="D715" s="262"/>
      <c r="E715" s="263"/>
      <c r="F715" s="264"/>
      <c r="G715" s="32"/>
      <c r="H715" s="32"/>
    </row>
    <row r="716" spans="1:8" s="42" customFormat="1" ht="15" customHeight="1">
      <c r="A716" s="36"/>
      <c r="B716" s="231"/>
      <c r="C716" s="261"/>
      <c r="D716" s="262"/>
      <c r="E716" s="263"/>
      <c r="F716" s="264"/>
      <c r="G716" s="32"/>
      <c r="H716" s="32"/>
    </row>
    <row r="717" spans="1:8" s="42" customFormat="1" ht="15">
      <c r="A717" s="36"/>
      <c r="B717" s="231" t="s">
        <v>27</v>
      </c>
      <c r="C717" s="261" t="s">
        <v>28</v>
      </c>
      <c r="D717" s="262" t="s">
        <v>29</v>
      </c>
      <c r="E717" s="263" t="s">
        <v>30</v>
      </c>
      <c r="F717" s="264" t="s">
        <v>31</v>
      </c>
      <c r="G717" s="32"/>
      <c r="H717" s="32"/>
    </row>
    <row r="718" spans="1:8" s="42" customFormat="1" ht="30">
      <c r="A718" s="36"/>
      <c r="B718" s="231" t="s">
        <v>745</v>
      </c>
      <c r="C718" s="261" t="s">
        <v>32</v>
      </c>
      <c r="D718" s="344">
        <f>2*1.4944</f>
        <v>2.9888</v>
      </c>
      <c r="E718" s="263">
        <v>17.9</v>
      </c>
      <c r="F718" s="264">
        <f aca="true" t="shared" si="24" ref="F718:F726">ROUND((D718*E718),4)</f>
        <v>53.4995</v>
      </c>
      <c r="G718" s="32"/>
      <c r="H718" s="32"/>
    </row>
    <row r="719" spans="1:8" s="42" customFormat="1" ht="15">
      <c r="A719" s="36"/>
      <c r="B719" s="231" t="s">
        <v>34</v>
      </c>
      <c r="C719" s="261" t="s">
        <v>32</v>
      </c>
      <c r="D719" s="344">
        <f>2*0.9834</f>
        <v>1.9668</v>
      </c>
      <c r="E719" s="263">
        <v>14.02</v>
      </c>
      <c r="F719" s="264">
        <f t="shared" si="24"/>
        <v>27.5745</v>
      </c>
      <c r="G719" s="32"/>
      <c r="H719" s="32"/>
    </row>
    <row r="720" spans="1:8" s="42" customFormat="1" ht="15" customHeight="1">
      <c r="A720" s="36"/>
      <c r="B720" s="231" t="s">
        <v>746</v>
      </c>
      <c r="C720" s="261" t="s">
        <v>45</v>
      </c>
      <c r="D720" s="344">
        <f>5*D724</f>
        <v>25</v>
      </c>
      <c r="E720" s="263">
        <v>0.67</v>
      </c>
      <c r="F720" s="264">
        <f t="shared" si="24"/>
        <v>16.75</v>
      </c>
      <c r="G720" s="32"/>
      <c r="H720" s="32"/>
    </row>
    <row r="721" spans="1:8" s="42" customFormat="1" ht="15">
      <c r="A721" s="36"/>
      <c r="B721" s="231" t="s">
        <v>747</v>
      </c>
      <c r="C721" s="261" t="s">
        <v>481</v>
      </c>
      <c r="D721" s="344">
        <f>2*0.6135</f>
        <v>1.227</v>
      </c>
      <c r="E721" s="263">
        <v>37.03</v>
      </c>
      <c r="F721" s="264">
        <f t="shared" si="24"/>
        <v>45.4358</v>
      </c>
      <c r="G721" s="32"/>
      <c r="H721" s="32"/>
    </row>
    <row r="722" spans="1:8" s="42" customFormat="1" ht="27" customHeight="1">
      <c r="A722" s="36"/>
      <c r="B722" s="231" t="s">
        <v>748</v>
      </c>
      <c r="C722" s="261" t="s">
        <v>484</v>
      </c>
      <c r="D722" s="344">
        <f>1.005*((5.05*0.6)+(1.65*0.6))</f>
        <v>4.040099999999999</v>
      </c>
      <c r="E722" s="263">
        <v>422.64</v>
      </c>
      <c r="F722" s="264">
        <f t="shared" si="24"/>
        <v>1707.5079</v>
      </c>
      <c r="G722" s="32"/>
      <c r="H722" s="32"/>
    </row>
    <row r="723" spans="1:8" s="42" customFormat="1" ht="15">
      <c r="A723" s="36"/>
      <c r="B723" s="231" t="s">
        <v>749</v>
      </c>
      <c r="C723" s="261" t="s">
        <v>481</v>
      </c>
      <c r="D723" s="344">
        <f>2*0.0211</f>
        <v>0.0422</v>
      </c>
      <c r="E723" s="263">
        <v>96.46</v>
      </c>
      <c r="F723" s="264">
        <f t="shared" si="24"/>
        <v>4.0706</v>
      </c>
      <c r="G723" s="32"/>
      <c r="H723" s="32"/>
    </row>
    <row r="724" spans="1:8" s="42" customFormat="1" ht="30">
      <c r="A724" s="36"/>
      <c r="B724" s="231" t="s">
        <v>750</v>
      </c>
      <c r="C724" s="261" t="s">
        <v>45</v>
      </c>
      <c r="D724" s="344">
        <v>5</v>
      </c>
      <c r="E724" s="263">
        <v>24.64</v>
      </c>
      <c r="F724" s="264">
        <f t="shared" si="24"/>
        <v>123.2</v>
      </c>
      <c r="G724" s="32"/>
      <c r="H724" s="32"/>
    </row>
    <row r="725" spans="1:8" s="42" customFormat="1" ht="45">
      <c r="A725" s="36"/>
      <c r="B725" s="231" t="s">
        <v>751</v>
      </c>
      <c r="C725" s="261" t="s">
        <v>45</v>
      </c>
      <c r="D725" s="344">
        <v>8</v>
      </c>
      <c r="E725" s="263">
        <v>127.94</v>
      </c>
      <c r="F725" s="264">
        <f t="shared" si="24"/>
        <v>1023.52</v>
      </c>
      <c r="G725" s="32"/>
      <c r="H725" s="32"/>
    </row>
    <row r="726" spans="1:8" s="42" customFormat="1" ht="30">
      <c r="A726" s="36"/>
      <c r="B726" s="231" t="s">
        <v>752</v>
      </c>
      <c r="C726" s="261" t="s">
        <v>45</v>
      </c>
      <c r="D726" s="344">
        <v>8</v>
      </c>
      <c r="E726" s="263">
        <v>19.19</v>
      </c>
      <c r="F726" s="264">
        <f t="shared" si="24"/>
        <v>153.52</v>
      </c>
      <c r="G726" s="32"/>
      <c r="H726" s="32"/>
    </row>
    <row r="727" spans="1:8" s="42" customFormat="1" ht="15">
      <c r="A727" s="36"/>
      <c r="B727" s="544" t="s">
        <v>38</v>
      </c>
      <c r="C727" s="554" t="s">
        <v>1</v>
      </c>
      <c r="D727" s="555" t="s">
        <v>1</v>
      </c>
      <c r="E727" s="556" t="s">
        <v>1</v>
      </c>
      <c r="F727" s="557">
        <f>SUM(F718:F726)</f>
        <v>3155.0783</v>
      </c>
      <c r="G727" s="32"/>
      <c r="H727" s="32"/>
    </row>
    <row r="728" spans="1:8" s="42" customFormat="1" ht="15">
      <c r="A728" s="36"/>
      <c r="B728" s="544"/>
      <c r="C728" s="554"/>
      <c r="D728" s="555"/>
      <c r="E728" s="556"/>
      <c r="F728" s="557"/>
      <c r="G728" s="32"/>
      <c r="H728" s="32"/>
    </row>
    <row r="729" spans="1:8" s="42" customFormat="1" ht="15">
      <c r="A729" s="36"/>
      <c r="B729" s="544" t="s">
        <v>39</v>
      </c>
      <c r="C729" s="554" t="s">
        <v>1</v>
      </c>
      <c r="D729" s="555" t="s">
        <v>1</v>
      </c>
      <c r="E729" s="556" t="s">
        <v>1</v>
      </c>
      <c r="F729" s="557">
        <f>F727</f>
        <v>3155.0783</v>
      </c>
      <c r="G729" s="32"/>
      <c r="H729" s="32"/>
    </row>
    <row r="730" spans="1:8" s="42" customFormat="1" ht="15">
      <c r="A730" s="36"/>
      <c r="B730" s="544" t="s">
        <v>40</v>
      </c>
      <c r="C730" s="554" t="s">
        <v>1</v>
      </c>
      <c r="D730" s="555" t="s">
        <v>1</v>
      </c>
      <c r="E730" s="556">
        <v>0</v>
      </c>
      <c r="F730" s="557">
        <v>0</v>
      </c>
      <c r="G730" s="32"/>
      <c r="H730" s="32"/>
    </row>
    <row r="731" spans="1:8" s="42" customFormat="1" ht="15.75" thickBot="1">
      <c r="A731" s="36"/>
      <c r="B731" s="549" t="s">
        <v>41</v>
      </c>
      <c r="C731" s="550" t="s">
        <v>1</v>
      </c>
      <c r="D731" s="558" t="s">
        <v>1</v>
      </c>
      <c r="E731" s="559" t="s">
        <v>1</v>
      </c>
      <c r="F731" s="560">
        <f>SUM(F729:F730)</f>
        <v>3155.0783</v>
      </c>
      <c r="G731" s="32"/>
      <c r="H731" s="32"/>
    </row>
    <row r="732" spans="1:8" s="42" customFormat="1" ht="15.75" thickBot="1">
      <c r="A732" s="36"/>
      <c r="B732" s="3"/>
      <c r="D732" s="83"/>
      <c r="E732" s="79"/>
      <c r="F732" s="79"/>
      <c r="G732" s="32"/>
      <c r="H732" s="32"/>
    </row>
    <row r="733" spans="1:8" s="42" customFormat="1" ht="15">
      <c r="A733" s="36"/>
      <c r="B733" s="226" t="s">
        <v>743</v>
      </c>
      <c r="C733" s="227"/>
      <c r="D733" s="258"/>
      <c r="E733" s="259"/>
      <c r="F733" s="260"/>
      <c r="G733" s="32"/>
      <c r="H733" s="32"/>
    </row>
    <row r="734" spans="1:8" s="42" customFormat="1" ht="15">
      <c r="A734" s="36"/>
      <c r="B734" s="748" t="s">
        <v>788</v>
      </c>
      <c r="C734" s="749"/>
      <c r="D734" s="749"/>
      <c r="E734" s="749"/>
      <c r="F734" s="750"/>
      <c r="G734" s="32"/>
      <c r="H734" s="32"/>
    </row>
    <row r="735" spans="1:8" s="42" customFormat="1" ht="15" customHeight="1">
      <c r="A735" s="36"/>
      <c r="B735" s="231" t="s">
        <v>46</v>
      </c>
      <c r="C735" s="261"/>
      <c r="D735" s="262"/>
      <c r="E735" s="263"/>
      <c r="F735" s="264"/>
      <c r="G735" s="32"/>
      <c r="H735" s="32"/>
    </row>
    <row r="736" spans="1:8" s="42" customFormat="1" ht="15" customHeight="1">
      <c r="A736" s="36"/>
      <c r="B736" s="231"/>
      <c r="C736" s="261"/>
      <c r="D736" s="262"/>
      <c r="E736" s="263"/>
      <c r="F736" s="264"/>
      <c r="G736" s="32"/>
      <c r="H736" s="32"/>
    </row>
    <row r="737" spans="1:8" s="42" customFormat="1" ht="15">
      <c r="A737" s="36"/>
      <c r="B737" s="231" t="s">
        <v>27</v>
      </c>
      <c r="C737" s="261" t="s">
        <v>28</v>
      </c>
      <c r="D737" s="262" t="s">
        <v>29</v>
      </c>
      <c r="E737" s="263" t="s">
        <v>30</v>
      </c>
      <c r="F737" s="264" t="s">
        <v>31</v>
      </c>
      <c r="G737" s="32"/>
      <c r="H737" s="32"/>
    </row>
    <row r="738" spans="1:8" s="42" customFormat="1" ht="30">
      <c r="A738" s="36"/>
      <c r="B738" s="231" t="s">
        <v>745</v>
      </c>
      <c r="C738" s="261" t="s">
        <v>32</v>
      </c>
      <c r="D738" s="344">
        <f>2*1.4944</f>
        <v>2.9888</v>
      </c>
      <c r="E738" s="263">
        <v>17.9</v>
      </c>
      <c r="F738" s="264">
        <f aca="true" t="shared" si="25" ref="F738:F746">ROUND((D738*E738),4)</f>
        <v>53.4995</v>
      </c>
      <c r="G738" s="32"/>
      <c r="H738" s="32"/>
    </row>
    <row r="739" spans="1:8" s="42" customFormat="1" ht="15">
      <c r="A739" s="36"/>
      <c r="B739" s="231" t="s">
        <v>34</v>
      </c>
      <c r="C739" s="261" t="s">
        <v>32</v>
      </c>
      <c r="D739" s="344">
        <f>2*0.9834</f>
        <v>1.9668</v>
      </c>
      <c r="E739" s="263">
        <v>14.02</v>
      </c>
      <c r="F739" s="264">
        <f t="shared" si="25"/>
        <v>27.5745</v>
      </c>
      <c r="G739" s="32"/>
      <c r="H739" s="32"/>
    </row>
    <row r="740" spans="1:8" s="42" customFormat="1" ht="15" customHeight="1">
      <c r="A740" s="36"/>
      <c r="B740" s="231" t="s">
        <v>746</v>
      </c>
      <c r="C740" s="261" t="s">
        <v>45</v>
      </c>
      <c r="D740" s="344">
        <f>5*D744</f>
        <v>25</v>
      </c>
      <c r="E740" s="263">
        <v>0.67</v>
      </c>
      <c r="F740" s="264">
        <f t="shared" si="25"/>
        <v>16.75</v>
      </c>
      <c r="G740" s="32"/>
      <c r="H740" s="32"/>
    </row>
    <row r="741" spans="1:8" s="42" customFormat="1" ht="15">
      <c r="A741" s="36"/>
      <c r="B741" s="231" t="s">
        <v>747</v>
      </c>
      <c r="C741" s="261" t="s">
        <v>481</v>
      </c>
      <c r="D741" s="344">
        <f>2*0.6135</f>
        <v>1.227</v>
      </c>
      <c r="E741" s="263">
        <v>37.03</v>
      </c>
      <c r="F741" s="264">
        <f t="shared" si="25"/>
        <v>45.4358</v>
      </c>
      <c r="G741" s="32"/>
      <c r="H741" s="32"/>
    </row>
    <row r="742" spans="1:8" s="42" customFormat="1" ht="28.5" customHeight="1">
      <c r="A742" s="36"/>
      <c r="B742" s="231" t="s">
        <v>748</v>
      </c>
      <c r="C742" s="261" t="s">
        <v>484</v>
      </c>
      <c r="D742" s="344">
        <f>1.005*((5.05*0.6)+(1.37*0.6))</f>
        <v>3.8712599999999995</v>
      </c>
      <c r="E742" s="263">
        <v>422.64</v>
      </c>
      <c r="F742" s="264">
        <f t="shared" si="25"/>
        <v>1636.1493</v>
      </c>
      <c r="G742" s="32"/>
      <c r="H742" s="32"/>
    </row>
    <row r="743" spans="1:8" s="42" customFormat="1" ht="15">
      <c r="A743" s="36"/>
      <c r="B743" s="231" t="s">
        <v>749</v>
      </c>
      <c r="C743" s="261" t="s">
        <v>481</v>
      </c>
      <c r="D743" s="344">
        <f>2*0.0211</f>
        <v>0.0422</v>
      </c>
      <c r="E743" s="263">
        <v>96.46</v>
      </c>
      <c r="F743" s="264">
        <f t="shared" si="25"/>
        <v>4.0706</v>
      </c>
      <c r="G743" s="32"/>
      <c r="H743" s="32"/>
    </row>
    <row r="744" spans="1:8" s="42" customFormat="1" ht="30">
      <c r="A744" s="36"/>
      <c r="B744" s="231" t="s">
        <v>750</v>
      </c>
      <c r="C744" s="261" t="s">
        <v>45</v>
      </c>
      <c r="D744" s="344">
        <v>5</v>
      </c>
      <c r="E744" s="263">
        <v>24.64</v>
      </c>
      <c r="F744" s="264">
        <f t="shared" si="25"/>
        <v>123.2</v>
      </c>
      <c r="G744" s="32"/>
      <c r="H744" s="32"/>
    </row>
    <row r="745" spans="1:8" s="42" customFormat="1" ht="45">
      <c r="A745" s="36"/>
      <c r="B745" s="231" t="s">
        <v>751</v>
      </c>
      <c r="C745" s="261" t="s">
        <v>45</v>
      </c>
      <c r="D745" s="344">
        <v>8</v>
      </c>
      <c r="E745" s="263">
        <v>127.94</v>
      </c>
      <c r="F745" s="264">
        <f t="shared" si="25"/>
        <v>1023.52</v>
      </c>
      <c r="G745" s="32"/>
      <c r="H745" s="32"/>
    </row>
    <row r="746" spans="1:8" s="42" customFormat="1" ht="30">
      <c r="A746" s="36"/>
      <c r="B746" s="231" t="s">
        <v>752</v>
      </c>
      <c r="C746" s="261" t="s">
        <v>45</v>
      </c>
      <c r="D746" s="344">
        <v>8</v>
      </c>
      <c r="E746" s="263">
        <v>19.19</v>
      </c>
      <c r="F746" s="264">
        <f t="shared" si="25"/>
        <v>153.52</v>
      </c>
      <c r="G746" s="32"/>
      <c r="H746" s="32"/>
    </row>
    <row r="747" spans="1:8" s="42" customFormat="1" ht="15">
      <c r="A747" s="36"/>
      <c r="B747" s="544" t="s">
        <v>38</v>
      </c>
      <c r="C747" s="554" t="s">
        <v>1</v>
      </c>
      <c r="D747" s="555" t="s">
        <v>1</v>
      </c>
      <c r="E747" s="556" t="s">
        <v>1</v>
      </c>
      <c r="F747" s="557">
        <f>SUM(F738:F746)</f>
        <v>3083.7197</v>
      </c>
      <c r="G747" s="32"/>
      <c r="H747" s="32"/>
    </row>
    <row r="748" spans="1:8" s="42" customFormat="1" ht="15">
      <c r="A748" s="36"/>
      <c r="B748" s="544"/>
      <c r="C748" s="554"/>
      <c r="D748" s="555"/>
      <c r="E748" s="556"/>
      <c r="F748" s="557"/>
      <c r="G748" s="32"/>
      <c r="H748" s="32"/>
    </row>
    <row r="749" spans="1:8" s="42" customFormat="1" ht="15">
      <c r="A749" s="36"/>
      <c r="B749" s="544" t="s">
        <v>39</v>
      </c>
      <c r="C749" s="554" t="s">
        <v>1</v>
      </c>
      <c r="D749" s="555" t="s">
        <v>1</v>
      </c>
      <c r="E749" s="556" t="s">
        <v>1</v>
      </c>
      <c r="F749" s="557">
        <f>F747</f>
        <v>3083.7197</v>
      </c>
      <c r="G749" s="32"/>
      <c r="H749" s="32"/>
    </row>
    <row r="750" spans="1:8" s="42" customFormat="1" ht="15">
      <c r="A750" s="36"/>
      <c r="B750" s="544" t="s">
        <v>40</v>
      </c>
      <c r="C750" s="554" t="s">
        <v>1</v>
      </c>
      <c r="D750" s="555" t="s">
        <v>1</v>
      </c>
      <c r="E750" s="556">
        <v>0</v>
      </c>
      <c r="F750" s="557">
        <v>0</v>
      </c>
      <c r="G750" s="32"/>
      <c r="H750" s="32"/>
    </row>
    <row r="751" spans="1:8" s="42" customFormat="1" ht="15.75" thickBot="1">
      <c r="A751" s="36"/>
      <c r="B751" s="549" t="s">
        <v>41</v>
      </c>
      <c r="C751" s="550" t="s">
        <v>1</v>
      </c>
      <c r="D751" s="558" t="s">
        <v>1</v>
      </c>
      <c r="E751" s="559" t="s">
        <v>1</v>
      </c>
      <c r="F751" s="560">
        <f>SUM(F749:F750)</f>
        <v>3083.7197</v>
      </c>
      <c r="G751" s="32"/>
      <c r="H751" s="32"/>
    </row>
    <row r="752" spans="1:8" s="42" customFormat="1" ht="15.75" thickBot="1">
      <c r="A752" s="36"/>
      <c r="B752" s="95"/>
      <c r="C752" s="43"/>
      <c r="D752" s="47"/>
      <c r="E752" s="44"/>
      <c r="F752" s="40"/>
      <c r="G752" s="32"/>
      <c r="H752" s="32"/>
    </row>
    <row r="753" spans="1:8" s="42" customFormat="1" ht="15">
      <c r="A753" s="36"/>
      <c r="B753" s="226" t="s">
        <v>743</v>
      </c>
      <c r="C753" s="227"/>
      <c r="D753" s="258"/>
      <c r="E753" s="259"/>
      <c r="F753" s="260"/>
      <c r="G753" s="32"/>
      <c r="H753" s="32"/>
    </row>
    <row r="754" spans="1:8" s="42" customFormat="1" ht="15">
      <c r="A754" s="36"/>
      <c r="B754" s="748" t="s">
        <v>789</v>
      </c>
      <c r="C754" s="749"/>
      <c r="D754" s="749"/>
      <c r="E754" s="749"/>
      <c r="F754" s="750"/>
      <c r="G754" s="32"/>
      <c r="H754" s="32"/>
    </row>
    <row r="755" spans="1:8" s="42" customFormat="1" ht="29.25" customHeight="1">
      <c r="A755" s="36"/>
      <c r="B755" s="231" t="s">
        <v>46</v>
      </c>
      <c r="C755" s="261"/>
      <c r="D755" s="262"/>
      <c r="E755" s="263"/>
      <c r="F755" s="264"/>
      <c r="G755" s="32"/>
      <c r="H755" s="32"/>
    </row>
    <row r="756" spans="1:8" s="42" customFormat="1" ht="15" customHeight="1">
      <c r="A756" s="36"/>
      <c r="B756" s="231"/>
      <c r="C756" s="261"/>
      <c r="D756" s="262"/>
      <c r="E756" s="263"/>
      <c r="F756" s="264"/>
      <c r="G756" s="32"/>
      <c r="H756" s="32"/>
    </row>
    <row r="757" spans="1:8" s="42" customFormat="1" ht="15">
      <c r="A757" s="36"/>
      <c r="B757" s="231" t="s">
        <v>27</v>
      </c>
      <c r="C757" s="261" t="s">
        <v>28</v>
      </c>
      <c r="D757" s="262" t="s">
        <v>29</v>
      </c>
      <c r="E757" s="263" t="s">
        <v>30</v>
      </c>
      <c r="F757" s="264" t="s">
        <v>31</v>
      </c>
      <c r="G757" s="32"/>
      <c r="H757" s="32"/>
    </row>
    <row r="758" spans="1:8" s="42" customFormat="1" ht="30">
      <c r="A758" s="36"/>
      <c r="B758" s="231" t="s">
        <v>745</v>
      </c>
      <c r="C758" s="261" t="s">
        <v>32</v>
      </c>
      <c r="D758" s="344">
        <v>1.4944</v>
      </c>
      <c r="E758" s="263">
        <v>17.9</v>
      </c>
      <c r="F758" s="264">
        <f aca="true" t="shared" si="26" ref="F758:F766">ROUND((D758*E758),4)</f>
        <v>26.7498</v>
      </c>
      <c r="G758" s="32"/>
      <c r="H758" s="32"/>
    </row>
    <row r="759" spans="1:8" s="42" customFormat="1" ht="15">
      <c r="A759" s="36"/>
      <c r="B759" s="231" t="s">
        <v>34</v>
      </c>
      <c r="C759" s="261" t="s">
        <v>32</v>
      </c>
      <c r="D759" s="344">
        <v>0.9834</v>
      </c>
      <c r="E759" s="263">
        <v>14.02</v>
      </c>
      <c r="F759" s="264">
        <f t="shared" si="26"/>
        <v>13.7873</v>
      </c>
      <c r="G759" s="32"/>
      <c r="H759" s="32"/>
    </row>
    <row r="760" spans="1:8" s="42" customFormat="1" ht="15" customHeight="1">
      <c r="A760" s="36"/>
      <c r="B760" s="231" t="s">
        <v>746</v>
      </c>
      <c r="C760" s="261" t="s">
        <v>45</v>
      </c>
      <c r="D760" s="344">
        <f>4*D764</f>
        <v>0</v>
      </c>
      <c r="E760" s="263">
        <v>0.67</v>
      </c>
      <c r="F760" s="264">
        <f t="shared" si="26"/>
        <v>0</v>
      </c>
      <c r="G760" s="32"/>
      <c r="H760" s="32"/>
    </row>
    <row r="761" spans="1:8" s="42" customFormat="1" ht="15">
      <c r="A761" s="36"/>
      <c r="B761" s="231" t="s">
        <v>747</v>
      </c>
      <c r="C761" s="261" t="s">
        <v>481</v>
      </c>
      <c r="D761" s="344">
        <v>0.5228</v>
      </c>
      <c r="E761" s="263">
        <v>37.03</v>
      </c>
      <c r="F761" s="264">
        <f t="shared" si="26"/>
        <v>19.3593</v>
      </c>
      <c r="G761" s="32"/>
      <c r="H761" s="32"/>
    </row>
    <row r="762" spans="1:8" s="42" customFormat="1" ht="29.25" customHeight="1">
      <c r="A762" s="36"/>
      <c r="B762" s="231" t="s">
        <v>748</v>
      </c>
      <c r="C762" s="261" t="s">
        <v>484</v>
      </c>
      <c r="D762" s="344">
        <v>4.14</v>
      </c>
      <c r="E762" s="263">
        <v>422.64</v>
      </c>
      <c r="F762" s="264">
        <f t="shared" si="26"/>
        <v>1749.7296</v>
      </c>
      <c r="G762" s="32"/>
      <c r="H762" s="32"/>
    </row>
    <row r="763" spans="1:8" s="42" customFormat="1" ht="15">
      <c r="A763" s="36"/>
      <c r="B763" s="231" t="s">
        <v>749</v>
      </c>
      <c r="C763" s="261" t="s">
        <v>481</v>
      </c>
      <c r="D763" s="344">
        <v>0.0211</v>
      </c>
      <c r="E763" s="263">
        <v>96.46</v>
      </c>
      <c r="F763" s="264">
        <f t="shared" si="26"/>
        <v>2.0353</v>
      </c>
      <c r="G763" s="32"/>
      <c r="H763" s="32"/>
    </row>
    <row r="764" spans="1:8" s="42" customFormat="1" ht="30">
      <c r="A764" s="36"/>
      <c r="B764" s="231" t="s">
        <v>750</v>
      </c>
      <c r="C764" s="261" t="s">
        <v>45</v>
      </c>
      <c r="D764" s="344">
        <v>0</v>
      </c>
      <c r="E764" s="263">
        <v>24.64</v>
      </c>
      <c r="F764" s="264">
        <f t="shared" si="26"/>
        <v>0</v>
      </c>
      <c r="G764" s="32"/>
      <c r="H764" s="32"/>
    </row>
    <row r="765" spans="1:8" s="42" customFormat="1" ht="45">
      <c r="A765" s="36"/>
      <c r="B765" s="231" t="s">
        <v>751</v>
      </c>
      <c r="C765" s="261" t="s">
        <v>45</v>
      </c>
      <c r="D765" s="344">
        <v>0</v>
      </c>
      <c r="E765" s="263">
        <v>127.94</v>
      </c>
      <c r="F765" s="264">
        <f t="shared" si="26"/>
        <v>0</v>
      </c>
      <c r="G765" s="32"/>
      <c r="H765" s="32"/>
    </row>
    <row r="766" spans="1:8" s="42" customFormat="1" ht="30">
      <c r="A766" s="36"/>
      <c r="B766" s="231" t="s">
        <v>752</v>
      </c>
      <c r="C766" s="261" t="s">
        <v>45</v>
      </c>
      <c r="D766" s="344">
        <v>0</v>
      </c>
      <c r="E766" s="263">
        <v>19.19</v>
      </c>
      <c r="F766" s="264">
        <f t="shared" si="26"/>
        <v>0</v>
      </c>
      <c r="G766" s="32"/>
      <c r="H766" s="32"/>
    </row>
    <row r="767" spans="1:8" s="42" customFormat="1" ht="15">
      <c r="A767" s="36"/>
      <c r="B767" s="544" t="s">
        <v>38</v>
      </c>
      <c r="C767" s="554" t="s">
        <v>1</v>
      </c>
      <c r="D767" s="555" t="s">
        <v>1</v>
      </c>
      <c r="E767" s="556" t="s">
        <v>1</v>
      </c>
      <c r="F767" s="557">
        <f>SUM(F758:F766)</f>
        <v>1811.6613</v>
      </c>
      <c r="G767" s="32"/>
      <c r="H767" s="32"/>
    </row>
    <row r="768" spans="1:8" s="42" customFormat="1" ht="15">
      <c r="A768" s="36"/>
      <c r="B768" s="544"/>
      <c r="C768" s="554"/>
      <c r="D768" s="555"/>
      <c r="E768" s="556"/>
      <c r="F768" s="557"/>
      <c r="G768" s="32"/>
      <c r="H768" s="32"/>
    </row>
    <row r="769" spans="1:8" s="42" customFormat="1" ht="15">
      <c r="A769" s="36"/>
      <c r="B769" s="544" t="s">
        <v>39</v>
      </c>
      <c r="C769" s="554" t="s">
        <v>1</v>
      </c>
      <c r="D769" s="555" t="s">
        <v>1</v>
      </c>
      <c r="E769" s="556" t="s">
        <v>1</v>
      </c>
      <c r="F769" s="557">
        <f>F767</f>
        <v>1811.6613</v>
      </c>
      <c r="G769" s="32"/>
      <c r="H769" s="32"/>
    </row>
    <row r="770" spans="1:8" s="42" customFormat="1" ht="15">
      <c r="A770" s="36"/>
      <c r="B770" s="544" t="s">
        <v>40</v>
      </c>
      <c r="C770" s="554" t="s">
        <v>1</v>
      </c>
      <c r="D770" s="555" t="s">
        <v>1</v>
      </c>
      <c r="E770" s="556">
        <v>0</v>
      </c>
      <c r="F770" s="557">
        <v>0</v>
      </c>
      <c r="G770" s="32"/>
      <c r="H770" s="32"/>
    </row>
    <row r="771" spans="1:8" s="42" customFormat="1" ht="15.75" thickBot="1">
      <c r="A771" s="36"/>
      <c r="B771" s="549" t="s">
        <v>41</v>
      </c>
      <c r="C771" s="550" t="s">
        <v>1</v>
      </c>
      <c r="D771" s="558" t="s">
        <v>1</v>
      </c>
      <c r="E771" s="559" t="s">
        <v>1</v>
      </c>
      <c r="F771" s="560">
        <f>SUM(F769:F770)</f>
        <v>1811.6613</v>
      </c>
      <c r="G771" s="32"/>
      <c r="H771" s="32"/>
    </row>
    <row r="772" spans="1:8" s="42" customFormat="1" ht="15.75" thickBot="1">
      <c r="A772" s="36"/>
      <c r="B772" s="33"/>
      <c r="C772" s="33"/>
      <c r="D772" s="46"/>
      <c r="E772" s="37"/>
      <c r="F772" s="37"/>
      <c r="G772" s="32"/>
      <c r="H772" s="32"/>
    </row>
    <row r="773" spans="1:8" s="42" customFormat="1" ht="15">
      <c r="A773" s="36"/>
      <c r="B773" s="226" t="s">
        <v>743</v>
      </c>
      <c r="C773" s="227"/>
      <c r="D773" s="258"/>
      <c r="E773" s="259"/>
      <c r="F773" s="260"/>
      <c r="G773" s="32"/>
      <c r="H773" s="32"/>
    </row>
    <row r="774" spans="1:8" s="42" customFormat="1" ht="15">
      <c r="A774" s="36"/>
      <c r="B774" s="748" t="s">
        <v>794</v>
      </c>
      <c r="C774" s="749"/>
      <c r="D774" s="749"/>
      <c r="E774" s="749"/>
      <c r="F774" s="750"/>
      <c r="G774" s="32"/>
      <c r="H774" s="32"/>
    </row>
    <row r="775" spans="1:8" s="42" customFormat="1" ht="26.25" customHeight="1">
      <c r="A775" s="36"/>
      <c r="B775" s="231" t="s">
        <v>46</v>
      </c>
      <c r="C775" s="261"/>
      <c r="D775" s="262"/>
      <c r="E775" s="263"/>
      <c r="F775" s="264"/>
      <c r="G775" s="32"/>
      <c r="H775" s="32"/>
    </row>
    <row r="776" spans="1:8" s="42" customFormat="1" ht="15" customHeight="1">
      <c r="A776" s="36"/>
      <c r="B776" s="231"/>
      <c r="C776" s="261"/>
      <c r="D776" s="262"/>
      <c r="E776" s="263"/>
      <c r="F776" s="264"/>
      <c r="G776" s="32"/>
      <c r="H776" s="32"/>
    </row>
    <row r="777" spans="1:8" s="42" customFormat="1" ht="15">
      <c r="A777" s="36"/>
      <c r="B777" s="231" t="s">
        <v>27</v>
      </c>
      <c r="C777" s="261" t="s">
        <v>28</v>
      </c>
      <c r="D777" s="262" t="s">
        <v>29</v>
      </c>
      <c r="E777" s="263" t="s">
        <v>30</v>
      </c>
      <c r="F777" s="264" t="s">
        <v>31</v>
      </c>
      <c r="G777" s="32"/>
      <c r="H777" s="32"/>
    </row>
    <row r="778" spans="1:8" s="42" customFormat="1" ht="30">
      <c r="A778" s="36"/>
      <c r="B778" s="231" t="s">
        <v>745</v>
      </c>
      <c r="C778" s="261" t="s">
        <v>32</v>
      </c>
      <c r="D778" s="344">
        <v>1.4944</v>
      </c>
      <c r="E778" s="263">
        <v>17.9</v>
      </c>
      <c r="F778" s="264">
        <f aca="true" t="shared" si="27" ref="F778:F786">ROUND((D778*E778),4)</f>
        <v>26.7498</v>
      </c>
      <c r="G778" s="32"/>
      <c r="H778" s="32"/>
    </row>
    <row r="779" spans="1:8" s="42" customFormat="1" ht="15">
      <c r="A779" s="36"/>
      <c r="B779" s="231" t="s">
        <v>34</v>
      </c>
      <c r="C779" s="261" t="s">
        <v>32</v>
      </c>
      <c r="D779" s="344">
        <v>0.9834</v>
      </c>
      <c r="E779" s="263">
        <v>14.02</v>
      </c>
      <c r="F779" s="264">
        <f t="shared" si="27"/>
        <v>13.7873</v>
      </c>
      <c r="G779" s="32"/>
      <c r="H779" s="32"/>
    </row>
    <row r="780" spans="1:8" s="42" customFormat="1" ht="15" customHeight="1">
      <c r="A780" s="36"/>
      <c r="B780" s="231" t="s">
        <v>746</v>
      </c>
      <c r="C780" s="261" t="s">
        <v>45</v>
      </c>
      <c r="D780" s="344">
        <f>D784*5</f>
        <v>20</v>
      </c>
      <c r="E780" s="263">
        <v>0.67</v>
      </c>
      <c r="F780" s="264">
        <f t="shared" si="27"/>
        <v>13.4</v>
      </c>
      <c r="G780" s="32"/>
      <c r="H780" s="32"/>
    </row>
    <row r="781" spans="1:8" s="42" customFormat="1" ht="15">
      <c r="A781" s="36"/>
      <c r="B781" s="231" t="s">
        <v>747</v>
      </c>
      <c r="C781" s="261" t="s">
        <v>481</v>
      </c>
      <c r="D781" s="344">
        <v>0.6135</v>
      </c>
      <c r="E781" s="263">
        <v>37.03</v>
      </c>
      <c r="F781" s="264">
        <f t="shared" si="27"/>
        <v>22.7179</v>
      </c>
      <c r="G781" s="32"/>
      <c r="H781" s="32"/>
    </row>
    <row r="782" spans="1:8" s="42" customFormat="1" ht="47.25" customHeight="1">
      <c r="A782" s="36"/>
      <c r="B782" s="231" t="s">
        <v>748</v>
      </c>
      <c r="C782" s="261" t="s">
        <v>484</v>
      </c>
      <c r="D782" s="344">
        <f>1.005*(0.6*4.13)</f>
        <v>2.4903899999999997</v>
      </c>
      <c r="E782" s="263">
        <v>422.64</v>
      </c>
      <c r="F782" s="264">
        <f t="shared" si="27"/>
        <v>1052.5384</v>
      </c>
      <c r="G782" s="32"/>
      <c r="H782" s="32"/>
    </row>
    <row r="783" spans="1:8" s="42" customFormat="1" ht="15">
      <c r="A783" s="36"/>
      <c r="B783" s="231" t="s">
        <v>749</v>
      </c>
      <c r="C783" s="261" t="s">
        <v>481</v>
      </c>
      <c r="D783" s="344">
        <v>0.0211</v>
      </c>
      <c r="E783" s="263">
        <v>96.46</v>
      </c>
      <c r="F783" s="264">
        <f t="shared" si="27"/>
        <v>2.0353</v>
      </c>
      <c r="G783" s="32"/>
      <c r="H783" s="32"/>
    </row>
    <row r="784" spans="1:8" s="42" customFormat="1" ht="30">
      <c r="A784" s="36"/>
      <c r="B784" s="231" t="s">
        <v>750</v>
      </c>
      <c r="C784" s="261" t="s">
        <v>45</v>
      </c>
      <c r="D784" s="344">
        <v>4</v>
      </c>
      <c r="E784" s="263">
        <v>24.64</v>
      </c>
      <c r="F784" s="264">
        <f t="shared" si="27"/>
        <v>98.56</v>
      </c>
      <c r="G784" s="32"/>
      <c r="H784" s="32"/>
    </row>
    <row r="785" spans="1:8" s="42" customFormat="1" ht="45">
      <c r="A785" s="36"/>
      <c r="B785" s="231" t="s">
        <v>751</v>
      </c>
      <c r="C785" s="261" t="s">
        <v>45</v>
      </c>
      <c r="D785" s="344">
        <v>5</v>
      </c>
      <c r="E785" s="263">
        <v>127.94</v>
      </c>
      <c r="F785" s="264">
        <f t="shared" si="27"/>
        <v>639.7</v>
      </c>
      <c r="G785" s="32"/>
      <c r="H785" s="32"/>
    </row>
    <row r="786" spans="1:8" s="42" customFormat="1" ht="30">
      <c r="A786" s="36"/>
      <c r="B786" s="231" t="s">
        <v>752</v>
      </c>
      <c r="C786" s="261" t="s">
        <v>45</v>
      </c>
      <c r="D786" s="344">
        <v>5</v>
      </c>
      <c r="E786" s="263">
        <v>19.19</v>
      </c>
      <c r="F786" s="264">
        <f t="shared" si="27"/>
        <v>95.95</v>
      </c>
      <c r="G786" s="32"/>
      <c r="H786" s="32"/>
    </row>
    <row r="787" spans="1:8" s="42" customFormat="1" ht="15">
      <c r="A787" s="36"/>
      <c r="B787" s="544" t="s">
        <v>38</v>
      </c>
      <c r="C787" s="554" t="s">
        <v>1</v>
      </c>
      <c r="D787" s="625" t="s">
        <v>1</v>
      </c>
      <c r="E787" s="556" t="s">
        <v>1</v>
      </c>
      <c r="F787" s="557">
        <f>SUM(F778:F786)</f>
        <v>1965.4387</v>
      </c>
      <c r="G787" s="32"/>
      <c r="H787" s="32"/>
    </row>
    <row r="788" spans="1:8" s="42" customFormat="1" ht="15">
      <c r="A788" s="36"/>
      <c r="B788" s="544"/>
      <c r="C788" s="554"/>
      <c r="D788" s="555"/>
      <c r="E788" s="556"/>
      <c r="F788" s="557"/>
      <c r="G788" s="32"/>
      <c r="H788" s="32"/>
    </row>
    <row r="789" spans="1:8" s="42" customFormat="1" ht="15">
      <c r="A789" s="36"/>
      <c r="B789" s="544" t="s">
        <v>39</v>
      </c>
      <c r="C789" s="554" t="s">
        <v>1</v>
      </c>
      <c r="D789" s="555" t="s">
        <v>1</v>
      </c>
      <c r="E789" s="556" t="s">
        <v>1</v>
      </c>
      <c r="F789" s="557">
        <f>F787</f>
        <v>1965.4387</v>
      </c>
      <c r="G789" s="32"/>
      <c r="H789" s="32"/>
    </row>
    <row r="790" spans="1:8" s="42" customFormat="1" ht="15">
      <c r="A790" s="36"/>
      <c r="B790" s="544" t="s">
        <v>40</v>
      </c>
      <c r="C790" s="554" t="s">
        <v>1</v>
      </c>
      <c r="D790" s="555" t="s">
        <v>1</v>
      </c>
      <c r="E790" s="556">
        <v>0</v>
      </c>
      <c r="F790" s="557">
        <v>0</v>
      </c>
      <c r="G790" s="32"/>
      <c r="H790" s="32"/>
    </row>
    <row r="791" spans="1:8" s="42" customFormat="1" ht="15.75" thickBot="1">
      <c r="A791" s="36"/>
      <c r="B791" s="549" t="s">
        <v>41</v>
      </c>
      <c r="C791" s="550" t="s">
        <v>1</v>
      </c>
      <c r="D791" s="558" t="s">
        <v>1</v>
      </c>
      <c r="E791" s="559" t="s">
        <v>1</v>
      </c>
      <c r="F791" s="560">
        <f>SUM(F789:F790)</f>
        <v>1965.4387</v>
      </c>
      <c r="G791" s="32"/>
      <c r="H791" s="32"/>
    </row>
    <row r="792" spans="1:8" s="42" customFormat="1" ht="15.75" thickBot="1">
      <c r="A792" s="36"/>
      <c r="B792" s="33"/>
      <c r="C792" s="33"/>
      <c r="D792" s="46"/>
      <c r="E792" s="37"/>
      <c r="F792" s="37"/>
      <c r="G792" s="32"/>
      <c r="H792" s="32"/>
    </row>
    <row r="793" spans="1:8" s="42" customFormat="1" ht="15">
      <c r="A793" s="36"/>
      <c r="B793" s="226" t="s">
        <v>743</v>
      </c>
      <c r="C793" s="227"/>
      <c r="D793" s="258"/>
      <c r="E793" s="259"/>
      <c r="F793" s="260"/>
      <c r="G793" s="32"/>
      <c r="H793" s="32"/>
    </row>
    <row r="794" spans="1:8" s="43" customFormat="1" ht="15">
      <c r="A794" s="33"/>
      <c r="B794" s="760" t="s">
        <v>795</v>
      </c>
      <c r="C794" s="761"/>
      <c r="D794" s="761"/>
      <c r="E794" s="761"/>
      <c r="F794" s="762"/>
      <c r="G794" s="31"/>
      <c r="H794" s="31"/>
    </row>
    <row r="795" spans="1:8" s="43" customFormat="1" ht="15" customHeight="1">
      <c r="A795" s="33"/>
      <c r="B795" s="231" t="s">
        <v>46</v>
      </c>
      <c r="C795" s="261"/>
      <c r="D795" s="262"/>
      <c r="E795" s="263"/>
      <c r="F795" s="264"/>
      <c r="G795" s="31"/>
      <c r="H795" s="31"/>
    </row>
    <row r="796" spans="1:8" s="43" customFormat="1" ht="15" customHeight="1">
      <c r="A796" s="33"/>
      <c r="B796" s="231"/>
      <c r="C796" s="261"/>
      <c r="D796" s="262"/>
      <c r="E796" s="263"/>
      <c r="F796" s="264"/>
      <c r="G796" s="31"/>
      <c r="H796" s="31"/>
    </row>
    <row r="797" spans="1:8" s="43" customFormat="1" ht="42" customHeight="1">
      <c r="A797" s="33"/>
      <c r="B797" s="231" t="s">
        <v>27</v>
      </c>
      <c r="C797" s="261" t="s">
        <v>28</v>
      </c>
      <c r="D797" s="262" t="s">
        <v>29</v>
      </c>
      <c r="E797" s="263" t="s">
        <v>30</v>
      </c>
      <c r="F797" s="264" t="s">
        <v>31</v>
      </c>
      <c r="G797" s="31"/>
      <c r="H797" s="31"/>
    </row>
    <row r="798" spans="1:8" s="43" customFormat="1" ht="30">
      <c r="A798" s="33"/>
      <c r="B798" s="231" t="s">
        <v>745</v>
      </c>
      <c r="C798" s="261" t="s">
        <v>32</v>
      </c>
      <c r="D798" s="344">
        <v>1.4944</v>
      </c>
      <c r="E798" s="263">
        <v>17.9</v>
      </c>
      <c r="F798" s="264">
        <f aca="true" t="shared" si="28" ref="F798:F806">ROUND((D798*E798),4)</f>
        <v>26.7498</v>
      </c>
      <c r="G798" s="31"/>
      <c r="H798" s="31"/>
    </row>
    <row r="799" spans="1:8" s="42" customFormat="1" ht="15">
      <c r="A799" s="36"/>
      <c r="B799" s="231" t="s">
        <v>34</v>
      </c>
      <c r="C799" s="261" t="s">
        <v>32</v>
      </c>
      <c r="D799" s="344">
        <v>0.9834</v>
      </c>
      <c r="E799" s="263">
        <v>14.02</v>
      </c>
      <c r="F799" s="264">
        <f t="shared" si="28"/>
        <v>13.7873</v>
      </c>
      <c r="G799" s="32"/>
      <c r="H799" s="32"/>
    </row>
    <row r="800" spans="1:8" s="42" customFormat="1" ht="15" customHeight="1">
      <c r="A800" s="36"/>
      <c r="B800" s="231" t="s">
        <v>746</v>
      </c>
      <c r="C800" s="261" t="s">
        <v>45</v>
      </c>
      <c r="D800" s="344">
        <f>5*D804</f>
        <v>20</v>
      </c>
      <c r="E800" s="263">
        <v>0.67</v>
      </c>
      <c r="F800" s="264">
        <f t="shared" si="28"/>
        <v>13.4</v>
      </c>
      <c r="G800" s="32"/>
      <c r="H800" s="32"/>
    </row>
    <row r="801" spans="1:8" s="42" customFormat="1" ht="15">
      <c r="A801" s="36"/>
      <c r="B801" s="231" t="s">
        <v>747</v>
      </c>
      <c r="C801" s="261" t="s">
        <v>481</v>
      </c>
      <c r="D801" s="344">
        <v>0.6135</v>
      </c>
      <c r="E801" s="263">
        <v>37.03</v>
      </c>
      <c r="F801" s="264">
        <f t="shared" si="28"/>
        <v>22.7179</v>
      </c>
      <c r="G801" s="32"/>
      <c r="H801" s="32"/>
    </row>
    <row r="802" spans="1:8" s="42" customFormat="1" ht="27.75" customHeight="1">
      <c r="A802" s="36"/>
      <c r="B802" s="231" t="s">
        <v>748</v>
      </c>
      <c r="C802" s="261" t="s">
        <v>484</v>
      </c>
      <c r="D802" s="344">
        <f>1.005*(4.77*0.6)</f>
        <v>2.8763099999999993</v>
      </c>
      <c r="E802" s="263">
        <v>422.64</v>
      </c>
      <c r="F802" s="264">
        <f t="shared" si="28"/>
        <v>1215.6437</v>
      </c>
      <c r="G802" s="32"/>
      <c r="H802" s="32"/>
    </row>
    <row r="803" spans="1:8" s="42" customFormat="1" ht="15">
      <c r="A803" s="36"/>
      <c r="B803" s="231" t="s">
        <v>749</v>
      </c>
      <c r="C803" s="261" t="s">
        <v>481</v>
      </c>
      <c r="D803" s="344">
        <v>0.0211</v>
      </c>
      <c r="E803" s="263">
        <v>96.46</v>
      </c>
      <c r="F803" s="264">
        <f t="shared" si="28"/>
        <v>2.0353</v>
      </c>
      <c r="G803" s="32"/>
      <c r="H803" s="32"/>
    </row>
    <row r="804" spans="1:8" s="42" customFormat="1" ht="30">
      <c r="A804" s="36"/>
      <c r="B804" s="231" t="s">
        <v>750</v>
      </c>
      <c r="C804" s="261" t="s">
        <v>45</v>
      </c>
      <c r="D804" s="344">
        <v>4</v>
      </c>
      <c r="E804" s="263">
        <v>24.64</v>
      </c>
      <c r="F804" s="264">
        <f t="shared" si="28"/>
        <v>98.56</v>
      </c>
      <c r="G804" s="32"/>
      <c r="H804" s="32"/>
    </row>
    <row r="805" spans="1:8" s="42" customFormat="1" ht="45">
      <c r="A805" s="36"/>
      <c r="B805" s="231" t="s">
        <v>751</v>
      </c>
      <c r="C805" s="261" t="s">
        <v>45</v>
      </c>
      <c r="D805" s="344">
        <v>4</v>
      </c>
      <c r="E805" s="263">
        <v>127.94</v>
      </c>
      <c r="F805" s="264">
        <f t="shared" si="28"/>
        <v>511.76</v>
      </c>
      <c r="G805" s="32"/>
      <c r="H805" s="32"/>
    </row>
    <row r="806" spans="1:8" s="42" customFormat="1" ht="30">
      <c r="A806" s="36"/>
      <c r="B806" s="231" t="s">
        <v>752</v>
      </c>
      <c r="C806" s="261" t="s">
        <v>45</v>
      </c>
      <c r="D806" s="344">
        <v>4</v>
      </c>
      <c r="E806" s="263">
        <v>19.19</v>
      </c>
      <c r="F806" s="264">
        <f t="shared" si="28"/>
        <v>76.76</v>
      </c>
      <c r="G806" s="32"/>
      <c r="H806" s="32"/>
    </row>
    <row r="807" spans="1:8" s="42" customFormat="1" ht="15">
      <c r="A807" s="36"/>
      <c r="B807" s="544" t="s">
        <v>38</v>
      </c>
      <c r="C807" s="554" t="s">
        <v>1</v>
      </c>
      <c r="D807" s="555" t="s">
        <v>1</v>
      </c>
      <c r="E807" s="556" t="s">
        <v>1</v>
      </c>
      <c r="F807" s="557">
        <f>SUM(F798:F806)</f>
        <v>1981.414</v>
      </c>
      <c r="G807" s="32"/>
      <c r="H807" s="32"/>
    </row>
    <row r="808" spans="1:8" s="42" customFormat="1" ht="15">
      <c r="A808" s="36"/>
      <c r="B808" s="544"/>
      <c r="C808" s="554"/>
      <c r="D808" s="555"/>
      <c r="E808" s="556"/>
      <c r="F808" s="557"/>
      <c r="G808" s="32"/>
      <c r="H808" s="32"/>
    </row>
    <row r="809" spans="1:8" s="42" customFormat="1" ht="15">
      <c r="A809" s="36"/>
      <c r="B809" s="544" t="s">
        <v>39</v>
      </c>
      <c r="C809" s="554" t="s">
        <v>1</v>
      </c>
      <c r="D809" s="555" t="s">
        <v>1</v>
      </c>
      <c r="E809" s="556" t="s">
        <v>1</v>
      </c>
      <c r="F809" s="557">
        <f>F807</f>
        <v>1981.414</v>
      </c>
      <c r="G809" s="32"/>
      <c r="H809" s="32"/>
    </row>
    <row r="810" spans="1:8" s="42" customFormat="1" ht="15">
      <c r="A810" s="36"/>
      <c r="B810" s="544" t="s">
        <v>40</v>
      </c>
      <c r="C810" s="554" t="s">
        <v>1</v>
      </c>
      <c r="D810" s="555" t="s">
        <v>1</v>
      </c>
      <c r="E810" s="556">
        <v>0</v>
      </c>
      <c r="F810" s="557">
        <v>0</v>
      </c>
      <c r="G810" s="32"/>
      <c r="H810" s="32"/>
    </row>
    <row r="811" spans="1:8" s="42" customFormat="1" ht="15.75" thickBot="1">
      <c r="A811" s="36"/>
      <c r="B811" s="549" t="s">
        <v>41</v>
      </c>
      <c r="C811" s="550" t="s">
        <v>1</v>
      </c>
      <c r="D811" s="558" t="s">
        <v>1</v>
      </c>
      <c r="E811" s="559" t="s">
        <v>1</v>
      </c>
      <c r="F811" s="560">
        <f>SUM(F809:F810)</f>
        <v>1981.414</v>
      </c>
      <c r="G811" s="32"/>
      <c r="H811" s="32"/>
    </row>
    <row r="812" spans="1:8" s="42" customFormat="1" ht="15.75" thickBot="1">
      <c r="A812" s="36"/>
      <c r="B812" s="33"/>
      <c r="C812" s="33"/>
      <c r="D812" s="46"/>
      <c r="E812" s="37"/>
      <c r="F812" s="37"/>
      <c r="G812" s="32"/>
      <c r="H812" s="32"/>
    </row>
    <row r="813" spans="1:8" s="42" customFormat="1" ht="15">
      <c r="A813" s="36"/>
      <c r="B813" s="349" t="s">
        <v>743</v>
      </c>
      <c r="C813" s="350"/>
      <c r="D813" s="351"/>
      <c r="E813" s="352"/>
      <c r="F813" s="353"/>
      <c r="G813" s="32"/>
      <c r="H813" s="32"/>
    </row>
    <row r="814" spans="1:8" s="42" customFormat="1" ht="15">
      <c r="A814" s="36"/>
      <c r="B814" s="754" t="s">
        <v>797</v>
      </c>
      <c r="C814" s="755"/>
      <c r="D814" s="755"/>
      <c r="E814" s="755"/>
      <c r="F814" s="756"/>
      <c r="G814" s="32"/>
      <c r="H814" s="32"/>
    </row>
    <row r="815" spans="1:8" s="42" customFormat="1" ht="13.5" customHeight="1">
      <c r="A815" s="36"/>
      <c r="B815" s="354" t="s">
        <v>46</v>
      </c>
      <c r="C815" s="355"/>
      <c r="D815" s="356"/>
      <c r="E815" s="357"/>
      <c r="F815" s="358"/>
      <c r="G815" s="32"/>
      <c r="H815" s="32"/>
    </row>
    <row r="816" spans="1:8" s="42" customFormat="1" ht="15" customHeight="1">
      <c r="A816" s="36"/>
      <c r="B816" s="354"/>
      <c r="C816" s="355"/>
      <c r="D816" s="356"/>
      <c r="E816" s="357"/>
      <c r="F816" s="358"/>
      <c r="G816" s="32"/>
      <c r="H816" s="32"/>
    </row>
    <row r="817" spans="1:8" s="42" customFormat="1" ht="15">
      <c r="A817" s="36"/>
      <c r="B817" s="354" t="s">
        <v>27</v>
      </c>
      <c r="C817" s="355" t="s">
        <v>28</v>
      </c>
      <c r="D817" s="356" t="s">
        <v>29</v>
      </c>
      <c r="E817" s="357" t="s">
        <v>30</v>
      </c>
      <c r="F817" s="358" t="s">
        <v>31</v>
      </c>
      <c r="G817" s="32"/>
      <c r="H817" s="32"/>
    </row>
    <row r="818" spans="1:8" s="42" customFormat="1" ht="30">
      <c r="A818" s="36"/>
      <c r="B818" s="359" t="s">
        <v>745</v>
      </c>
      <c r="C818" s="360" t="s">
        <v>32</v>
      </c>
      <c r="D818" s="363">
        <f>3*1.4944</f>
        <v>4.4832</v>
      </c>
      <c r="E818" s="361">
        <v>17.9</v>
      </c>
      <c r="F818" s="362">
        <f>ROUND((D818*E818),4)</f>
        <v>80.2493</v>
      </c>
      <c r="G818" s="32"/>
      <c r="H818" s="32"/>
    </row>
    <row r="819" spans="1:8" s="42" customFormat="1" ht="15">
      <c r="A819" s="36"/>
      <c r="B819" s="359" t="s">
        <v>34</v>
      </c>
      <c r="C819" s="360" t="s">
        <v>32</v>
      </c>
      <c r="D819" s="363">
        <f>3*0.9834</f>
        <v>2.9502</v>
      </c>
      <c r="E819" s="361">
        <v>14.02</v>
      </c>
      <c r="F819" s="362">
        <f>ROUND((D819*E819),4)</f>
        <v>41.3618</v>
      </c>
      <c r="G819" s="32"/>
      <c r="H819" s="32"/>
    </row>
    <row r="820" spans="1:8" s="42" customFormat="1" ht="15" customHeight="1">
      <c r="A820" s="36"/>
      <c r="B820" s="359" t="s">
        <v>747</v>
      </c>
      <c r="C820" s="360" t="s">
        <v>481</v>
      </c>
      <c r="D820" s="364">
        <f>0.52*D821</f>
        <v>0.919776</v>
      </c>
      <c r="E820" s="361">
        <v>37.03</v>
      </c>
      <c r="F820" s="362">
        <f>ROUND((D820*E820),4)</f>
        <v>34.0593</v>
      </c>
      <c r="G820" s="32"/>
      <c r="H820" s="32"/>
    </row>
    <row r="821" spans="1:8" s="42" customFormat="1" ht="45">
      <c r="A821" s="36"/>
      <c r="B821" s="359" t="s">
        <v>748</v>
      </c>
      <c r="C821" s="360" t="s">
        <v>484</v>
      </c>
      <c r="D821" s="363">
        <f>1.005*((2.6*0.4)+(1.15*0.4)+(0.65*0.4))</f>
        <v>1.7688</v>
      </c>
      <c r="E821" s="361">
        <v>422.64</v>
      </c>
      <c r="F821" s="362">
        <f>ROUND((D821*E821),4)</f>
        <v>747.5656</v>
      </c>
      <c r="G821" s="32"/>
      <c r="H821" s="32"/>
    </row>
    <row r="822" spans="1:8" s="42" customFormat="1" ht="29.25" customHeight="1">
      <c r="A822" s="36"/>
      <c r="B822" s="359" t="s">
        <v>749</v>
      </c>
      <c r="C822" s="360" t="s">
        <v>481</v>
      </c>
      <c r="D822" s="363">
        <f>3*0.0211</f>
        <v>0.0633</v>
      </c>
      <c r="E822" s="361">
        <v>96.46</v>
      </c>
      <c r="F822" s="362">
        <f>ROUND((D822*E822),4)</f>
        <v>6.1059</v>
      </c>
      <c r="G822" s="32"/>
      <c r="H822" s="32"/>
    </row>
    <row r="823" spans="1:8" s="42" customFormat="1" ht="36.75" customHeight="1">
      <c r="A823" s="36"/>
      <c r="B823" s="578" t="s">
        <v>38</v>
      </c>
      <c r="C823" s="579" t="s">
        <v>1</v>
      </c>
      <c r="D823" s="580" t="s">
        <v>1</v>
      </c>
      <c r="E823" s="581" t="s">
        <v>1</v>
      </c>
      <c r="F823" s="582">
        <f>SUM(F818:F822)</f>
        <v>909.3419</v>
      </c>
      <c r="G823" s="32"/>
      <c r="H823" s="32"/>
    </row>
    <row r="824" spans="1:8" s="42" customFormat="1" ht="15">
      <c r="A824" s="36"/>
      <c r="B824" s="578"/>
      <c r="C824" s="579"/>
      <c r="D824" s="580"/>
      <c r="E824" s="581"/>
      <c r="F824" s="582"/>
      <c r="G824" s="32"/>
      <c r="H824" s="32"/>
    </row>
    <row r="825" spans="1:8" s="42" customFormat="1" ht="15">
      <c r="A825" s="36"/>
      <c r="B825" s="578" t="s">
        <v>39</v>
      </c>
      <c r="C825" s="579" t="s">
        <v>1</v>
      </c>
      <c r="D825" s="580" t="s">
        <v>1</v>
      </c>
      <c r="E825" s="581" t="s">
        <v>1</v>
      </c>
      <c r="F825" s="582">
        <f>F823</f>
        <v>909.3419</v>
      </c>
      <c r="G825" s="32"/>
      <c r="H825" s="32"/>
    </row>
    <row r="826" spans="1:8" s="42" customFormat="1" ht="15">
      <c r="A826" s="36"/>
      <c r="B826" s="578" t="s">
        <v>40</v>
      </c>
      <c r="C826" s="579" t="s">
        <v>1</v>
      </c>
      <c r="D826" s="580" t="s">
        <v>1</v>
      </c>
      <c r="E826" s="581">
        <v>0</v>
      </c>
      <c r="F826" s="582">
        <v>0</v>
      </c>
      <c r="G826" s="32"/>
      <c r="H826" s="32"/>
    </row>
    <row r="827" spans="1:8" s="42" customFormat="1" ht="15.75" thickBot="1">
      <c r="A827" s="36"/>
      <c r="B827" s="583" t="s">
        <v>41</v>
      </c>
      <c r="C827" s="584" t="s">
        <v>1</v>
      </c>
      <c r="D827" s="585" t="s">
        <v>1</v>
      </c>
      <c r="E827" s="586" t="s">
        <v>1</v>
      </c>
      <c r="F827" s="587">
        <f>SUM(F825:F826)</f>
        <v>909.3419</v>
      </c>
      <c r="G827" s="32"/>
      <c r="H827" s="32"/>
    </row>
    <row r="828" spans="1:8" s="42" customFormat="1" ht="15.75" thickBot="1">
      <c r="A828" s="36"/>
      <c r="B828" s="33"/>
      <c r="C828" s="33"/>
      <c r="D828" s="46"/>
      <c r="E828" s="37"/>
      <c r="F828" s="37"/>
      <c r="G828" s="32"/>
      <c r="H828" s="32"/>
    </row>
    <row r="829" spans="1:8" s="42" customFormat="1" ht="15">
      <c r="A829" s="36"/>
      <c r="B829" s="226" t="s">
        <v>277</v>
      </c>
      <c r="C829" s="227"/>
      <c r="D829" s="228"/>
      <c r="E829" s="229"/>
      <c r="F829" s="230"/>
      <c r="G829" s="32"/>
      <c r="H829" s="32"/>
    </row>
    <row r="830" spans="1:8" s="42" customFormat="1" ht="15">
      <c r="A830" s="36"/>
      <c r="B830" s="748" t="s">
        <v>276</v>
      </c>
      <c r="C830" s="749"/>
      <c r="D830" s="749"/>
      <c r="E830" s="749"/>
      <c r="F830" s="750"/>
      <c r="G830" s="32"/>
      <c r="H830" s="32"/>
    </row>
    <row r="831" spans="1:8" s="42" customFormat="1" ht="15">
      <c r="A831" s="36"/>
      <c r="B831" s="231" t="s">
        <v>46</v>
      </c>
      <c r="C831" s="232"/>
      <c r="D831" s="233"/>
      <c r="E831" s="234"/>
      <c r="F831" s="235"/>
      <c r="G831" s="32"/>
      <c r="H831" s="32"/>
    </row>
    <row r="832" spans="1:8" s="42" customFormat="1" ht="15">
      <c r="A832" s="36"/>
      <c r="B832" s="231"/>
      <c r="C832" s="232"/>
      <c r="D832" s="233"/>
      <c r="E832" s="234"/>
      <c r="F832" s="235"/>
      <c r="G832" s="32"/>
      <c r="H832" s="32"/>
    </row>
    <row r="833" spans="1:8" s="42" customFormat="1" ht="15">
      <c r="A833" s="36"/>
      <c r="B833" s="231" t="s">
        <v>27</v>
      </c>
      <c r="C833" s="232" t="s">
        <v>28</v>
      </c>
      <c r="D833" s="233" t="s">
        <v>29</v>
      </c>
      <c r="E833" s="234" t="s">
        <v>30</v>
      </c>
      <c r="F833" s="235" t="s">
        <v>31</v>
      </c>
      <c r="G833" s="32"/>
      <c r="H833" s="32"/>
    </row>
    <row r="834" spans="1:8" s="42" customFormat="1" ht="30">
      <c r="A834" s="36"/>
      <c r="B834" s="231" t="s">
        <v>50</v>
      </c>
      <c r="C834" s="232" t="s">
        <v>32</v>
      </c>
      <c r="D834" s="386">
        <v>0.183</v>
      </c>
      <c r="E834" s="234">
        <v>13.48</v>
      </c>
      <c r="F834" s="235">
        <f>ROUND((D834*E834),2)</f>
        <v>2.47</v>
      </c>
      <c r="G834" s="32"/>
      <c r="H834" s="32"/>
    </row>
    <row r="835" spans="1:8" s="42" customFormat="1" ht="15" customHeight="1">
      <c r="A835" s="36"/>
      <c r="B835" s="231" t="s">
        <v>49</v>
      </c>
      <c r="C835" s="232" t="s">
        <v>32</v>
      </c>
      <c r="D835" s="386">
        <v>0.183</v>
      </c>
      <c r="E835" s="234">
        <v>17.66</v>
      </c>
      <c r="F835" s="235">
        <f>ROUND((D835*E835),2)</f>
        <v>3.23</v>
      </c>
      <c r="G835" s="32"/>
      <c r="H835" s="32"/>
    </row>
    <row r="836" spans="1:8" s="42" customFormat="1" ht="15" customHeight="1">
      <c r="A836" s="36"/>
      <c r="B836" s="231" t="s">
        <v>274</v>
      </c>
      <c r="C836" s="237" t="s">
        <v>45</v>
      </c>
      <c r="D836" s="386">
        <v>0.012</v>
      </c>
      <c r="E836" s="392">
        <v>22.78</v>
      </c>
      <c r="F836" s="235">
        <f>ROUND((D836*E836),2)</f>
        <v>0.27</v>
      </c>
      <c r="G836" s="32"/>
      <c r="H836" s="32"/>
    </row>
    <row r="837" spans="1:8" s="42" customFormat="1" ht="30">
      <c r="A837" s="36"/>
      <c r="B837" s="524" t="s">
        <v>275</v>
      </c>
      <c r="C837" s="237" t="s">
        <v>45</v>
      </c>
      <c r="D837" s="243">
        <v>1</v>
      </c>
      <c r="E837" s="239">
        <v>49.6</v>
      </c>
      <c r="F837" s="240">
        <f>ROUND((D837*E837),2)</f>
        <v>49.6</v>
      </c>
      <c r="G837" s="32"/>
      <c r="H837" s="32"/>
    </row>
    <row r="838" spans="1:8" s="42" customFormat="1" ht="15">
      <c r="A838" s="36"/>
      <c r="B838" s="544" t="s">
        <v>38</v>
      </c>
      <c r="C838" s="545" t="s">
        <v>1</v>
      </c>
      <c r="D838" s="546" t="s">
        <v>1</v>
      </c>
      <c r="E838" s="547" t="s">
        <v>1</v>
      </c>
      <c r="F838" s="548">
        <f>SUM(F832:F837)</f>
        <v>55.57</v>
      </c>
      <c r="G838" s="32"/>
      <c r="H838" s="32"/>
    </row>
    <row r="839" spans="1:8" s="42" customFormat="1" ht="15">
      <c r="A839" s="36"/>
      <c r="B839" s="544"/>
      <c r="C839" s="545"/>
      <c r="D839" s="546"/>
      <c r="E839" s="547"/>
      <c r="F839" s="548"/>
      <c r="G839" s="32"/>
      <c r="H839" s="32"/>
    </row>
    <row r="840" spans="1:8" s="42" customFormat="1" ht="15" customHeight="1">
      <c r="A840" s="36"/>
      <c r="B840" s="544" t="s">
        <v>39</v>
      </c>
      <c r="C840" s="545" t="s">
        <v>1</v>
      </c>
      <c r="D840" s="546" t="s">
        <v>1</v>
      </c>
      <c r="E840" s="547" t="s">
        <v>1</v>
      </c>
      <c r="F840" s="548">
        <f>F838</f>
        <v>55.57</v>
      </c>
      <c r="G840" s="32"/>
      <c r="H840" s="32"/>
    </row>
    <row r="841" spans="1:8" s="42" customFormat="1" ht="15">
      <c r="A841" s="36"/>
      <c r="B841" s="544" t="s">
        <v>40</v>
      </c>
      <c r="C841" s="545" t="s">
        <v>1</v>
      </c>
      <c r="D841" s="546" t="s">
        <v>1</v>
      </c>
      <c r="E841" s="547"/>
      <c r="F841" s="548">
        <f>ROUND((F840*E841),2)</f>
        <v>0</v>
      </c>
      <c r="G841" s="32"/>
      <c r="H841" s="32"/>
    </row>
    <row r="842" spans="1:8" s="42" customFormat="1" ht="27.75" customHeight="1" thickBot="1">
      <c r="A842" s="36"/>
      <c r="B842" s="549" t="s">
        <v>41</v>
      </c>
      <c r="C842" s="550" t="s">
        <v>1</v>
      </c>
      <c r="D842" s="551" t="s">
        <v>1</v>
      </c>
      <c r="E842" s="552" t="s">
        <v>1</v>
      </c>
      <c r="F842" s="553">
        <f>SUM(F840:F841)</f>
        <v>55.57</v>
      </c>
      <c r="G842" s="32"/>
      <c r="H842" s="32"/>
    </row>
    <row r="843" spans="1:8" s="42" customFormat="1" ht="15.75" thickBot="1">
      <c r="A843" s="36"/>
      <c r="B843" s="33"/>
      <c r="C843" s="33"/>
      <c r="D843" s="46"/>
      <c r="E843" s="37"/>
      <c r="F843" s="37"/>
      <c r="G843" s="32"/>
      <c r="H843" s="32"/>
    </row>
    <row r="844" spans="1:8" s="42" customFormat="1" ht="15">
      <c r="A844" s="36"/>
      <c r="B844" s="226" t="s">
        <v>277</v>
      </c>
      <c r="C844" s="227"/>
      <c r="D844" s="228"/>
      <c r="E844" s="229"/>
      <c r="F844" s="230"/>
      <c r="G844" s="32"/>
      <c r="H844" s="32"/>
    </row>
    <row r="845" spans="1:8" s="42" customFormat="1" ht="15">
      <c r="A845" s="36"/>
      <c r="B845" s="748" t="s">
        <v>281</v>
      </c>
      <c r="C845" s="749"/>
      <c r="D845" s="749"/>
      <c r="E845" s="749"/>
      <c r="F845" s="750"/>
      <c r="G845" s="32"/>
      <c r="H845" s="32"/>
    </row>
    <row r="846" spans="1:8" s="42" customFormat="1" ht="15">
      <c r="A846" s="36"/>
      <c r="B846" s="231" t="s">
        <v>46</v>
      </c>
      <c r="C846" s="232"/>
      <c r="D846" s="233"/>
      <c r="E846" s="234"/>
      <c r="F846" s="235"/>
      <c r="G846" s="32"/>
      <c r="H846" s="32"/>
    </row>
    <row r="847" spans="1:8" s="42" customFormat="1" ht="15">
      <c r="A847" s="36"/>
      <c r="B847" s="231"/>
      <c r="C847" s="232"/>
      <c r="D847" s="233"/>
      <c r="E847" s="234"/>
      <c r="F847" s="235"/>
      <c r="G847" s="32"/>
      <c r="H847" s="32"/>
    </row>
    <row r="848" spans="1:8" s="42" customFormat="1" ht="15">
      <c r="A848" s="36"/>
      <c r="B848" s="231" t="s">
        <v>27</v>
      </c>
      <c r="C848" s="232" t="s">
        <v>28</v>
      </c>
      <c r="D848" s="233" t="s">
        <v>29</v>
      </c>
      <c r="E848" s="234" t="s">
        <v>30</v>
      </c>
      <c r="F848" s="235" t="s">
        <v>31</v>
      </c>
      <c r="G848" s="32"/>
      <c r="H848" s="32"/>
    </row>
    <row r="849" spans="1:8" s="42" customFormat="1" ht="30">
      <c r="A849" s="36"/>
      <c r="B849" s="231" t="s">
        <v>50</v>
      </c>
      <c r="C849" s="232" t="s">
        <v>32</v>
      </c>
      <c r="D849" s="386">
        <v>0.183</v>
      </c>
      <c r="E849" s="234">
        <v>13.48</v>
      </c>
      <c r="F849" s="235">
        <f>ROUND((D849*E849),2)</f>
        <v>2.47</v>
      </c>
      <c r="G849" s="32"/>
      <c r="H849" s="32"/>
    </row>
    <row r="850" spans="1:8" s="42" customFormat="1" ht="30">
      <c r="A850" s="36"/>
      <c r="B850" s="231" t="s">
        <v>49</v>
      </c>
      <c r="C850" s="232" t="s">
        <v>32</v>
      </c>
      <c r="D850" s="386">
        <v>0.183</v>
      </c>
      <c r="E850" s="234">
        <v>17.66</v>
      </c>
      <c r="F850" s="235">
        <f>ROUND((D850*E850),2)</f>
        <v>3.23</v>
      </c>
      <c r="G850" s="32"/>
      <c r="H850" s="32"/>
    </row>
    <row r="851" spans="1:8" s="42" customFormat="1" ht="15">
      <c r="A851" s="36"/>
      <c r="B851" s="231" t="s">
        <v>274</v>
      </c>
      <c r="C851" s="237" t="s">
        <v>45</v>
      </c>
      <c r="D851" s="386">
        <v>0.012</v>
      </c>
      <c r="E851" s="392">
        <v>22.78</v>
      </c>
      <c r="F851" s="235">
        <f>ROUND((D851*E851),2)</f>
        <v>0.27</v>
      </c>
      <c r="G851" s="32"/>
      <c r="H851" s="32"/>
    </row>
    <row r="852" spans="1:8" s="42" customFormat="1" ht="30">
      <c r="A852" s="36"/>
      <c r="B852" s="524" t="s">
        <v>280</v>
      </c>
      <c r="C852" s="237" t="s">
        <v>45</v>
      </c>
      <c r="D852" s="243">
        <v>1</v>
      </c>
      <c r="E852" s="239">
        <v>15.18</v>
      </c>
      <c r="F852" s="240">
        <f>ROUND((D852*E852),2)</f>
        <v>15.18</v>
      </c>
      <c r="G852" s="32"/>
      <c r="H852" s="32"/>
    </row>
    <row r="853" spans="1:8" s="42" customFormat="1" ht="15">
      <c r="A853" s="36"/>
      <c r="B853" s="544" t="s">
        <v>38</v>
      </c>
      <c r="C853" s="545" t="s">
        <v>1</v>
      </c>
      <c r="D853" s="546" t="s">
        <v>1</v>
      </c>
      <c r="E853" s="547" t="s">
        <v>1</v>
      </c>
      <c r="F853" s="548">
        <f>SUM(F847:F852)</f>
        <v>21.15</v>
      </c>
      <c r="G853" s="32"/>
      <c r="H853" s="32"/>
    </row>
    <row r="854" spans="1:8" s="42" customFormat="1" ht="15">
      <c r="A854" s="36"/>
      <c r="B854" s="544"/>
      <c r="C854" s="545"/>
      <c r="D854" s="546"/>
      <c r="E854" s="547"/>
      <c r="F854" s="548"/>
      <c r="G854" s="32"/>
      <c r="H854" s="32"/>
    </row>
    <row r="855" spans="1:8" s="42" customFormat="1" ht="15" customHeight="1">
      <c r="A855" s="36"/>
      <c r="B855" s="544" t="s">
        <v>39</v>
      </c>
      <c r="C855" s="545" t="s">
        <v>1</v>
      </c>
      <c r="D855" s="546" t="s">
        <v>1</v>
      </c>
      <c r="E855" s="547" t="s">
        <v>1</v>
      </c>
      <c r="F855" s="548">
        <f>F853</f>
        <v>21.15</v>
      </c>
      <c r="G855" s="32"/>
      <c r="H855" s="32"/>
    </row>
    <row r="856" spans="1:8" s="42" customFormat="1" ht="15" customHeight="1">
      <c r="A856" s="36"/>
      <c r="B856" s="544" t="s">
        <v>40</v>
      </c>
      <c r="C856" s="545" t="s">
        <v>1</v>
      </c>
      <c r="D856" s="546" t="s">
        <v>1</v>
      </c>
      <c r="E856" s="547"/>
      <c r="F856" s="548">
        <f>ROUND((F855*E856),2)</f>
        <v>0</v>
      </c>
      <c r="G856" s="32"/>
      <c r="H856" s="32"/>
    </row>
    <row r="857" spans="1:8" s="42" customFormat="1" ht="15.75" thickBot="1">
      <c r="A857" s="36"/>
      <c r="B857" s="549" t="s">
        <v>41</v>
      </c>
      <c r="C857" s="550" t="s">
        <v>1</v>
      </c>
      <c r="D857" s="551" t="s">
        <v>1</v>
      </c>
      <c r="E857" s="552" t="s">
        <v>1</v>
      </c>
      <c r="F857" s="553">
        <f>SUM(F855:F856)</f>
        <v>21.15</v>
      </c>
      <c r="G857" s="32"/>
      <c r="H857" s="32"/>
    </row>
    <row r="858" spans="1:8" s="42" customFormat="1" ht="15.75" thickBot="1">
      <c r="A858" s="36"/>
      <c r="B858" s="33"/>
      <c r="C858" s="33"/>
      <c r="D858" s="46"/>
      <c r="E858" s="37"/>
      <c r="F858" s="37"/>
      <c r="G858" s="32"/>
      <c r="H858" s="32"/>
    </row>
    <row r="859" spans="1:8" s="42" customFormat="1" ht="44.25" customHeight="1">
      <c r="A859" s="36"/>
      <c r="B859" s="226" t="s">
        <v>285</v>
      </c>
      <c r="C859" s="227"/>
      <c r="D859" s="228"/>
      <c r="E859" s="229"/>
      <c r="F859" s="230"/>
      <c r="G859" s="32"/>
      <c r="H859" s="32"/>
    </row>
    <row r="860" spans="1:8" s="42" customFormat="1" ht="15" customHeight="1">
      <c r="A860" s="36"/>
      <c r="B860" s="748" t="s">
        <v>283</v>
      </c>
      <c r="C860" s="749"/>
      <c r="D860" s="749"/>
      <c r="E860" s="749"/>
      <c r="F860" s="750"/>
      <c r="G860" s="32"/>
      <c r="H860" s="32"/>
    </row>
    <row r="861" spans="1:8" s="42" customFormat="1" ht="15">
      <c r="A861" s="36"/>
      <c r="B861" s="231" t="s">
        <v>46</v>
      </c>
      <c r="C861" s="232"/>
      <c r="D861" s="233"/>
      <c r="E861" s="234"/>
      <c r="F861" s="235"/>
      <c r="G861" s="32"/>
      <c r="H861" s="32"/>
    </row>
    <row r="862" spans="1:8" s="42" customFormat="1" ht="29.25" customHeight="1">
      <c r="A862" s="36"/>
      <c r="B862" s="231"/>
      <c r="C862" s="232"/>
      <c r="D862" s="233"/>
      <c r="E862" s="234"/>
      <c r="F862" s="235"/>
      <c r="G862" s="32"/>
      <c r="H862" s="32"/>
    </row>
    <row r="863" spans="1:8" s="42" customFormat="1" ht="30.75" customHeight="1">
      <c r="A863" s="36"/>
      <c r="B863" s="231" t="s">
        <v>27</v>
      </c>
      <c r="C863" s="232" t="s">
        <v>28</v>
      </c>
      <c r="D863" s="233" t="s">
        <v>29</v>
      </c>
      <c r="E863" s="234" t="s">
        <v>30</v>
      </c>
      <c r="F863" s="235" t="s">
        <v>31</v>
      </c>
      <c r="G863" s="32"/>
      <c r="H863" s="32"/>
    </row>
    <row r="864" spans="1:8" s="42" customFormat="1" ht="30">
      <c r="A864" s="36"/>
      <c r="B864" s="231" t="s">
        <v>50</v>
      </c>
      <c r="C864" s="232" t="s">
        <v>32</v>
      </c>
      <c r="D864" s="386">
        <v>0.162</v>
      </c>
      <c r="E864" s="392">
        <v>13.48</v>
      </c>
      <c r="F864" s="235">
        <f>ROUND((D864*E864),2)</f>
        <v>2.18</v>
      </c>
      <c r="G864" s="32"/>
      <c r="H864" s="32"/>
    </row>
    <row r="865" spans="1:8" s="43" customFormat="1" ht="30">
      <c r="A865" s="33"/>
      <c r="B865" s="231" t="s">
        <v>49</v>
      </c>
      <c r="C865" s="232" t="s">
        <v>32</v>
      </c>
      <c r="D865" s="386">
        <v>0.162</v>
      </c>
      <c r="E865" s="392">
        <v>17.66</v>
      </c>
      <c r="F865" s="235">
        <f>ROUND((D865*E865),2)</f>
        <v>2.86</v>
      </c>
      <c r="G865" s="31"/>
      <c r="H865" s="31"/>
    </row>
    <row r="866" spans="1:8" s="43" customFormat="1" ht="15">
      <c r="A866" s="33"/>
      <c r="B866" s="231" t="s">
        <v>274</v>
      </c>
      <c r="C866" s="237" t="s">
        <v>45</v>
      </c>
      <c r="D866" s="386">
        <v>0.107</v>
      </c>
      <c r="E866" s="234">
        <v>22.78</v>
      </c>
      <c r="F866" s="235">
        <f>ROUND((D866*E866),2)</f>
        <v>2.44</v>
      </c>
      <c r="G866" s="31"/>
      <c r="H866" s="31"/>
    </row>
    <row r="867" spans="1:8" s="43" customFormat="1" ht="30">
      <c r="A867" s="33"/>
      <c r="B867" s="336" t="s">
        <v>284</v>
      </c>
      <c r="C867" s="237" t="s">
        <v>45</v>
      </c>
      <c r="D867" s="243">
        <v>1</v>
      </c>
      <c r="E867" s="239">
        <v>21.35</v>
      </c>
      <c r="F867" s="240">
        <f>ROUND((D867*E867),2)</f>
        <v>21.35</v>
      </c>
      <c r="G867" s="31"/>
      <c r="H867" s="31"/>
    </row>
    <row r="868" spans="1:8" s="43" customFormat="1" ht="15">
      <c r="A868" s="33"/>
      <c r="B868" s="544" t="s">
        <v>38</v>
      </c>
      <c r="C868" s="545" t="s">
        <v>1</v>
      </c>
      <c r="D868" s="546" t="s">
        <v>1</v>
      </c>
      <c r="E868" s="547" t="s">
        <v>1</v>
      </c>
      <c r="F868" s="548">
        <f>SUM(F862:F867)</f>
        <v>28.830000000000002</v>
      </c>
      <c r="G868" s="31"/>
      <c r="H868" s="31"/>
    </row>
    <row r="869" spans="1:8" s="42" customFormat="1" ht="15">
      <c r="A869" s="36"/>
      <c r="B869" s="544"/>
      <c r="C869" s="545"/>
      <c r="D869" s="546"/>
      <c r="E869" s="547"/>
      <c r="F869" s="548"/>
      <c r="G869" s="32"/>
      <c r="H869" s="32"/>
    </row>
    <row r="870" spans="1:8" s="42" customFormat="1" ht="15">
      <c r="A870" s="36"/>
      <c r="B870" s="544" t="s">
        <v>39</v>
      </c>
      <c r="C870" s="545" t="s">
        <v>1</v>
      </c>
      <c r="D870" s="546" t="s">
        <v>1</v>
      </c>
      <c r="E870" s="547" t="s">
        <v>1</v>
      </c>
      <c r="F870" s="548">
        <f>F868</f>
        <v>28.830000000000002</v>
      </c>
      <c r="G870" s="32"/>
      <c r="H870" s="32"/>
    </row>
    <row r="871" spans="1:8" s="42" customFormat="1" ht="15">
      <c r="A871" s="36"/>
      <c r="B871" s="544" t="s">
        <v>40</v>
      </c>
      <c r="C871" s="545" t="s">
        <v>1</v>
      </c>
      <c r="D871" s="546" t="s">
        <v>1</v>
      </c>
      <c r="E871" s="547"/>
      <c r="F871" s="548">
        <f>ROUND((F870*E871),2)</f>
        <v>0</v>
      </c>
      <c r="G871" s="32"/>
      <c r="H871" s="32"/>
    </row>
    <row r="872" spans="1:8" s="42" customFormat="1" ht="15.75" thickBot="1">
      <c r="A872" s="36"/>
      <c r="B872" s="549" t="s">
        <v>41</v>
      </c>
      <c r="C872" s="550" t="s">
        <v>1</v>
      </c>
      <c r="D872" s="551" t="s">
        <v>1</v>
      </c>
      <c r="E872" s="552" t="s">
        <v>1</v>
      </c>
      <c r="F872" s="553">
        <f>SUM(F870:F871)</f>
        <v>28.830000000000002</v>
      </c>
      <c r="G872" s="32"/>
      <c r="H872" s="32"/>
    </row>
    <row r="873" spans="1:8" s="42" customFormat="1" ht="15.75" thickBot="1">
      <c r="A873" s="36"/>
      <c r="B873" s="33"/>
      <c r="C873" s="33"/>
      <c r="D873" s="46"/>
      <c r="E873" s="37"/>
      <c r="F873" s="37"/>
      <c r="G873" s="32"/>
      <c r="H873" s="32"/>
    </row>
    <row r="874" spans="1:8" s="42" customFormat="1" ht="21.75" customHeight="1">
      <c r="A874" s="36"/>
      <c r="B874" s="226" t="s">
        <v>300</v>
      </c>
      <c r="C874" s="227"/>
      <c r="D874" s="228"/>
      <c r="E874" s="229"/>
      <c r="F874" s="230"/>
      <c r="G874" s="32"/>
      <c r="H874" s="32"/>
    </row>
    <row r="875" spans="1:8" s="42" customFormat="1" ht="30.75" customHeight="1">
      <c r="A875" s="36"/>
      <c r="B875" s="748" t="s">
        <v>301</v>
      </c>
      <c r="C875" s="749"/>
      <c r="D875" s="749"/>
      <c r="E875" s="749"/>
      <c r="F875" s="750"/>
      <c r="G875" s="32"/>
      <c r="H875" s="32"/>
    </row>
    <row r="876" spans="1:8" s="42" customFormat="1" ht="20.25" customHeight="1">
      <c r="A876" s="36"/>
      <c r="B876" s="231" t="s">
        <v>46</v>
      </c>
      <c r="C876" s="232"/>
      <c r="D876" s="233"/>
      <c r="E876" s="234"/>
      <c r="F876" s="235"/>
      <c r="G876" s="32"/>
      <c r="H876" s="32"/>
    </row>
    <row r="877" spans="1:8" s="42" customFormat="1" ht="15">
      <c r="A877" s="36"/>
      <c r="B877" s="231"/>
      <c r="C877" s="232"/>
      <c r="D877" s="233"/>
      <c r="E877" s="234"/>
      <c r="F877" s="235"/>
      <c r="G877" s="32"/>
      <c r="H877" s="32"/>
    </row>
    <row r="878" spans="1:8" s="42" customFormat="1" ht="15">
      <c r="A878" s="36"/>
      <c r="B878" s="231" t="s">
        <v>27</v>
      </c>
      <c r="C878" s="232" t="s">
        <v>28</v>
      </c>
      <c r="D878" s="233" t="s">
        <v>29</v>
      </c>
      <c r="E878" s="234" t="s">
        <v>30</v>
      </c>
      <c r="F878" s="235" t="s">
        <v>31</v>
      </c>
      <c r="G878" s="32"/>
      <c r="H878" s="32"/>
    </row>
    <row r="879" spans="1:8" s="42" customFormat="1" ht="30">
      <c r="A879" s="36"/>
      <c r="B879" s="231" t="s">
        <v>50</v>
      </c>
      <c r="C879" s="232" t="s">
        <v>32</v>
      </c>
      <c r="D879" s="233">
        <v>6</v>
      </c>
      <c r="E879" s="392">
        <v>13.48</v>
      </c>
      <c r="F879" s="235">
        <f>ROUND((D879*E879),2)</f>
        <v>80.88</v>
      </c>
      <c r="G879" s="32"/>
      <c r="H879" s="32"/>
    </row>
    <row r="880" spans="1:8" s="43" customFormat="1" ht="15" customHeight="1">
      <c r="A880" s="33"/>
      <c r="B880" s="231" t="s">
        <v>49</v>
      </c>
      <c r="C880" s="232" t="s">
        <v>32</v>
      </c>
      <c r="D880" s="233">
        <v>2</v>
      </c>
      <c r="E880" s="392">
        <v>17.66</v>
      </c>
      <c r="F880" s="235">
        <f>ROUND((D880*E880),2)</f>
        <v>35.32</v>
      </c>
      <c r="G880" s="31"/>
      <c r="H880" s="31"/>
    </row>
    <row r="881" spans="1:8" s="43" customFormat="1" ht="25.5" customHeight="1">
      <c r="A881" s="33"/>
      <c r="B881" s="231" t="s">
        <v>302</v>
      </c>
      <c r="C881" s="232" t="s">
        <v>32</v>
      </c>
      <c r="D881" s="233">
        <v>6</v>
      </c>
      <c r="E881" s="234">
        <v>18.3</v>
      </c>
      <c r="F881" s="235">
        <f>ROUND((D881*E881),2)</f>
        <v>109.8</v>
      </c>
      <c r="G881" s="31"/>
      <c r="H881" s="31"/>
    </row>
    <row r="882" spans="1:8" s="43" customFormat="1" ht="30">
      <c r="A882" s="33"/>
      <c r="B882" s="231" t="s">
        <v>303</v>
      </c>
      <c r="C882" s="237" t="s">
        <v>45</v>
      </c>
      <c r="D882" s="233">
        <v>1</v>
      </c>
      <c r="E882" s="234">
        <v>8388.89</v>
      </c>
      <c r="F882" s="235">
        <f>ROUND((D882*E882),2)</f>
        <v>8388.89</v>
      </c>
      <c r="G882" s="31"/>
      <c r="H882" s="31"/>
    </row>
    <row r="883" spans="1:8" s="43" customFormat="1" ht="15">
      <c r="A883" s="33"/>
      <c r="B883" s="544" t="s">
        <v>38</v>
      </c>
      <c r="C883" s="545" t="s">
        <v>1</v>
      </c>
      <c r="D883" s="546" t="s">
        <v>1</v>
      </c>
      <c r="E883" s="547" t="s">
        <v>1</v>
      </c>
      <c r="F883" s="548">
        <f>SUM(F877:F882)</f>
        <v>8614.89</v>
      </c>
      <c r="G883" s="31"/>
      <c r="H883" s="31"/>
    </row>
    <row r="884" spans="1:8" s="42" customFormat="1" ht="15">
      <c r="A884" s="36"/>
      <c r="B884" s="544"/>
      <c r="C884" s="545"/>
      <c r="D884" s="546"/>
      <c r="E884" s="547"/>
      <c r="F884" s="548"/>
      <c r="G884" s="32"/>
      <c r="H884" s="32"/>
    </row>
    <row r="885" spans="1:8" s="42" customFormat="1" ht="15">
      <c r="A885" s="36"/>
      <c r="B885" s="544" t="s">
        <v>39</v>
      </c>
      <c r="C885" s="545" t="s">
        <v>1</v>
      </c>
      <c r="D885" s="546" t="s">
        <v>1</v>
      </c>
      <c r="E885" s="547" t="s">
        <v>1</v>
      </c>
      <c r="F885" s="548">
        <f>F883</f>
        <v>8614.89</v>
      </c>
      <c r="G885" s="32"/>
      <c r="H885" s="32"/>
    </row>
    <row r="886" spans="1:8" s="42" customFormat="1" ht="15">
      <c r="A886" s="36"/>
      <c r="B886" s="544" t="s">
        <v>40</v>
      </c>
      <c r="C886" s="545" t="s">
        <v>1</v>
      </c>
      <c r="D886" s="546" t="s">
        <v>1</v>
      </c>
      <c r="E886" s="547"/>
      <c r="F886" s="548">
        <f>ROUND((F885*E886),2)</f>
        <v>0</v>
      </c>
      <c r="G886" s="32"/>
      <c r="H886" s="32"/>
    </row>
    <row r="887" spans="1:8" s="42" customFormat="1" ht="15.75" thickBot="1">
      <c r="A887" s="36"/>
      <c r="B887" s="549" t="s">
        <v>41</v>
      </c>
      <c r="C887" s="550" t="s">
        <v>1</v>
      </c>
      <c r="D887" s="551" t="s">
        <v>1</v>
      </c>
      <c r="E887" s="552" t="s">
        <v>1</v>
      </c>
      <c r="F887" s="553">
        <f>SUM(F885:F886)</f>
        <v>8614.89</v>
      </c>
      <c r="G887" s="32"/>
      <c r="H887" s="32"/>
    </row>
    <row r="888" spans="1:8" s="42" customFormat="1" ht="15.75" thickBot="1">
      <c r="A888" s="36"/>
      <c r="B888" s="33"/>
      <c r="C888" s="33"/>
      <c r="D888" s="46"/>
      <c r="E888" s="37"/>
      <c r="F888" s="37"/>
      <c r="G888" s="32"/>
      <c r="H888" s="32"/>
    </row>
    <row r="889" spans="1:8" s="42" customFormat="1" ht="15">
      <c r="A889" s="36"/>
      <c r="B889" s="226" t="s">
        <v>298</v>
      </c>
      <c r="C889" s="227"/>
      <c r="D889" s="228"/>
      <c r="E889" s="229"/>
      <c r="F889" s="230"/>
      <c r="G889" s="32"/>
      <c r="H889" s="32"/>
    </row>
    <row r="890" spans="1:8" s="42" customFormat="1" ht="15">
      <c r="A890" s="36"/>
      <c r="B890" s="748" t="s">
        <v>297</v>
      </c>
      <c r="C890" s="749"/>
      <c r="D890" s="749"/>
      <c r="E890" s="749"/>
      <c r="F890" s="750"/>
      <c r="G890" s="32"/>
      <c r="H890" s="32"/>
    </row>
    <row r="891" spans="1:8" s="42" customFormat="1" ht="15" customHeight="1">
      <c r="A891" s="36"/>
      <c r="B891" s="231" t="s">
        <v>46</v>
      </c>
      <c r="C891" s="232"/>
      <c r="D891" s="233"/>
      <c r="E891" s="234"/>
      <c r="F891" s="235"/>
      <c r="G891" s="32"/>
      <c r="H891" s="32"/>
    </row>
    <row r="892" spans="1:8" s="42" customFormat="1" ht="15">
      <c r="A892" s="36"/>
      <c r="B892" s="231"/>
      <c r="C892" s="232"/>
      <c r="D892" s="233"/>
      <c r="E892" s="234"/>
      <c r="F892" s="235"/>
      <c r="G892" s="32"/>
      <c r="H892" s="32"/>
    </row>
    <row r="893" spans="1:8" s="42" customFormat="1" ht="15">
      <c r="A893" s="36"/>
      <c r="B893" s="231" t="s">
        <v>27</v>
      </c>
      <c r="C893" s="232" t="s">
        <v>28</v>
      </c>
      <c r="D893" s="233" t="s">
        <v>29</v>
      </c>
      <c r="E893" s="234" t="s">
        <v>30</v>
      </c>
      <c r="F893" s="235" t="s">
        <v>31</v>
      </c>
      <c r="G893" s="32"/>
      <c r="H893" s="32"/>
    </row>
    <row r="894" spans="1:8" s="42" customFormat="1" ht="30">
      <c r="A894" s="36"/>
      <c r="B894" s="231" t="s">
        <v>50</v>
      </c>
      <c r="C894" s="232" t="s">
        <v>32</v>
      </c>
      <c r="D894" s="386">
        <v>0.114</v>
      </c>
      <c r="E894" s="392">
        <v>13.48</v>
      </c>
      <c r="F894" s="235">
        <f aca="true" t="shared" si="29" ref="F894:F899">ROUND((D894*E894),2)</f>
        <v>1.54</v>
      </c>
      <c r="G894" s="32"/>
      <c r="H894" s="32"/>
    </row>
    <row r="895" spans="1:8" s="43" customFormat="1" ht="30">
      <c r="A895" s="33"/>
      <c r="B895" s="231" t="s">
        <v>49</v>
      </c>
      <c r="C895" s="232" t="s">
        <v>32</v>
      </c>
      <c r="D895" s="386">
        <v>0.114</v>
      </c>
      <c r="E895" s="392">
        <v>17.66</v>
      </c>
      <c r="F895" s="235">
        <f t="shared" si="29"/>
        <v>2.01</v>
      </c>
      <c r="G895" s="31"/>
      <c r="H895" s="31"/>
    </row>
    <row r="896" spans="1:8" s="43" customFormat="1" ht="15" customHeight="1">
      <c r="A896" s="33"/>
      <c r="B896" s="231" t="s">
        <v>295</v>
      </c>
      <c r="C896" s="237" t="s">
        <v>45</v>
      </c>
      <c r="D896" s="386">
        <v>0.0083</v>
      </c>
      <c r="E896" s="234">
        <v>51.77</v>
      </c>
      <c r="F896" s="235">
        <f t="shared" si="29"/>
        <v>0.43</v>
      </c>
      <c r="G896" s="31"/>
      <c r="H896" s="31"/>
    </row>
    <row r="897" spans="1:8" s="43" customFormat="1" ht="15">
      <c r="A897" s="33"/>
      <c r="B897" s="231" t="s">
        <v>81</v>
      </c>
      <c r="C897" s="237" t="s">
        <v>45</v>
      </c>
      <c r="D897" s="386">
        <v>0.0504</v>
      </c>
      <c r="E897" s="234">
        <v>2.19</v>
      </c>
      <c r="F897" s="235">
        <f t="shared" si="29"/>
        <v>0.11</v>
      </c>
      <c r="G897" s="31"/>
      <c r="H897" s="31"/>
    </row>
    <row r="898" spans="1:8" s="43" customFormat="1" ht="30">
      <c r="A898" s="33"/>
      <c r="B898" s="231" t="s">
        <v>296</v>
      </c>
      <c r="C898" s="237" t="s">
        <v>45</v>
      </c>
      <c r="D898" s="386">
        <v>0.0064</v>
      </c>
      <c r="E898" s="234">
        <v>282.41</v>
      </c>
      <c r="F898" s="235">
        <f t="shared" si="29"/>
        <v>1.81</v>
      </c>
      <c r="G898" s="31"/>
      <c r="H898" s="31"/>
    </row>
    <row r="899" spans="1:8" s="42" customFormat="1" ht="15">
      <c r="A899" s="36"/>
      <c r="B899" s="231" t="s">
        <v>1456</v>
      </c>
      <c r="C899" s="237" t="s">
        <v>45</v>
      </c>
      <c r="D899" s="386">
        <v>1</v>
      </c>
      <c r="E899" s="234">
        <f>'MAPA DE COTAÇÃO'!$M$60</f>
        <v>116.14</v>
      </c>
      <c r="F899" s="235">
        <f t="shared" si="29"/>
        <v>116.14</v>
      </c>
      <c r="G899" s="32"/>
      <c r="H899" s="32"/>
    </row>
    <row r="900" spans="1:8" s="42" customFormat="1" ht="15" customHeight="1">
      <c r="A900" s="36"/>
      <c r="B900" s="544" t="s">
        <v>38</v>
      </c>
      <c r="C900" s="545" t="s">
        <v>1</v>
      </c>
      <c r="D900" s="546" t="s">
        <v>1</v>
      </c>
      <c r="E900" s="547" t="s">
        <v>1</v>
      </c>
      <c r="F900" s="548">
        <f>SUM(F892:F899)</f>
        <v>122.04</v>
      </c>
      <c r="G900" s="32"/>
      <c r="H900" s="32"/>
    </row>
    <row r="901" spans="1:8" s="42" customFormat="1" ht="15">
      <c r="A901" s="36"/>
      <c r="B901" s="544"/>
      <c r="C901" s="545"/>
      <c r="D901" s="546"/>
      <c r="E901" s="547"/>
      <c r="F901" s="548"/>
      <c r="G901" s="32"/>
      <c r="H901" s="32"/>
    </row>
    <row r="902" spans="1:8" s="42" customFormat="1" ht="15">
      <c r="A902" s="36"/>
      <c r="B902" s="544" t="s">
        <v>39</v>
      </c>
      <c r="C902" s="545" t="s">
        <v>1</v>
      </c>
      <c r="D902" s="546" t="s">
        <v>1</v>
      </c>
      <c r="E902" s="547" t="s">
        <v>1</v>
      </c>
      <c r="F902" s="548">
        <f>F900</f>
        <v>122.04</v>
      </c>
      <c r="G902" s="32"/>
      <c r="H902" s="32"/>
    </row>
    <row r="903" spans="1:8" s="42" customFormat="1" ht="15">
      <c r="A903" s="36"/>
      <c r="B903" s="544" t="s">
        <v>40</v>
      </c>
      <c r="C903" s="545" t="s">
        <v>1</v>
      </c>
      <c r="D903" s="546" t="s">
        <v>1</v>
      </c>
      <c r="E903" s="547"/>
      <c r="F903" s="548">
        <f>ROUND((F902*E903),2)</f>
        <v>0</v>
      </c>
      <c r="G903" s="32"/>
      <c r="H903" s="32"/>
    </row>
    <row r="904" spans="1:8" s="42" customFormat="1" ht="15.75" thickBot="1">
      <c r="A904" s="36"/>
      <c r="B904" s="549" t="s">
        <v>41</v>
      </c>
      <c r="C904" s="550" t="s">
        <v>1</v>
      </c>
      <c r="D904" s="551" t="s">
        <v>1</v>
      </c>
      <c r="E904" s="552" t="s">
        <v>1</v>
      </c>
      <c r="F904" s="553">
        <f>SUM(F902:F903)</f>
        <v>122.04</v>
      </c>
      <c r="G904" s="32"/>
      <c r="H904" s="32"/>
    </row>
    <row r="905" spans="1:8" s="42" customFormat="1" ht="15.75" thickBot="1">
      <c r="A905" s="36"/>
      <c r="B905" s="33"/>
      <c r="C905" s="33"/>
      <c r="D905" s="46"/>
      <c r="E905" s="37"/>
      <c r="F905" s="37"/>
      <c r="G905" s="32"/>
      <c r="H905" s="32"/>
    </row>
    <row r="906" spans="1:8" s="42" customFormat="1" ht="15">
      <c r="A906" s="36"/>
      <c r="B906" s="226" t="s">
        <v>308</v>
      </c>
      <c r="C906" s="227"/>
      <c r="D906" s="228"/>
      <c r="E906" s="229"/>
      <c r="F906" s="230"/>
      <c r="G906" s="32"/>
      <c r="H906" s="32"/>
    </row>
    <row r="907" spans="1:8" s="42" customFormat="1" ht="15">
      <c r="A907" s="36"/>
      <c r="B907" s="748" t="s">
        <v>307</v>
      </c>
      <c r="C907" s="749"/>
      <c r="D907" s="749"/>
      <c r="E907" s="749"/>
      <c r="F907" s="750"/>
      <c r="G907" s="32"/>
      <c r="H907" s="32"/>
    </row>
    <row r="908" spans="1:8" s="42" customFormat="1" ht="15">
      <c r="A908" s="36"/>
      <c r="B908" s="231" t="s">
        <v>46</v>
      </c>
      <c r="C908" s="232"/>
      <c r="D908" s="233"/>
      <c r="E908" s="234"/>
      <c r="F908" s="235"/>
      <c r="G908" s="32"/>
      <c r="H908" s="32"/>
    </row>
    <row r="909" spans="1:8" s="43" customFormat="1" ht="29.25" customHeight="1">
      <c r="A909" s="33"/>
      <c r="B909" s="231"/>
      <c r="C909" s="232"/>
      <c r="D909" s="233"/>
      <c r="E909" s="234"/>
      <c r="F909" s="235"/>
      <c r="G909" s="31"/>
      <c r="H909" s="31"/>
    </row>
    <row r="910" spans="1:8" s="43" customFormat="1" ht="15">
      <c r="A910" s="33"/>
      <c r="B910" s="231" t="s">
        <v>27</v>
      </c>
      <c r="C910" s="232" t="s">
        <v>28</v>
      </c>
      <c r="D910" s="233" t="s">
        <v>29</v>
      </c>
      <c r="E910" s="234" t="s">
        <v>30</v>
      </c>
      <c r="F910" s="235" t="s">
        <v>31</v>
      </c>
      <c r="G910" s="31"/>
      <c r="H910" s="31"/>
    </row>
    <row r="911" spans="1:8" s="43" customFormat="1" ht="30">
      <c r="A911" s="33"/>
      <c r="B911" s="231" t="s">
        <v>50</v>
      </c>
      <c r="C911" s="232" t="s">
        <v>32</v>
      </c>
      <c r="D911" s="386">
        <v>0.143</v>
      </c>
      <c r="E911" s="392">
        <v>13.48</v>
      </c>
      <c r="F911" s="235">
        <f aca="true" t="shared" si="30" ref="F911:F916">ROUND((D911*E911),2)</f>
        <v>1.93</v>
      </c>
      <c r="G911" s="31"/>
      <c r="H911" s="31"/>
    </row>
    <row r="912" spans="1:8" s="43" customFormat="1" ht="30">
      <c r="A912" s="33"/>
      <c r="B912" s="231" t="s">
        <v>49</v>
      </c>
      <c r="C912" s="232" t="s">
        <v>32</v>
      </c>
      <c r="D912" s="386">
        <v>0.143</v>
      </c>
      <c r="E912" s="392">
        <v>17.66</v>
      </c>
      <c r="F912" s="235">
        <f t="shared" si="30"/>
        <v>2.53</v>
      </c>
      <c r="G912" s="31"/>
      <c r="H912" s="31"/>
    </row>
    <row r="913" spans="1:8" s="42" customFormat="1" ht="30">
      <c r="A913" s="36"/>
      <c r="B913" s="231" t="s">
        <v>295</v>
      </c>
      <c r="C913" s="237" t="s">
        <v>45</v>
      </c>
      <c r="D913" s="386">
        <v>0.0063</v>
      </c>
      <c r="E913" s="392">
        <v>51.77</v>
      </c>
      <c r="F913" s="235">
        <f t="shared" si="30"/>
        <v>0.33</v>
      </c>
      <c r="G913" s="32"/>
      <c r="H913" s="32"/>
    </row>
    <row r="914" spans="1:8" s="42" customFormat="1" ht="15">
      <c r="A914" s="36"/>
      <c r="B914" s="231" t="s">
        <v>81</v>
      </c>
      <c r="C914" s="237" t="s">
        <v>45</v>
      </c>
      <c r="D914" s="386">
        <v>0.0715</v>
      </c>
      <c r="E914" s="234">
        <v>2.19</v>
      </c>
      <c r="F914" s="235">
        <f t="shared" si="30"/>
        <v>0.16</v>
      </c>
      <c r="G914" s="32"/>
      <c r="H914" s="32"/>
    </row>
    <row r="915" spans="1:8" s="42" customFormat="1" ht="30">
      <c r="A915" s="36"/>
      <c r="B915" s="231" t="s">
        <v>296</v>
      </c>
      <c r="C915" s="237" t="s">
        <v>45</v>
      </c>
      <c r="D915" s="386">
        <v>0.0048</v>
      </c>
      <c r="E915" s="392">
        <v>282.41</v>
      </c>
      <c r="F915" s="235">
        <f t="shared" si="30"/>
        <v>1.36</v>
      </c>
      <c r="G915" s="32"/>
      <c r="H915" s="32"/>
    </row>
    <row r="916" spans="1:8" s="42" customFormat="1" ht="15" customHeight="1">
      <c r="A916" s="36"/>
      <c r="B916" s="345" t="s">
        <v>1457</v>
      </c>
      <c r="C916" s="237" t="s">
        <v>45</v>
      </c>
      <c r="D916" s="243">
        <v>1</v>
      </c>
      <c r="E916" s="239">
        <f>'MAPA DE COTAÇÃO'!$M$61</f>
        <v>35.46</v>
      </c>
      <c r="F916" s="240">
        <f t="shared" si="30"/>
        <v>35.46</v>
      </c>
      <c r="G916" s="32"/>
      <c r="H916" s="32"/>
    </row>
    <row r="917" spans="1:8" s="42" customFormat="1" ht="15">
      <c r="A917" s="36"/>
      <c r="B917" s="544" t="s">
        <v>38</v>
      </c>
      <c r="C917" s="545" t="s">
        <v>1</v>
      </c>
      <c r="D917" s="546" t="s">
        <v>1</v>
      </c>
      <c r="E917" s="547" t="s">
        <v>1</v>
      </c>
      <c r="F917" s="548">
        <f>SUM(F909:F916)</f>
        <v>41.77</v>
      </c>
      <c r="G917" s="32"/>
      <c r="H917" s="32"/>
    </row>
    <row r="918" spans="1:8" s="42" customFormat="1" ht="15">
      <c r="A918" s="36"/>
      <c r="B918" s="544"/>
      <c r="C918" s="545"/>
      <c r="D918" s="546"/>
      <c r="E918" s="547"/>
      <c r="F918" s="548"/>
      <c r="G918" s="32"/>
      <c r="H918" s="32"/>
    </row>
    <row r="919" spans="1:8" s="42" customFormat="1" ht="15">
      <c r="A919" s="36"/>
      <c r="B919" s="544" t="s">
        <v>39</v>
      </c>
      <c r="C919" s="545" t="s">
        <v>1</v>
      </c>
      <c r="D919" s="546" t="s">
        <v>1</v>
      </c>
      <c r="E919" s="547" t="s">
        <v>1</v>
      </c>
      <c r="F919" s="548">
        <f>F917</f>
        <v>41.77</v>
      </c>
      <c r="G919" s="32"/>
      <c r="H919" s="32"/>
    </row>
    <row r="920" spans="1:8" s="42" customFormat="1" ht="15" customHeight="1">
      <c r="A920" s="36"/>
      <c r="B920" s="544" t="s">
        <v>40</v>
      </c>
      <c r="C920" s="545" t="s">
        <v>1</v>
      </c>
      <c r="D920" s="546" t="s">
        <v>1</v>
      </c>
      <c r="E920" s="547"/>
      <c r="F920" s="548">
        <f>ROUND((F919*E920),2)</f>
        <v>0</v>
      </c>
      <c r="G920" s="32"/>
      <c r="H920" s="32"/>
    </row>
    <row r="921" spans="1:8" s="42" customFormat="1" ht="15.75" thickBot="1">
      <c r="A921" s="36"/>
      <c r="B921" s="549" t="s">
        <v>41</v>
      </c>
      <c r="C921" s="550" t="s">
        <v>1</v>
      </c>
      <c r="D921" s="551" t="s">
        <v>1</v>
      </c>
      <c r="E921" s="552" t="s">
        <v>1</v>
      </c>
      <c r="F921" s="553">
        <f>SUM(F919:F920)</f>
        <v>41.77</v>
      </c>
      <c r="G921" s="32"/>
      <c r="H921" s="32"/>
    </row>
    <row r="922" spans="1:8" s="42" customFormat="1" ht="15.75" thickBot="1">
      <c r="A922" s="36"/>
      <c r="B922" s="33"/>
      <c r="C922" s="33"/>
      <c r="D922" s="46"/>
      <c r="E922" s="37"/>
      <c r="F922" s="37"/>
      <c r="G922" s="32"/>
      <c r="H922" s="32"/>
    </row>
    <row r="923" spans="1:8" s="42" customFormat="1" ht="15">
      <c r="A923" s="36"/>
      <c r="B923" s="226" t="s">
        <v>184</v>
      </c>
      <c r="C923" s="227"/>
      <c r="D923" s="228"/>
      <c r="E923" s="229"/>
      <c r="F923" s="230"/>
      <c r="G923" s="32"/>
      <c r="H923" s="32"/>
    </row>
    <row r="924" spans="1:8" s="42" customFormat="1" ht="15">
      <c r="A924" s="36"/>
      <c r="B924" s="748" t="s">
        <v>185</v>
      </c>
      <c r="C924" s="749"/>
      <c r="D924" s="749"/>
      <c r="E924" s="749"/>
      <c r="F924" s="750"/>
      <c r="G924" s="32"/>
      <c r="H924" s="32"/>
    </row>
    <row r="925" spans="1:8" s="43" customFormat="1" ht="15">
      <c r="A925" s="33"/>
      <c r="B925" s="231" t="s">
        <v>186</v>
      </c>
      <c r="C925" s="232"/>
      <c r="D925" s="233"/>
      <c r="E925" s="234"/>
      <c r="F925" s="235"/>
      <c r="G925" s="31"/>
      <c r="H925" s="31"/>
    </row>
    <row r="926" spans="1:8" s="43" customFormat="1" ht="15">
      <c r="A926" s="33"/>
      <c r="B926" s="231"/>
      <c r="C926" s="232"/>
      <c r="D926" s="233"/>
      <c r="E926" s="234"/>
      <c r="F926" s="235"/>
      <c r="G926" s="31"/>
      <c r="H926" s="31"/>
    </row>
    <row r="927" spans="1:8" s="43" customFormat="1" ht="15">
      <c r="A927" s="33"/>
      <c r="B927" s="231" t="s">
        <v>27</v>
      </c>
      <c r="C927" s="232" t="s">
        <v>28</v>
      </c>
      <c r="D927" s="233" t="s">
        <v>29</v>
      </c>
      <c r="E927" s="234" t="s">
        <v>30</v>
      </c>
      <c r="F927" s="235" t="s">
        <v>31</v>
      </c>
      <c r="G927" s="31"/>
      <c r="H927" s="31"/>
    </row>
    <row r="928" spans="1:8" s="43" customFormat="1" ht="30">
      <c r="A928" s="33"/>
      <c r="B928" s="231" t="s">
        <v>50</v>
      </c>
      <c r="C928" s="232" t="s">
        <v>32</v>
      </c>
      <c r="D928" s="386">
        <v>0.047</v>
      </c>
      <c r="E928" s="392">
        <v>13.48</v>
      </c>
      <c r="F928" s="235">
        <f>ROUND((D928*E928),2)</f>
        <v>0.63</v>
      </c>
      <c r="G928" s="31"/>
      <c r="H928" s="31"/>
    </row>
    <row r="929" spans="1:8" s="42" customFormat="1" ht="30">
      <c r="A929" s="36"/>
      <c r="B929" s="231" t="s">
        <v>49</v>
      </c>
      <c r="C929" s="232" t="s">
        <v>32</v>
      </c>
      <c r="D929" s="386">
        <v>0.047</v>
      </c>
      <c r="E929" s="392">
        <v>17.66</v>
      </c>
      <c r="F929" s="235">
        <f>ROUND((D929*E929),2)</f>
        <v>0.83</v>
      </c>
      <c r="G929" s="32"/>
      <c r="H929" s="32"/>
    </row>
    <row r="930" spans="1:8" s="42" customFormat="1" ht="15">
      <c r="A930" s="36"/>
      <c r="B930" s="231" t="s">
        <v>187</v>
      </c>
      <c r="C930" s="232" t="s">
        <v>188</v>
      </c>
      <c r="D930" s="386">
        <v>1.061</v>
      </c>
      <c r="E930" s="234">
        <v>77.86</v>
      </c>
      <c r="F930" s="235">
        <f>ROUND((D930*E930),2)</f>
        <v>82.61</v>
      </c>
      <c r="G930" s="32"/>
      <c r="H930" s="32"/>
    </row>
    <row r="931" spans="1:8" s="42" customFormat="1" ht="15">
      <c r="A931" s="36"/>
      <c r="B931" s="231" t="s">
        <v>189</v>
      </c>
      <c r="C931" s="232" t="s">
        <v>45</v>
      </c>
      <c r="D931" s="386">
        <v>0.016</v>
      </c>
      <c r="E931" s="392">
        <v>2.19</v>
      </c>
      <c r="F931" s="235">
        <f>ROUND((D931*E931),2)</f>
        <v>0.04</v>
      </c>
      <c r="G931" s="32"/>
      <c r="H931" s="32"/>
    </row>
    <row r="932" spans="1:8" s="42" customFormat="1" ht="15">
      <c r="A932" s="36"/>
      <c r="B932" s="231" t="s">
        <v>38</v>
      </c>
      <c r="C932" s="232" t="s">
        <v>1</v>
      </c>
      <c r="D932" s="386" t="s">
        <v>1</v>
      </c>
      <c r="E932" s="234" t="s">
        <v>1</v>
      </c>
      <c r="F932" s="235">
        <f>SUM(F924:F931)</f>
        <v>84.11</v>
      </c>
      <c r="G932" s="32"/>
      <c r="H932" s="32"/>
    </row>
    <row r="933" spans="1:8" s="42" customFormat="1" ht="15">
      <c r="A933" s="36"/>
      <c r="B933" s="544"/>
      <c r="C933" s="545"/>
      <c r="D933" s="546"/>
      <c r="E933" s="547"/>
      <c r="F933" s="548"/>
      <c r="G933" s="32"/>
      <c r="H933" s="32"/>
    </row>
    <row r="934" spans="1:8" s="42" customFormat="1" ht="15">
      <c r="A934" s="36"/>
      <c r="B934" s="544" t="s">
        <v>39</v>
      </c>
      <c r="C934" s="545" t="s">
        <v>1</v>
      </c>
      <c r="D934" s="546" t="s">
        <v>1</v>
      </c>
      <c r="E934" s="547" t="s">
        <v>1</v>
      </c>
      <c r="F934" s="548">
        <f>F932</f>
        <v>84.11</v>
      </c>
      <c r="G934" s="32"/>
      <c r="H934" s="32"/>
    </row>
    <row r="935" spans="1:8" s="42" customFormat="1" ht="15">
      <c r="A935" s="36"/>
      <c r="B935" s="544" t="s">
        <v>40</v>
      </c>
      <c r="C935" s="545" t="s">
        <v>1</v>
      </c>
      <c r="D935" s="546" t="s">
        <v>1</v>
      </c>
      <c r="E935" s="547"/>
      <c r="F935" s="548">
        <f>ROUND((F934*E935),2)</f>
        <v>0</v>
      </c>
      <c r="G935" s="32"/>
      <c r="H935" s="32"/>
    </row>
    <row r="936" spans="1:8" s="42" customFormat="1" ht="15" customHeight="1" thickBot="1">
      <c r="A936" s="36"/>
      <c r="B936" s="549" t="s">
        <v>41</v>
      </c>
      <c r="C936" s="550" t="s">
        <v>1</v>
      </c>
      <c r="D936" s="551" t="s">
        <v>1</v>
      </c>
      <c r="E936" s="552" t="s">
        <v>1</v>
      </c>
      <c r="F936" s="553">
        <f>SUM(F934:F935)</f>
        <v>84.11</v>
      </c>
      <c r="G936" s="32"/>
      <c r="H936" s="32"/>
    </row>
    <row r="937" spans="1:8" s="42" customFormat="1" ht="15.75" thickBot="1">
      <c r="A937" s="36"/>
      <c r="B937" s="33"/>
      <c r="C937" s="33"/>
      <c r="D937" s="46"/>
      <c r="E937" s="37"/>
      <c r="F937" s="37"/>
      <c r="G937" s="32"/>
      <c r="H937" s="32"/>
    </row>
    <row r="938" spans="1:8" s="42" customFormat="1" ht="15">
      <c r="A938" s="36"/>
      <c r="B938" s="226" t="s">
        <v>203</v>
      </c>
      <c r="C938" s="227"/>
      <c r="D938" s="228"/>
      <c r="E938" s="229"/>
      <c r="F938" s="230"/>
      <c r="G938" s="32"/>
      <c r="H938" s="32"/>
    </row>
    <row r="939" spans="1:8" s="42" customFormat="1" ht="15">
      <c r="A939" s="36"/>
      <c r="B939" s="748" t="s">
        <v>204</v>
      </c>
      <c r="C939" s="749"/>
      <c r="D939" s="749"/>
      <c r="E939" s="749"/>
      <c r="F939" s="750"/>
      <c r="G939" s="32"/>
      <c r="H939" s="32"/>
    </row>
    <row r="940" spans="1:8" s="43" customFormat="1" ht="15" customHeight="1">
      <c r="A940" s="33"/>
      <c r="B940" s="231" t="s">
        <v>46</v>
      </c>
      <c r="C940" s="232"/>
      <c r="D940" s="233"/>
      <c r="E940" s="234"/>
      <c r="F940" s="235"/>
      <c r="G940" s="31"/>
      <c r="H940" s="31"/>
    </row>
    <row r="941" spans="1:8" s="43" customFormat="1" ht="15">
      <c r="A941" s="33"/>
      <c r="B941" s="231"/>
      <c r="C941" s="232"/>
      <c r="D941" s="233"/>
      <c r="E941" s="234"/>
      <c r="F941" s="235"/>
      <c r="G941" s="31"/>
      <c r="H941" s="31"/>
    </row>
    <row r="942" spans="1:8" s="43" customFormat="1" ht="15">
      <c r="A942" s="33"/>
      <c r="B942" s="231" t="s">
        <v>27</v>
      </c>
      <c r="C942" s="232" t="s">
        <v>28</v>
      </c>
      <c r="D942" s="233" t="s">
        <v>29</v>
      </c>
      <c r="E942" s="234" t="s">
        <v>30</v>
      </c>
      <c r="F942" s="235" t="s">
        <v>31</v>
      </c>
      <c r="G942" s="31"/>
      <c r="H942" s="31"/>
    </row>
    <row r="943" spans="1:8" s="43" customFormat="1" ht="30">
      <c r="A943" s="33"/>
      <c r="B943" s="231" t="s">
        <v>50</v>
      </c>
      <c r="C943" s="232" t="s">
        <v>32</v>
      </c>
      <c r="D943" s="386">
        <v>0.235</v>
      </c>
      <c r="E943" s="392">
        <v>13.48</v>
      </c>
      <c r="F943" s="235">
        <f aca="true" t="shared" si="31" ref="F943:F948">ROUND((D943*E943),2)</f>
        <v>3.17</v>
      </c>
      <c r="G943" s="31"/>
      <c r="H943" s="31"/>
    </row>
    <row r="944" spans="1:8" s="43" customFormat="1" ht="30">
      <c r="A944" s="33"/>
      <c r="B944" s="231" t="s">
        <v>49</v>
      </c>
      <c r="C944" s="232" t="s">
        <v>32</v>
      </c>
      <c r="D944" s="386">
        <v>0.235</v>
      </c>
      <c r="E944" s="392">
        <v>17.66</v>
      </c>
      <c r="F944" s="235">
        <f t="shared" si="31"/>
        <v>4.15</v>
      </c>
      <c r="G944" s="31"/>
      <c r="H944" s="31"/>
    </row>
    <row r="945" spans="1:8" s="42" customFormat="1" ht="15">
      <c r="A945" s="36"/>
      <c r="B945" s="231" t="s">
        <v>192</v>
      </c>
      <c r="C945" s="232" t="s">
        <v>45</v>
      </c>
      <c r="D945" s="386">
        <v>0.071</v>
      </c>
      <c r="E945" s="234">
        <v>81.21</v>
      </c>
      <c r="F945" s="235">
        <f t="shared" si="31"/>
        <v>5.77</v>
      </c>
      <c r="G945" s="32"/>
      <c r="H945" s="32"/>
    </row>
    <row r="946" spans="1:8" s="42" customFormat="1" ht="30">
      <c r="A946" s="36"/>
      <c r="B946" s="345" t="s">
        <v>89</v>
      </c>
      <c r="C946" s="237" t="s">
        <v>45</v>
      </c>
      <c r="D946" s="243">
        <v>1</v>
      </c>
      <c r="E946" s="239">
        <v>165.56</v>
      </c>
      <c r="F946" s="240">
        <f t="shared" si="31"/>
        <v>165.56</v>
      </c>
      <c r="G946" s="32"/>
      <c r="H946" s="32"/>
    </row>
    <row r="947" spans="1:8" s="42" customFormat="1" ht="15">
      <c r="A947" s="36"/>
      <c r="B947" s="231" t="s">
        <v>194</v>
      </c>
      <c r="C947" s="232" t="s">
        <v>45</v>
      </c>
      <c r="D947" s="386">
        <v>0.09</v>
      </c>
      <c r="E947" s="234">
        <v>70.52</v>
      </c>
      <c r="F947" s="235">
        <f t="shared" si="31"/>
        <v>6.35</v>
      </c>
      <c r="G947" s="32"/>
      <c r="H947" s="32"/>
    </row>
    <row r="948" spans="1:8" s="42" customFormat="1" ht="15">
      <c r="A948" s="36"/>
      <c r="B948" s="231" t="s">
        <v>189</v>
      </c>
      <c r="C948" s="232" t="s">
        <v>45</v>
      </c>
      <c r="D948" s="386">
        <v>0.059</v>
      </c>
      <c r="E948" s="234">
        <v>2.19</v>
      </c>
      <c r="F948" s="235">
        <f t="shared" si="31"/>
        <v>0.13</v>
      </c>
      <c r="G948" s="32"/>
      <c r="H948" s="32"/>
    </row>
    <row r="949" spans="1:8" s="42" customFormat="1" ht="15">
      <c r="A949" s="36"/>
      <c r="B949" s="544" t="s">
        <v>38</v>
      </c>
      <c r="C949" s="545" t="s">
        <v>1</v>
      </c>
      <c r="D949" s="588" t="s">
        <v>1</v>
      </c>
      <c r="E949" s="547" t="s">
        <v>1</v>
      </c>
      <c r="F949" s="548">
        <f>SUM(F941:F948)</f>
        <v>185.13</v>
      </c>
      <c r="G949" s="32"/>
      <c r="H949" s="32"/>
    </row>
    <row r="950" spans="1:8" s="42" customFormat="1" ht="15">
      <c r="A950" s="36"/>
      <c r="B950" s="544"/>
      <c r="C950" s="545"/>
      <c r="D950" s="546"/>
      <c r="E950" s="547"/>
      <c r="F950" s="548"/>
      <c r="G950" s="32"/>
      <c r="H950" s="32"/>
    </row>
    <row r="951" spans="1:8" s="42" customFormat="1" ht="15">
      <c r="A951" s="36"/>
      <c r="B951" s="544" t="s">
        <v>39</v>
      </c>
      <c r="C951" s="545" t="s">
        <v>1</v>
      </c>
      <c r="D951" s="546" t="s">
        <v>1</v>
      </c>
      <c r="E951" s="547" t="s">
        <v>1</v>
      </c>
      <c r="F951" s="548">
        <f>F949</f>
        <v>185.13</v>
      </c>
      <c r="G951" s="32"/>
      <c r="H951" s="32"/>
    </row>
    <row r="952" spans="1:8" s="42" customFormat="1" ht="15">
      <c r="A952" s="36"/>
      <c r="B952" s="544" t="s">
        <v>40</v>
      </c>
      <c r="C952" s="545" t="s">
        <v>1</v>
      </c>
      <c r="D952" s="546" t="s">
        <v>1</v>
      </c>
      <c r="E952" s="547"/>
      <c r="F952" s="548">
        <f>ROUND((F951*E952),2)</f>
        <v>0</v>
      </c>
      <c r="G952" s="32"/>
      <c r="H952" s="32"/>
    </row>
    <row r="953" spans="1:8" s="42" customFormat="1" ht="15.75" thickBot="1">
      <c r="A953" s="36"/>
      <c r="B953" s="549" t="s">
        <v>41</v>
      </c>
      <c r="C953" s="550" t="s">
        <v>1</v>
      </c>
      <c r="D953" s="551" t="s">
        <v>1</v>
      </c>
      <c r="E953" s="552" t="s">
        <v>1</v>
      </c>
      <c r="F953" s="553">
        <f>SUM(F951:F952)</f>
        <v>185.13</v>
      </c>
      <c r="G953" s="32"/>
      <c r="H953" s="32"/>
    </row>
    <row r="954" spans="1:8" s="42" customFormat="1" ht="15.75" thickBot="1">
      <c r="A954" s="36"/>
      <c r="B954" s="33"/>
      <c r="C954" s="33"/>
      <c r="D954" s="46"/>
      <c r="E954" s="37"/>
      <c r="F954" s="37"/>
      <c r="G954" s="32"/>
      <c r="H954" s="32"/>
    </row>
    <row r="955" spans="1:8" s="42" customFormat="1" ht="15">
      <c r="A955" s="36"/>
      <c r="B955" s="226" t="s">
        <v>190</v>
      </c>
      <c r="C955" s="227"/>
      <c r="D955" s="228"/>
      <c r="E955" s="229"/>
      <c r="F955" s="230"/>
      <c r="G955" s="32"/>
      <c r="H955" s="32"/>
    </row>
    <row r="956" spans="1:8" s="42" customFormat="1" ht="15">
      <c r="A956" s="36"/>
      <c r="B956" s="748" t="s">
        <v>191</v>
      </c>
      <c r="C956" s="749"/>
      <c r="D956" s="749"/>
      <c r="E956" s="749"/>
      <c r="F956" s="750"/>
      <c r="G956" s="32"/>
      <c r="H956" s="32"/>
    </row>
    <row r="957" spans="1:8" s="42" customFormat="1" ht="15">
      <c r="A957" s="36"/>
      <c r="B957" s="231" t="s">
        <v>46</v>
      </c>
      <c r="C957" s="232"/>
      <c r="D957" s="233"/>
      <c r="E957" s="234"/>
      <c r="F957" s="235"/>
      <c r="G957" s="32"/>
      <c r="H957" s="32"/>
    </row>
    <row r="958" spans="1:8" s="42" customFormat="1" ht="15">
      <c r="A958" s="36"/>
      <c r="B958" s="231"/>
      <c r="C958" s="232"/>
      <c r="D958" s="233"/>
      <c r="E958" s="234"/>
      <c r="F958" s="235"/>
      <c r="G958" s="32"/>
      <c r="H958" s="32"/>
    </row>
    <row r="959" spans="1:8" s="42" customFormat="1" ht="15">
      <c r="A959" s="36"/>
      <c r="B959" s="231" t="s">
        <v>27</v>
      </c>
      <c r="C959" s="232" t="s">
        <v>28</v>
      </c>
      <c r="D959" s="233" t="s">
        <v>29</v>
      </c>
      <c r="E959" s="234" t="s">
        <v>30</v>
      </c>
      <c r="F959" s="235" t="s">
        <v>31</v>
      </c>
      <c r="G959" s="32"/>
      <c r="H959" s="32"/>
    </row>
    <row r="960" spans="1:8" s="42" customFormat="1" ht="16.5" customHeight="1">
      <c r="A960" s="36"/>
      <c r="B960" s="231" t="s">
        <v>50</v>
      </c>
      <c r="C960" s="232" t="s">
        <v>32</v>
      </c>
      <c r="D960" s="386">
        <v>0.128</v>
      </c>
      <c r="E960" s="392">
        <v>13.48</v>
      </c>
      <c r="F960" s="235">
        <f aca="true" t="shared" si="32" ref="F960:F965">ROUND((D960*E960),2)</f>
        <v>1.73</v>
      </c>
      <c r="G960" s="32"/>
      <c r="H960" s="32"/>
    </row>
    <row r="961" spans="1:8" s="42" customFormat="1" ht="30">
      <c r="A961" s="36"/>
      <c r="B961" s="231" t="s">
        <v>49</v>
      </c>
      <c r="C961" s="232" t="s">
        <v>32</v>
      </c>
      <c r="D961" s="386">
        <v>0.128</v>
      </c>
      <c r="E961" s="392">
        <v>17.66</v>
      </c>
      <c r="F961" s="235">
        <f t="shared" si="32"/>
        <v>2.26</v>
      </c>
      <c r="G961" s="32"/>
      <c r="H961" s="32"/>
    </row>
    <row r="962" spans="1:8" s="42" customFormat="1" ht="15">
      <c r="A962" s="36"/>
      <c r="B962" s="231" t="s">
        <v>192</v>
      </c>
      <c r="C962" s="232" t="s">
        <v>45</v>
      </c>
      <c r="D962" s="386">
        <v>0.024</v>
      </c>
      <c r="E962" s="392">
        <v>81.21</v>
      </c>
      <c r="F962" s="235">
        <f t="shared" si="32"/>
        <v>1.95</v>
      </c>
      <c r="G962" s="32"/>
      <c r="H962" s="32"/>
    </row>
    <row r="963" spans="1:8" s="42" customFormat="1" ht="30">
      <c r="A963" s="36"/>
      <c r="B963" s="231" t="s">
        <v>193</v>
      </c>
      <c r="C963" s="232" t="s">
        <v>45</v>
      </c>
      <c r="D963" s="386">
        <v>1</v>
      </c>
      <c r="E963" s="234">
        <v>178.2</v>
      </c>
      <c r="F963" s="235">
        <f t="shared" si="32"/>
        <v>178.2</v>
      </c>
      <c r="G963" s="32"/>
      <c r="H963" s="32"/>
    </row>
    <row r="964" spans="1:8" s="43" customFormat="1" ht="15">
      <c r="A964" s="33"/>
      <c r="B964" s="231" t="s">
        <v>194</v>
      </c>
      <c r="C964" s="232" t="s">
        <v>45</v>
      </c>
      <c r="D964" s="386">
        <v>0.03</v>
      </c>
      <c r="E964" s="392">
        <v>70.52</v>
      </c>
      <c r="F964" s="235">
        <f t="shared" si="32"/>
        <v>2.12</v>
      </c>
      <c r="G964" s="31"/>
      <c r="H964" s="31"/>
    </row>
    <row r="965" spans="1:8" s="43" customFormat="1" ht="15">
      <c r="A965" s="33"/>
      <c r="B965" s="231" t="s">
        <v>189</v>
      </c>
      <c r="C965" s="232" t="s">
        <v>45</v>
      </c>
      <c r="D965" s="386">
        <v>0.028</v>
      </c>
      <c r="E965" s="234">
        <v>2.19</v>
      </c>
      <c r="F965" s="235">
        <f t="shared" si="32"/>
        <v>0.06</v>
      </c>
      <c r="G965" s="31"/>
      <c r="H965" s="31"/>
    </row>
    <row r="966" spans="1:8" s="43" customFormat="1" ht="15">
      <c r="A966" s="33"/>
      <c r="B966" s="544" t="s">
        <v>38</v>
      </c>
      <c r="C966" s="545" t="s">
        <v>1</v>
      </c>
      <c r="D966" s="546" t="s">
        <v>1</v>
      </c>
      <c r="E966" s="547" t="s">
        <v>1</v>
      </c>
      <c r="F966" s="548">
        <f>SUM(F958:F965)</f>
        <v>186.32</v>
      </c>
      <c r="G966" s="31"/>
      <c r="H966" s="31"/>
    </row>
    <row r="967" spans="1:8" s="43" customFormat="1" ht="15" customHeight="1">
      <c r="A967" s="33"/>
      <c r="B967" s="544"/>
      <c r="C967" s="545"/>
      <c r="D967" s="546"/>
      <c r="E967" s="547"/>
      <c r="F967" s="548"/>
      <c r="G967" s="31"/>
      <c r="H967" s="31"/>
    </row>
    <row r="968" spans="1:8" s="42" customFormat="1" ht="15">
      <c r="A968" s="36"/>
      <c r="B968" s="544" t="s">
        <v>39</v>
      </c>
      <c r="C968" s="545" t="s">
        <v>1</v>
      </c>
      <c r="D968" s="546" t="s">
        <v>1</v>
      </c>
      <c r="E968" s="547" t="s">
        <v>1</v>
      </c>
      <c r="F968" s="548">
        <f>F966</f>
        <v>186.32</v>
      </c>
      <c r="G968" s="32"/>
      <c r="H968" s="32"/>
    </row>
    <row r="969" spans="1:8" s="42" customFormat="1" ht="15">
      <c r="A969" s="36"/>
      <c r="B969" s="544" t="s">
        <v>40</v>
      </c>
      <c r="C969" s="545" t="s">
        <v>1</v>
      </c>
      <c r="D969" s="546" t="s">
        <v>1</v>
      </c>
      <c r="E969" s="547"/>
      <c r="F969" s="548">
        <f>ROUND((F968*E969),2)</f>
        <v>0</v>
      </c>
      <c r="G969" s="32"/>
      <c r="H969" s="32"/>
    </row>
    <row r="970" spans="1:8" s="42" customFormat="1" ht="15.75" thickBot="1">
      <c r="A970" s="36"/>
      <c r="B970" s="549" t="s">
        <v>41</v>
      </c>
      <c r="C970" s="550" t="s">
        <v>1</v>
      </c>
      <c r="D970" s="551" t="s">
        <v>1</v>
      </c>
      <c r="E970" s="552" t="s">
        <v>1</v>
      </c>
      <c r="F970" s="553">
        <f>SUM(F968:F969)</f>
        <v>186.32</v>
      </c>
      <c r="G970" s="32"/>
      <c r="H970" s="32"/>
    </row>
    <row r="971" spans="1:8" s="42" customFormat="1" ht="15.75" thickBot="1">
      <c r="A971" s="36"/>
      <c r="B971" s="33"/>
      <c r="C971" s="33"/>
      <c r="D971" s="46"/>
      <c r="E971" s="37"/>
      <c r="F971" s="37"/>
      <c r="G971" s="32"/>
      <c r="H971" s="32"/>
    </row>
    <row r="972" spans="1:8" s="43" customFormat="1" ht="15">
      <c r="A972" s="33"/>
      <c r="B972" s="226" t="s">
        <v>195</v>
      </c>
      <c r="C972" s="227"/>
      <c r="D972" s="228"/>
      <c r="E972" s="229"/>
      <c r="F972" s="230"/>
      <c r="G972" s="31"/>
      <c r="H972" s="31"/>
    </row>
    <row r="973" spans="1:8" s="43" customFormat="1" ht="15">
      <c r="A973" s="33"/>
      <c r="B973" s="748" t="s">
        <v>215</v>
      </c>
      <c r="C973" s="749"/>
      <c r="D973" s="749"/>
      <c r="E973" s="749"/>
      <c r="F973" s="750"/>
      <c r="G973" s="31"/>
      <c r="H973" s="31"/>
    </row>
    <row r="974" spans="1:8" s="43" customFormat="1" ht="15">
      <c r="A974" s="33"/>
      <c r="B974" s="231" t="s">
        <v>46</v>
      </c>
      <c r="C974" s="232"/>
      <c r="D974" s="233"/>
      <c r="E974" s="234"/>
      <c r="F974" s="235"/>
      <c r="G974" s="31"/>
      <c r="H974" s="31"/>
    </row>
    <row r="975" spans="1:8" s="43" customFormat="1" ht="15">
      <c r="A975" s="33"/>
      <c r="B975" s="231"/>
      <c r="C975" s="232"/>
      <c r="D975" s="233"/>
      <c r="E975" s="234"/>
      <c r="F975" s="235"/>
      <c r="G975" s="31"/>
      <c r="H975" s="31"/>
    </row>
    <row r="976" spans="1:8" s="43" customFormat="1" ht="15">
      <c r="A976" s="33"/>
      <c r="B976" s="231" t="s">
        <v>27</v>
      </c>
      <c r="C976" s="232" t="s">
        <v>28</v>
      </c>
      <c r="D976" s="233" t="s">
        <v>29</v>
      </c>
      <c r="E976" s="234" t="s">
        <v>30</v>
      </c>
      <c r="F976" s="235" t="s">
        <v>31</v>
      </c>
      <c r="G976" s="31"/>
      <c r="H976" s="31"/>
    </row>
    <row r="977" spans="1:8" s="43" customFormat="1" ht="30">
      <c r="A977" s="33"/>
      <c r="B977" s="231" t="s">
        <v>50</v>
      </c>
      <c r="C977" s="232" t="s">
        <v>32</v>
      </c>
      <c r="D977" s="386">
        <v>0.119</v>
      </c>
      <c r="E977" s="392">
        <v>13.48</v>
      </c>
      <c r="F977" s="235">
        <f aca="true" t="shared" si="33" ref="F977:F982">ROUND((D977*E977),2)</f>
        <v>1.6</v>
      </c>
      <c r="G977" s="31"/>
      <c r="H977" s="31"/>
    </row>
    <row r="978" spans="1:8" s="43" customFormat="1" ht="30">
      <c r="A978" s="33"/>
      <c r="B978" s="231" t="s">
        <v>49</v>
      </c>
      <c r="C978" s="232" t="s">
        <v>32</v>
      </c>
      <c r="D978" s="386">
        <v>0.119</v>
      </c>
      <c r="E978" s="392">
        <v>17.66</v>
      </c>
      <c r="F978" s="235">
        <f t="shared" si="33"/>
        <v>2.1</v>
      </c>
      <c r="G978" s="31"/>
      <c r="H978" s="31"/>
    </row>
    <row r="979" spans="1:8" s="43" customFormat="1" ht="15">
      <c r="A979" s="33"/>
      <c r="B979" s="231" t="s">
        <v>192</v>
      </c>
      <c r="C979" s="232" t="s">
        <v>45</v>
      </c>
      <c r="D979" s="386">
        <v>0.009</v>
      </c>
      <c r="E979" s="392">
        <v>81.21</v>
      </c>
      <c r="F979" s="235">
        <f t="shared" si="33"/>
        <v>0.73</v>
      </c>
      <c r="G979" s="31"/>
      <c r="H979" s="31"/>
    </row>
    <row r="980" spans="1:8" s="43" customFormat="1" ht="30">
      <c r="A980" s="33"/>
      <c r="B980" s="345" t="s">
        <v>216</v>
      </c>
      <c r="C980" s="237" t="s">
        <v>45</v>
      </c>
      <c r="D980" s="243">
        <v>1</v>
      </c>
      <c r="E980" s="239">
        <v>4.12</v>
      </c>
      <c r="F980" s="240">
        <f t="shared" si="33"/>
        <v>4.12</v>
      </c>
      <c r="G980" s="31"/>
      <c r="H980" s="31"/>
    </row>
    <row r="981" spans="1:8" s="43" customFormat="1" ht="15">
      <c r="A981" s="33"/>
      <c r="B981" s="231" t="s">
        <v>194</v>
      </c>
      <c r="C981" s="232" t="s">
        <v>45</v>
      </c>
      <c r="D981" s="386">
        <v>0.011</v>
      </c>
      <c r="E981" s="392">
        <v>70.52</v>
      </c>
      <c r="F981" s="235">
        <f t="shared" si="33"/>
        <v>0.78</v>
      </c>
      <c r="G981" s="31"/>
      <c r="H981" s="31"/>
    </row>
    <row r="982" spans="1:8" s="43" customFormat="1" ht="15">
      <c r="A982" s="33"/>
      <c r="B982" s="231" t="s">
        <v>189</v>
      </c>
      <c r="C982" s="232" t="s">
        <v>45</v>
      </c>
      <c r="D982" s="386">
        <v>0.06</v>
      </c>
      <c r="E982" s="392">
        <v>2.19</v>
      </c>
      <c r="F982" s="235">
        <f t="shared" si="33"/>
        <v>0.13</v>
      </c>
      <c r="G982" s="31"/>
      <c r="H982" s="31"/>
    </row>
    <row r="983" spans="1:8" s="43" customFormat="1" ht="15">
      <c r="A983" s="33"/>
      <c r="B983" s="544" t="s">
        <v>38</v>
      </c>
      <c r="C983" s="545" t="s">
        <v>1</v>
      </c>
      <c r="D983" s="546" t="s">
        <v>1</v>
      </c>
      <c r="E983" s="547" t="s">
        <v>1</v>
      </c>
      <c r="F983" s="548">
        <f>SUM(F975:F982)</f>
        <v>9.46</v>
      </c>
      <c r="G983" s="31"/>
      <c r="H983" s="31"/>
    </row>
    <row r="984" spans="1:8" s="43" customFormat="1" ht="15">
      <c r="A984" s="33"/>
      <c r="B984" s="544"/>
      <c r="C984" s="545"/>
      <c r="D984" s="546"/>
      <c r="E984" s="547"/>
      <c r="F984" s="548"/>
      <c r="G984" s="31"/>
      <c r="H984" s="31"/>
    </row>
    <row r="985" spans="1:8" s="43" customFormat="1" ht="15">
      <c r="A985" s="33"/>
      <c r="B985" s="544" t="s">
        <v>39</v>
      </c>
      <c r="C985" s="545" t="s">
        <v>1</v>
      </c>
      <c r="D985" s="546" t="s">
        <v>1</v>
      </c>
      <c r="E985" s="547" t="s">
        <v>1</v>
      </c>
      <c r="F985" s="548">
        <f>F983</f>
        <v>9.46</v>
      </c>
      <c r="G985" s="31"/>
      <c r="H985" s="31"/>
    </row>
    <row r="986" spans="1:8" s="43" customFormat="1" ht="27.75" customHeight="1">
      <c r="A986" s="33"/>
      <c r="B986" s="544" t="s">
        <v>40</v>
      </c>
      <c r="C986" s="545" t="s">
        <v>1</v>
      </c>
      <c r="D986" s="546" t="s">
        <v>1</v>
      </c>
      <c r="E986" s="547"/>
      <c r="F986" s="548">
        <f>ROUND((F985*E986),2)</f>
        <v>0</v>
      </c>
      <c r="G986" s="31"/>
      <c r="H986" s="31"/>
    </row>
    <row r="987" spans="1:8" s="42" customFormat="1" ht="15.75" thickBot="1">
      <c r="A987" s="36"/>
      <c r="B987" s="549" t="s">
        <v>41</v>
      </c>
      <c r="C987" s="550" t="s">
        <v>1</v>
      </c>
      <c r="D987" s="551" t="s">
        <v>1</v>
      </c>
      <c r="E987" s="552" t="s">
        <v>1</v>
      </c>
      <c r="F987" s="553">
        <f>SUM(F985:F986)</f>
        <v>9.46</v>
      </c>
      <c r="G987" s="32"/>
      <c r="H987" s="32"/>
    </row>
    <row r="988" spans="1:8" s="42" customFormat="1" ht="15.75" thickBot="1">
      <c r="A988" s="36"/>
      <c r="B988" s="33"/>
      <c r="C988" s="33"/>
      <c r="D988" s="46"/>
      <c r="E988" s="37"/>
      <c r="F988" s="37"/>
      <c r="G988" s="32"/>
      <c r="H988" s="32"/>
    </row>
    <row r="989" spans="1:8" s="42" customFormat="1" ht="15">
      <c r="A989" s="36"/>
      <c r="B989" s="226" t="s">
        <v>195</v>
      </c>
      <c r="C989" s="227"/>
      <c r="D989" s="228"/>
      <c r="E989" s="229"/>
      <c r="F989" s="230"/>
      <c r="G989" s="32"/>
      <c r="H989" s="32"/>
    </row>
    <row r="990" spans="1:8" s="42" customFormat="1" ht="15">
      <c r="A990" s="36"/>
      <c r="B990" s="748" t="s">
        <v>217</v>
      </c>
      <c r="C990" s="749"/>
      <c r="D990" s="749"/>
      <c r="E990" s="749"/>
      <c r="F990" s="750"/>
      <c r="G990" s="32"/>
      <c r="H990" s="32"/>
    </row>
    <row r="991" spans="1:8" s="42" customFormat="1" ht="15">
      <c r="A991" s="36"/>
      <c r="B991" s="231" t="s">
        <v>46</v>
      </c>
      <c r="C991" s="232"/>
      <c r="D991" s="233"/>
      <c r="E991" s="234"/>
      <c r="F991" s="235"/>
      <c r="G991" s="32"/>
      <c r="H991" s="32"/>
    </row>
    <row r="992" spans="1:8" s="42" customFormat="1" ht="15">
      <c r="A992" s="36"/>
      <c r="B992" s="231"/>
      <c r="C992" s="232"/>
      <c r="D992" s="233"/>
      <c r="E992" s="234"/>
      <c r="F992" s="235"/>
      <c r="G992" s="32"/>
      <c r="H992" s="32"/>
    </row>
    <row r="993" spans="1:8" s="42" customFormat="1" ht="15">
      <c r="A993" s="36"/>
      <c r="B993" s="231" t="s">
        <v>27</v>
      </c>
      <c r="C993" s="232" t="s">
        <v>28</v>
      </c>
      <c r="D993" s="233" t="s">
        <v>29</v>
      </c>
      <c r="E993" s="234" t="s">
        <v>30</v>
      </c>
      <c r="F993" s="235" t="s">
        <v>31</v>
      </c>
      <c r="G993" s="32"/>
      <c r="H993" s="32"/>
    </row>
    <row r="994" spans="1:8" s="42" customFormat="1" ht="30">
      <c r="A994" s="36"/>
      <c r="B994" s="231" t="s">
        <v>50</v>
      </c>
      <c r="C994" s="232" t="s">
        <v>32</v>
      </c>
      <c r="D994" s="386">
        <v>0.119</v>
      </c>
      <c r="E994" s="392">
        <v>13.48</v>
      </c>
      <c r="F994" s="235">
        <f aca="true" t="shared" si="34" ref="F994:F999">ROUND((D994*E994),2)</f>
        <v>1.6</v>
      </c>
      <c r="G994" s="32"/>
      <c r="H994" s="32"/>
    </row>
    <row r="995" spans="1:8" s="42" customFormat="1" ht="30">
      <c r="A995" s="36"/>
      <c r="B995" s="231" t="s">
        <v>49</v>
      </c>
      <c r="C995" s="232" t="s">
        <v>32</v>
      </c>
      <c r="D995" s="386">
        <v>0.119</v>
      </c>
      <c r="E995" s="392">
        <v>17.66</v>
      </c>
      <c r="F995" s="235">
        <f t="shared" si="34"/>
        <v>2.1</v>
      </c>
      <c r="G995" s="32"/>
      <c r="H995" s="32"/>
    </row>
    <row r="996" spans="1:8" s="42" customFormat="1" ht="15">
      <c r="A996" s="36"/>
      <c r="B996" s="231" t="s">
        <v>192</v>
      </c>
      <c r="C996" s="232" t="s">
        <v>45</v>
      </c>
      <c r="D996" s="386">
        <v>0.009</v>
      </c>
      <c r="E996" s="530">
        <v>81.21</v>
      </c>
      <c r="F996" s="235">
        <f t="shared" si="34"/>
        <v>0.73</v>
      </c>
      <c r="G996" s="32"/>
      <c r="H996" s="32"/>
    </row>
    <row r="997" spans="1:8" s="42" customFormat="1" ht="30">
      <c r="A997" s="36"/>
      <c r="B997" s="345" t="s">
        <v>218</v>
      </c>
      <c r="C997" s="237" t="s">
        <v>45</v>
      </c>
      <c r="D997" s="243">
        <v>1</v>
      </c>
      <c r="E997" s="239">
        <v>4.12</v>
      </c>
      <c r="F997" s="240">
        <f t="shared" si="34"/>
        <v>4.12</v>
      </c>
      <c r="G997" s="32"/>
      <c r="H997" s="32"/>
    </row>
    <row r="998" spans="1:8" s="42" customFormat="1" ht="15">
      <c r="A998" s="36"/>
      <c r="B998" s="231" t="s">
        <v>194</v>
      </c>
      <c r="C998" s="232" t="s">
        <v>45</v>
      </c>
      <c r="D998" s="386">
        <v>0.011</v>
      </c>
      <c r="E998" s="530">
        <v>70.52</v>
      </c>
      <c r="F998" s="235">
        <f t="shared" si="34"/>
        <v>0.78</v>
      </c>
      <c r="G998" s="32"/>
      <c r="H998" s="32"/>
    </row>
    <row r="999" spans="1:8" s="42" customFormat="1" ht="15">
      <c r="A999" s="36"/>
      <c r="B999" s="231" t="s">
        <v>189</v>
      </c>
      <c r="C999" s="232" t="s">
        <v>45</v>
      </c>
      <c r="D999" s="386">
        <v>0.06</v>
      </c>
      <c r="E999" s="234">
        <v>2.19</v>
      </c>
      <c r="F999" s="235">
        <f t="shared" si="34"/>
        <v>0.13</v>
      </c>
      <c r="G999" s="32"/>
      <c r="H999" s="32"/>
    </row>
    <row r="1000" spans="1:8" s="42" customFormat="1" ht="15">
      <c r="A1000" s="36"/>
      <c r="B1000" s="544" t="s">
        <v>38</v>
      </c>
      <c r="C1000" s="545" t="s">
        <v>1</v>
      </c>
      <c r="D1000" s="546" t="s">
        <v>1</v>
      </c>
      <c r="E1000" s="547" t="s">
        <v>1</v>
      </c>
      <c r="F1000" s="548">
        <f>SUM(F992:F999)</f>
        <v>9.46</v>
      </c>
      <c r="G1000" s="32"/>
      <c r="H1000" s="32"/>
    </row>
    <row r="1001" spans="1:8" s="42" customFormat="1" ht="15">
      <c r="A1001" s="36"/>
      <c r="B1001" s="544"/>
      <c r="C1001" s="545"/>
      <c r="D1001" s="546"/>
      <c r="E1001" s="547"/>
      <c r="F1001" s="548"/>
      <c r="G1001" s="32"/>
      <c r="H1001" s="32"/>
    </row>
    <row r="1002" spans="1:8" s="42" customFormat="1" ht="15">
      <c r="A1002" s="36"/>
      <c r="B1002" s="544" t="s">
        <v>39</v>
      </c>
      <c r="C1002" s="545" t="s">
        <v>1</v>
      </c>
      <c r="D1002" s="546" t="s">
        <v>1</v>
      </c>
      <c r="E1002" s="547" t="s">
        <v>1</v>
      </c>
      <c r="F1002" s="548">
        <f>F1000</f>
        <v>9.46</v>
      </c>
      <c r="G1002" s="32"/>
      <c r="H1002" s="32"/>
    </row>
    <row r="1003" spans="1:8" s="42" customFormat="1" ht="15">
      <c r="A1003" s="36"/>
      <c r="B1003" s="544" t="s">
        <v>40</v>
      </c>
      <c r="C1003" s="545" t="s">
        <v>1</v>
      </c>
      <c r="D1003" s="546" t="s">
        <v>1</v>
      </c>
      <c r="E1003" s="547"/>
      <c r="F1003" s="548">
        <f>ROUND((F1002*E1003),2)</f>
        <v>0</v>
      </c>
      <c r="G1003" s="32"/>
      <c r="H1003" s="32"/>
    </row>
    <row r="1004" spans="1:8" s="42" customFormat="1" ht="15.75" thickBot="1">
      <c r="A1004" s="36"/>
      <c r="B1004" s="549" t="s">
        <v>41</v>
      </c>
      <c r="C1004" s="550" t="s">
        <v>1</v>
      </c>
      <c r="D1004" s="551" t="s">
        <v>1</v>
      </c>
      <c r="E1004" s="552" t="s">
        <v>1</v>
      </c>
      <c r="F1004" s="553">
        <f>SUM(F1002:F1003)</f>
        <v>9.46</v>
      </c>
      <c r="G1004" s="32"/>
      <c r="H1004" s="32"/>
    </row>
    <row r="1005" spans="1:8" s="42" customFormat="1" ht="15.75" thickBot="1">
      <c r="A1005" s="36"/>
      <c r="B1005" s="3"/>
      <c r="C1005" s="41"/>
      <c r="D1005" s="54"/>
      <c r="E1005" s="55"/>
      <c r="F1005" s="55"/>
      <c r="G1005" s="32"/>
      <c r="H1005" s="32"/>
    </row>
    <row r="1006" spans="1:8" s="42" customFormat="1" ht="15">
      <c r="A1006" s="36"/>
      <c r="B1006" s="226" t="s">
        <v>195</v>
      </c>
      <c r="C1006" s="227"/>
      <c r="D1006" s="228"/>
      <c r="E1006" s="229"/>
      <c r="F1006" s="230"/>
      <c r="G1006" s="32"/>
      <c r="H1006" s="32"/>
    </row>
    <row r="1007" spans="1:8" s="42" customFormat="1" ht="15">
      <c r="A1007" s="36"/>
      <c r="B1007" s="748" t="s">
        <v>198</v>
      </c>
      <c r="C1007" s="749"/>
      <c r="D1007" s="749"/>
      <c r="E1007" s="749"/>
      <c r="F1007" s="750"/>
      <c r="G1007" s="32"/>
      <c r="H1007" s="32"/>
    </row>
    <row r="1008" spans="1:8" s="42" customFormat="1" ht="15">
      <c r="A1008" s="36"/>
      <c r="B1008" s="231" t="s">
        <v>46</v>
      </c>
      <c r="C1008" s="232"/>
      <c r="D1008" s="233"/>
      <c r="E1008" s="234"/>
      <c r="F1008" s="235"/>
      <c r="G1008" s="32"/>
      <c r="H1008" s="32"/>
    </row>
    <row r="1009" spans="1:8" s="42" customFormat="1" ht="15">
      <c r="A1009" s="36"/>
      <c r="B1009" s="231"/>
      <c r="C1009" s="232"/>
      <c r="D1009" s="233"/>
      <c r="E1009" s="234"/>
      <c r="F1009" s="235"/>
      <c r="G1009" s="32"/>
      <c r="H1009" s="32"/>
    </row>
    <row r="1010" spans="1:8" s="42" customFormat="1" ht="15">
      <c r="A1010" s="36"/>
      <c r="B1010" s="231" t="s">
        <v>27</v>
      </c>
      <c r="C1010" s="232" t="s">
        <v>28</v>
      </c>
      <c r="D1010" s="233" t="s">
        <v>29</v>
      </c>
      <c r="E1010" s="234" t="s">
        <v>30</v>
      </c>
      <c r="F1010" s="235" t="s">
        <v>31</v>
      </c>
      <c r="G1010" s="32"/>
      <c r="H1010" s="32"/>
    </row>
    <row r="1011" spans="1:8" s="42" customFormat="1" ht="30">
      <c r="A1011" s="36"/>
      <c r="B1011" s="231" t="s">
        <v>50</v>
      </c>
      <c r="C1011" s="232" t="s">
        <v>32</v>
      </c>
      <c r="D1011" s="386">
        <v>0.119</v>
      </c>
      <c r="E1011" s="392">
        <v>13.48</v>
      </c>
      <c r="F1011" s="235">
        <f aca="true" t="shared" si="35" ref="F1011:F1016">ROUND((D1011*E1011),2)</f>
        <v>1.6</v>
      </c>
      <c r="G1011" s="32"/>
      <c r="H1011" s="32"/>
    </row>
    <row r="1012" spans="1:8" s="42" customFormat="1" ht="30">
      <c r="A1012" s="36"/>
      <c r="B1012" s="231" t="s">
        <v>49</v>
      </c>
      <c r="C1012" s="232" t="s">
        <v>32</v>
      </c>
      <c r="D1012" s="386">
        <v>0.119</v>
      </c>
      <c r="E1012" s="392">
        <v>17.66</v>
      </c>
      <c r="F1012" s="235">
        <f t="shared" si="35"/>
        <v>2.1</v>
      </c>
      <c r="G1012" s="32"/>
      <c r="H1012" s="32"/>
    </row>
    <row r="1013" spans="1:8" s="42" customFormat="1" ht="15">
      <c r="A1013" s="36"/>
      <c r="B1013" s="231" t="s">
        <v>192</v>
      </c>
      <c r="C1013" s="232" t="s">
        <v>45</v>
      </c>
      <c r="D1013" s="386">
        <v>0.009</v>
      </c>
      <c r="E1013" s="392">
        <v>81.21</v>
      </c>
      <c r="F1013" s="235">
        <f t="shared" si="35"/>
        <v>0.73</v>
      </c>
      <c r="G1013" s="32"/>
      <c r="H1013" s="32"/>
    </row>
    <row r="1014" spans="1:8" s="42" customFormat="1" ht="15" customHeight="1">
      <c r="A1014" s="36"/>
      <c r="B1014" s="231" t="s">
        <v>199</v>
      </c>
      <c r="C1014" s="232" t="s">
        <v>45</v>
      </c>
      <c r="D1014" s="386">
        <v>1</v>
      </c>
      <c r="E1014" s="234">
        <v>8.9</v>
      </c>
      <c r="F1014" s="235">
        <f t="shared" si="35"/>
        <v>8.9</v>
      </c>
      <c r="G1014" s="32"/>
      <c r="H1014" s="32"/>
    </row>
    <row r="1015" spans="1:8" s="42" customFormat="1" ht="15">
      <c r="A1015" s="36"/>
      <c r="B1015" s="231" t="s">
        <v>194</v>
      </c>
      <c r="C1015" s="232" t="s">
        <v>45</v>
      </c>
      <c r="D1015" s="386">
        <v>0.011</v>
      </c>
      <c r="E1015" s="392">
        <v>70.52</v>
      </c>
      <c r="F1015" s="235">
        <f t="shared" si="35"/>
        <v>0.78</v>
      </c>
      <c r="G1015" s="32"/>
      <c r="H1015" s="32"/>
    </row>
    <row r="1016" spans="1:8" s="43" customFormat="1" ht="15">
      <c r="A1016" s="33"/>
      <c r="B1016" s="231" t="s">
        <v>189</v>
      </c>
      <c r="C1016" s="232" t="s">
        <v>45</v>
      </c>
      <c r="D1016" s="386">
        <v>0.06</v>
      </c>
      <c r="E1016" s="392">
        <v>2.19</v>
      </c>
      <c r="F1016" s="235">
        <f t="shared" si="35"/>
        <v>0.13</v>
      </c>
      <c r="G1016" s="31"/>
      <c r="H1016" s="31"/>
    </row>
    <row r="1017" spans="1:8" s="43" customFormat="1" ht="15">
      <c r="A1017" s="33"/>
      <c r="B1017" s="544" t="s">
        <v>38</v>
      </c>
      <c r="C1017" s="545" t="s">
        <v>1</v>
      </c>
      <c r="D1017" s="546" t="s">
        <v>1</v>
      </c>
      <c r="E1017" s="547" t="s">
        <v>1</v>
      </c>
      <c r="F1017" s="548">
        <f>SUM(F1009:F1016)</f>
        <v>14.24</v>
      </c>
      <c r="G1017" s="31"/>
      <c r="H1017" s="31"/>
    </row>
    <row r="1018" spans="1:8" s="42" customFormat="1" ht="15">
      <c r="A1018" s="36"/>
      <c r="B1018" s="544"/>
      <c r="C1018" s="545"/>
      <c r="D1018" s="546"/>
      <c r="E1018" s="547"/>
      <c r="F1018" s="548"/>
      <c r="G1018" s="32"/>
      <c r="H1018" s="32"/>
    </row>
    <row r="1019" spans="1:8" s="42" customFormat="1" ht="15">
      <c r="A1019" s="36"/>
      <c r="B1019" s="544" t="s">
        <v>39</v>
      </c>
      <c r="C1019" s="545" t="s">
        <v>1</v>
      </c>
      <c r="D1019" s="546" t="s">
        <v>1</v>
      </c>
      <c r="E1019" s="547" t="s">
        <v>1</v>
      </c>
      <c r="F1019" s="548">
        <f>F1017</f>
        <v>14.24</v>
      </c>
      <c r="G1019" s="32"/>
      <c r="H1019" s="32"/>
    </row>
    <row r="1020" spans="1:8" s="42" customFormat="1" ht="15">
      <c r="A1020" s="36"/>
      <c r="B1020" s="544" t="s">
        <v>40</v>
      </c>
      <c r="C1020" s="545" t="s">
        <v>1</v>
      </c>
      <c r="D1020" s="546" t="s">
        <v>1</v>
      </c>
      <c r="E1020" s="547"/>
      <c r="F1020" s="548">
        <f>ROUND((F1019*E1020),2)</f>
        <v>0</v>
      </c>
      <c r="G1020" s="32"/>
      <c r="H1020" s="32"/>
    </row>
    <row r="1021" spans="1:8" s="42" customFormat="1" ht="15.75" thickBot="1">
      <c r="A1021" s="36"/>
      <c r="B1021" s="549" t="s">
        <v>41</v>
      </c>
      <c r="C1021" s="550" t="s">
        <v>1</v>
      </c>
      <c r="D1021" s="551" t="s">
        <v>1</v>
      </c>
      <c r="E1021" s="552" t="s">
        <v>1</v>
      </c>
      <c r="F1021" s="553">
        <f>SUM(F1019:F1020)</f>
        <v>14.24</v>
      </c>
      <c r="G1021" s="32"/>
      <c r="H1021" s="32"/>
    </row>
    <row r="1022" spans="1:8" s="42" customFormat="1" ht="15.75" thickBot="1">
      <c r="A1022" s="36"/>
      <c r="B1022" s="33"/>
      <c r="C1022" s="33"/>
      <c r="D1022" s="46"/>
      <c r="E1022" s="37"/>
      <c r="F1022" s="37"/>
      <c r="G1022" s="32"/>
      <c r="H1022" s="32"/>
    </row>
    <row r="1023" spans="1:8" s="42" customFormat="1" ht="15">
      <c r="A1023" s="36"/>
      <c r="B1023" s="226" t="s">
        <v>195</v>
      </c>
      <c r="C1023" s="227"/>
      <c r="D1023" s="228"/>
      <c r="E1023" s="229"/>
      <c r="F1023" s="230"/>
      <c r="G1023" s="32"/>
      <c r="H1023" s="32"/>
    </row>
    <row r="1024" spans="1:8" s="42" customFormat="1" ht="15">
      <c r="A1024" s="36"/>
      <c r="B1024" s="748" t="s">
        <v>219</v>
      </c>
      <c r="C1024" s="749"/>
      <c r="D1024" s="749"/>
      <c r="E1024" s="749"/>
      <c r="F1024" s="750"/>
      <c r="G1024" s="32"/>
      <c r="H1024" s="32"/>
    </row>
    <row r="1025" spans="1:8" s="42" customFormat="1" ht="15">
      <c r="A1025" s="36"/>
      <c r="B1025" s="231" t="s">
        <v>46</v>
      </c>
      <c r="C1025" s="232"/>
      <c r="D1025" s="233"/>
      <c r="E1025" s="234"/>
      <c r="F1025" s="235"/>
      <c r="G1025" s="32"/>
      <c r="H1025" s="32"/>
    </row>
    <row r="1026" spans="1:8" s="42" customFormat="1" ht="15">
      <c r="A1026" s="36"/>
      <c r="B1026" s="231"/>
      <c r="C1026" s="232"/>
      <c r="D1026" s="233"/>
      <c r="E1026" s="234"/>
      <c r="F1026" s="235"/>
      <c r="G1026" s="32"/>
      <c r="H1026" s="32"/>
    </row>
    <row r="1027" spans="1:8" s="43" customFormat="1" ht="15">
      <c r="A1027" s="33"/>
      <c r="B1027" s="231" t="s">
        <v>27</v>
      </c>
      <c r="C1027" s="232" t="s">
        <v>28</v>
      </c>
      <c r="D1027" s="233" t="s">
        <v>29</v>
      </c>
      <c r="E1027" s="234" t="s">
        <v>30</v>
      </c>
      <c r="F1027" s="235" t="s">
        <v>31</v>
      </c>
      <c r="G1027" s="31"/>
      <c r="H1027" s="31"/>
    </row>
    <row r="1028" spans="1:8" s="42" customFormat="1" ht="30">
      <c r="A1028" s="36"/>
      <c r="B1028" s="231" t="s">
        <v>50</v>
      </c>
      <c r="C1028" s="232" t="s">
        <v>32</v>
      </c>
      <c r="D1028" s="386">
        <v>0.119</v>
      </c>
      <c r="E1028" s="392">
        <v>13.48</v>
      </c>
      <c r="F1028" s="235">
        <f aca="true" t="shared" si="36" ref="F1028:F1033">ROUND((D1028*E1028),2)</f>
        <v>1.6</v>
      </c>
      <c r="G1028" s="32"/>
      <c r="H1028" s="32"/>
    </row>
    <row r="1029" spans="1:8" s="42" customFormat="1" ht="30">
      <c r="A1029" s="36"/>
      <c r="B1029" s="231" t="s">
        <v>49</v>
      </c>
      <c r="C1029" s="232" t="s">
        <v>32</v>
      </c>
      <c r="D1029" s="386">
        <v>0.119</v>
      </c>
      <c r="E1029" s="392">
        <v>17.66</v>
      </c>
      <c r="F1029" s="235">
        <f t="shared" si="36"/>
        <v>2.1</v>
      </c>
      <c r="G1029" s="32"/>
      <c r="H1029" s="32"/>
    </row>
    <row r="1030" spans="1:8" s="42" customFormat="1" ht="15">
      <c r="A1030" s="36"/>
      <c r="B1030" s="231" t="s">
        <v>192</v>
      </c>
      <c r="C1030" s="232" t="s">
        <v>45</v>
      </c>
      <c r="D1030" s="386">
        <v>0.009</v>
      </c>
      <c r="E1030" s="392">
        <v>81.21</v>
      </c>
      <c r="F1030" s="235">
        <f t="shared" si="36"/>
        <v>0.73</v>
      </c>
      <c r="G1030" s="32"/>
      <c r="H1030" s="32"/>
    </row>
    <row r="1031" spans="1:8" s="42" customFormat="1" ht="30">
      <c r="A1031" s="36"/>
      <c r="B1031" s="345" t="s">
        <v>220</v>
      </c>
      <c r="C1031" s="237" t="s">
        <v>45</v>
      </c>
      <c r="D1031" s="243">
        <v>1</v>
      </c>
      <c r="E1031" s="528">
        <v>10.75</v>
      </c>
      <c r="F1031" s="240">
        <f t="shared" si="36"/>
        <v>10.75</v>
      </c>
      <c r="G1031" s="32"/>
      <c r="H1031" s="32"/>
    </row>
    <row r="1032" spans="1:8" s="42" customFormat="1" ht="15">
      <c r="A1032" s="36"/>
      <c r="B1032" s="231" t="s">
        <v>194</v>
      </c>
      <c r="C1032" s="232" t="s">
        <v>45</v>
      </c>
      <c r="D1032" s="386">
        <v>0.011</v>
      </c>
      <c r="E1032" s="392">
        <v>70.52</v>
      </c>
      <c r="F1032" s="235">
        <f t="shared" si="36"/>
        <v>0.78</v>
      </c>
      <c r="G1032" s="32"/>
      <c r="H1032" s="32"/>
    </row>
    <row r="1033" spans="1:8" s="42" customFormat="1" ht="15">
      <c r="A1033" s="36"/>
      <c r="B1033" s="231" t="s">
        <v>189</v>
      </c>
      <c r="C1033" s="232" t="s">
        <v>45</v>
      </c>
      <c r="D1033" s="386">
        <v>0.06</v>
      </c>
      <c r="E1033" s="392">
        <v>2.19</v>
      </c>
      <c r="F1033" s="235">
        <f t="shared" si="36"/>
        <v>0.13</v>
      </c>
      <c r="G1033" s="32"/>
      <c r="H1033" s="32"/>
    </row>
    <row r="1034" spans="1:8" s="42" customFormat="1" ht="15">
      <c r="A1034" s="36"/>
      <c r="B1034" s="544" t="s">
        <v>38</v>
      </c>
      <c r="C1034" s="545" t="s">
        <v>1</v>
      </c>
      <c r="D1034" s="546" t="s">
        <v>1</v>
      </c>
      <c r="E1034" s="547" t="s">
        <v>1</v>
      </c>
      <c r="F1034" s="548">
        <f>SUM(F1026:F1033)</f>
        <v>16.09</v>
      </c>
      <c r="G1034" s="32"/>
      <c r="H1034" s="32"/>
    </row>
    <row r="1035" spans="1:8" s="42" customFormat="1" ht="15">
      <c r="A1035" s="36"/>
      <c r="B1035" s="544"/>
      <c r="C1035" s="545"/>
      <c r="D1035" s="546"/>
      <c r="E1035" s="547"/>
      <c r="F1035" s="548"/>
      <c r="G1035" s="32"/>
      <c r="H1035" s="32"/>
    </row>
    <row r="1036" spans="1:8" s="42" customFormat="1" ht="15">
      <c r="A1036" s="36"/>
      <c r="B1036" s="544" t="s">
        <v>39</v>
      </c>
      <c r="C1036" s="545" t="s">
        <v>1</v>
      </c>
      <c r="D1036" s="546" t="s">
        <v>1</v>
      </c>
      <c r="E1036" s="547" t="s">
        <v>1</v>
      </c>
      <c r="F1036" s="548">
        <f>F1034</f>
        <v>16.09</v>
      </c>
      <c r="G1036" s="32"/>
      <c r="H1036" s="32"/>
    </row>
    <row r="1037" spans="1:8" s="42" customFormat="1" ht="15">
      <c r="A1037" s="36"/>
      <c r="B1037" s="544" t="s">
        <v>40</v>
      </c>
      <c r="C1037" s="545" t="s">
        <v>1</v>
      </c>
      <c r="D1037" s="546" t="s">
        <v>1</v>
      </c>
      <c r="E1037" s="547"/>
      <c r="F1037" s="548">
        <f>ROUND((F1036*E1037),2)</f>
        <v>0</v>
      </c>
      <c r="G1037" s="32"/>
      <c r="H1037" s="32"/>
    </row>
    <row r="1038" spans="1:8" s="42" customFormat="1" ht="15.75" thickBot="1">
      <c r="A1038" s="36"/>
      <c r="B1038" s="549" t="s">
        <v>41</v>
      </c>
      <c r="C1038" s="550" t="s">
        <v>1</v>
      </c>
      <c r="D1038" s="551" t="s">
        <v>1</v>
      </c>
      <c r="E1038" s="552" t="s">
        <v>1</v>
      </c>
      <c r="F1038" s="553">
        <f>SUM(F1036:F1037)</f>
        <v>16.09</v>
      </c>
      <c r="G1038" s="32"/>
      <c r="H1038" s="32"/>
    </row>
    <row r="1039" spans="1:8" s="43" customFormat="1" ht="15.75" thickBot="1">
      <c r="A1039" s="33"/>
      <c r="B1039" s="33"/>
      <c r="C1039" s="33"/>
      <c r="D1039" s="46"/>
      <c r="E1039" s="37"/>
      <c r="F1039" s="37"/>
      <c r="G1039" s="31"/>
      <c r="H1039" s="31"/>
    </row>
    <row r="1040" spans="1:8" s="43" customFormat="1" ht="15">
      <c r="A1040" s="33"/>
      <c r="B1040" s="226" t="s">
        <v>195</v>
      </c>
      <c r="C1040" s="227"/>
      <c r="D1040" s="228"/>
      <c r="E1040" s="229"/>
      <c r="F1040" s="230"/>
      <c r="G1040" s="31"/>
      <c r="H1040" s="31"/>
    </row>
    <row r="1041" spans="1:8" s="43" customFormat="1" ht="15">
      <c r="A1041" s="33"/>
      <c r="B1041" s="748" t="s">
        <v>221</v>
      </c>
      <c r="C1041" s="749"/>
      <c r="D1041" s="749"/>
      <c r="E1041" s="749"/>
      <c r="F1041" s="750"/>
      <c r="G1041" s="31"/>
      <c r="H1041" s="31"/>
    </row>
    <row r="1042" spans="1:8" s="43" customFormat="1" ht="15">
      <c r="A1042" s="33"/>
      <c r="B1042" s="231" t="s">
        <v>46</v>
      </c>
      <c r="C1042" s="232"/>
      <c r="D1042" s="233"/>
      <c r="E1042" s="234"/>
      <c r="F1042" s="235"/>
      <c r="G1042" s="31"/>
      <c r="H1042" s="31"/>
    </row>
    <row r="1043" spans="1:8" s="43" customFormat="1" ht="15">
      <c r="A1043" s="33"/>
      <c r="B1043" s="231"/>
      <c r="C1043" s="232"/>
      <c r="D1043" s="233"/>
      <c r="E1043" s="234"/>
      <c r="F1043" s="235"/>
      <c r="G1043" s="31"/>
      <c r="H1043" s="31"/>
    </row>
    <row r="1044" spans="1:8" s="43" customFormat="1" ht="15">
      <c r="A1044" s="33"/>
      <c r="B1044" s="231" t="s">
        <v>27</v>
      </c>
      <c r="C1044" s="232" t="s">
        <v>28</v>
      </c>
      <c r="D1044" s="233" t="s">
        <v>29</v>
      </c>
      <c r="E1044" s="234" t="s">
        <v>30</v>
      </c>
      <c r="F1044" s="235" t="s">
        <v>31</v>
      </c>
      <c r="G1044" s="31"/>
      <c r="H1044" s="31"/>
    </row>
    <row r="1045" spans="1:8" s="43" customFormat="1" ht="30">
      <c r="A1045" s="33"/>
      <c r="B1045" s="231" t="s">
        <v>50</v>
      </c>
      <c r="C1045" s="232" t="s">
        <v>32</v>
      </c>
      <c r="D1045" s="386">
        <v>0.119</v>
      </c>
      <c r="E1045" s="392">
        <v>13.48</v>
      </c>
      <c r="F1045" s="235">
        <f aca="true" t="shared" si="37" ref="F1045:F1050">ROUND((D1045*E1045),2)</f>
        <v>1.6</v>
      </c>
      <c r="G1045" s="31"/>
      <c r="H1045" s="31"/>
    </row>
    <row r="1046" spans="1:8" s="43" customFormat="1" ht="30">
      <c r="A1046" s="33"/>
      <c r="B1046" s="231" t="s">
        <v>49</v>
      </c>
      <c r="C1046" s="232" t="s">
        <v>32</v>
      </c>
      <c r="D1046" s="386">
        <v>0.119</v>
      </c>
      <c r="E1046" s="392">
        <v>17.66</v>
      </c>
      <c r="F1046" s="235">
        <f t="shared" si="37"/>
        <v>2.1</v>
      </c>
      <c r="G1046" s="31"/>
      <c r="H1046" s="31"/>
    </row>
    <row r="1047" spans="1:8" s="43" customFormat="1" ht="15">
      <c r="A1047" s="33"/>
      <c r="B1047" s="231" t="s">
        <v>192</v>
      </c>
      <c r="C1047" s="232" t="s">
        <v>45</v>
      </c>
      <c r="D1047" s="386">
        <v>0.009</v>
      </c>
      <c r="E1047" s="392">
        <v>81.21</v>
      </c>
      <c r="F1047" s="235">
        <f t="shared" si="37"/>
        <v>0.73</v>
      </c>
      <c r="G1047" s="31"/>
      <c r="H1047" s="31"/>
    </row>
    <row r="1048" spans="1:8" s="43" customFormat="1" ht="30">
      <c r="A1048" s="33"/>
      <c r="B1048" s="345" t="s">
        <v>222</v>
      </c>
      <c r="C1048" s="237" t="s">
        <v>45</v>
      </c>
      <c r="D1048" s="243">
        <v>1</v>
      </c>
      <c r="E1048" s="528">
        <v>10.75</v>
      </c>
      <c r="F1048" s="240">
        <f t="shared" si="37"/>
        <v>10.75</v>
      </c>
      <c r="G1048" s="31"/>
      <c r="H1048" s="31"/>
    </row>
    <row r="1049" spans="1:8" s="43" customFormat="1" ht="15">
      <c r="A1049" s="33"/>
      <c r="B1049" s="231" t="s">
        <v>194</v>
      </c>
      <c r="C1049" s="232" t="s">
        <v>45</v>
      </c>
      <c r="D1049" s="386">
        <v>0.011</v>
      </c>
      <c r="E1049" s="392">
        <v>70.52</v>
      </c>
      <c r="F1049" s="235">
        <f t="shared" si="37"/>
        <v>0.78</v>
      </c>
      <c r="G1049" s="31"/>
      <c r="H1049" s="31"/>
    </row>
    <row r="1050" spans="1:8" s="43" customFormat="1" ht="15">
      <c r="A1050" s="33"/>
      <c r="B1050" s="231" t="s">
        <v>189</v>
      </c>
      <c r="C1050" s="232" t="s">
        <v>45</v>
      </c>
      <c r="D1050" s="386">
        <v>0.06</v>
      </c>
      <c r="E1050" s="392">
        <v>2.19</v>
      </c>
      <c r="F1050" s="235">
        <f t="shared" si="37"/>
        <v>0.13</v>
      </c>
      <c r="G1050" s="31"/>
      <c r="H1050" s="31"/>
    </row>
    <row r="1051" spans="1:8" s="43" customFormat="1" ht="15">
      <c r="A1051" s="33"/>
      <c r="B1051" s="544" t="s">
        <v>38</v>
      </c>
      <c r="C1051" s="545" t="s">
        <v>1</v>
      </c>
      <c r="D1051" s="546" t="s">
        <v>1</v>
      </c>
      <c r="E1051" s="547" t="s">
        <v>1</v>
      </c>
      <c r="F1051" s="548">
        <f>SUM(F1043:F1050)</f>
        <v>16.09</v>
      </c>
      <c r="G1051" s="31"/>
      <c r="H1051" s="31"/>
    </row>
    <row r="1052" spans="1:8" s="43" customFormat="1" ht="15">
      <c r="A1052" s="33"/>
      <c r="B1052" s="544"/>
      <c r="C1052" s="545"/>
      <c r="D1052" s="546"/>
      <c r="E1052" s="547"/>
      <c r="F1052" s="548"/>
      <c r="G1052" s="31"/>
      <c r="H1052" s="31"/>
    </row>
    <row r="1053" spans="1:8" s="43" customFormat="1" ht="15">
      <c r="A1053" s="33"/>
      <c r="B1053" s="544" t="s">
        <v>39</v>
      </c>
      <c r="C1053" s="545" t="s">
        <v>1</v>
      </c>
      <c r="D1053" s="546" t="s">
        <v>1</v>
      </c>
      <c r="E1053" s="547" t="s">
        <v>1</v>
      </c>
      <c r="F1053" s="548">
        <f>F1051</f>
        <v>16.09</v>
      </c>
      <c r="G1053" s="31"/>
      <c r="H1053" s="31"/>
    </row>
    <row r="1054" spans="1:8" s="43" customFormat="1" ht="15">
      <c r="A1054" s="33"/>
      <c r="B1054" s="544" t="s">
        <v>40</v>
      </c>
      <c r="C1054" s="545" t="s">
        <v>1</v>
      </c>
      <c r="D1054" s="546" t="s">
        <v>1</v>
      </c>
      <c r="E1054" s="547"/>
      <c r="F1054" s="548">
        <f>ROUND((F1053*E1054),2)</f>
        <v>0</v>
      </c>
      <c r="G1054" s="31"/>
      <c r="H1054" s="31"/>
    </row>
    <row r="1055" spans="1:8" s="42" customFormat="1" ht="15.75" thickBot="1">
      <c r="A1055" s="36"/>
      <c r="B1055" s="549" t="s">
        <v>41</v>
      </c>
      <c r="C1055" s="550" t="s">
        <v>1</v>
      </c>
      <c r="D1055" s="551" t="s">
        <v>1</v>
      </c>
      <c r="E1055" s="552" t="s">
        <v>1</v>
      </c>
      <c r="F1055" s="553">
        <f>SUM(F1053:F1054)</f>
        <v>16.09</v>
      </c>
      <c r="G1055" s="32"/>
      <c r="H1055" s="32"/>
    </row>
    <row r="1056" spans="1:8" s="43" customFormat="1" ht="15.75" thickBot="1">
      <c r="A1056" s="33"/>
      <c r="B1056" s="33"/>
      <c r="C1056" s="33"/>
      <c r="D1056" s="46"/>
      <c r="E1056" s="37"/>
      <c r="F1056" s="37"/>
      <c r="G1056" s="31"/>
      <c r="H1056" s="31"/>
    </row>
    <row r="1057" spans="1:8" s="43" customFormat="1" ht="15">
      <c r="A1057" s="33"/>
      <c r="B1057" s="226" t="s">
        <v>195</v>
      </c>
      <c r="C1057" s="227"/>
      <c r="D1057" s="228"/>
      <c r="E1057" s="229"/>
      <c r="F1057" s="230"/>
      <c r="G1057" s="31"/>
      <c r="H1057" s="31"/>
    </row>
    <row r="1058" spans="1:8" s="43" customFormat="1" ht="15">
      <c r="A1058" s="33"/>
      <c r="B1058" s="748" t="s">
        <v>228</v>
      </c>
      <c r="C1058" s="749"/>
      <c r="D1058" s="749"/>
      <c r="E1058" s="749"/>
      <c r="F1058" s="750"/>
      <c r="G1058" s="31"/>
      <c r="H1058" s="31"/>
    </row>
    <row r="1059" spans="1:8" s="43" customFormat="1" ht="15">
      <c r="A1059" s="33"/>
      <c r="B1059" s="231" t="s">
        <v>46</v>
      </c>
      <c r="C1059" s="232"/>
      <c r="D1059" s="233"/>
      <c r="E1059" s="234"/>
      <c r="F1059" s="235"/>
      <c r="G1059" s="31"/>
      <c r="H1059" s="31"/>
    </row>
    <row r="1060" spans="1:8" s="43" customFormat="1" ht="15">
      <c r="A1060" s="33"/>
      <c r="B1060" s="231"/>
      <c r="C1060" s="232"/>
      <c r="D1060" s="233"/>
      <c r="E1060" s="234"/>
      <c r="F1060" s="235"/>
      <c r="G1060" s="31"/>
      <c r="H1060" s="31"/>
    </row>
    <row r="1061" spans="1:8" s="43" customFormat="1" ht="15">
      <c r="A1061" s="33"/>
      <c r="B1061" s="231" t="s">
        <v>27</v>
      </c>
      <c r="C1061" s="232" t="s">
        <v>28</v>
      </c>
      <c r="D1061" s="233" t="s">
        <v>29</v>
      </c>
      <c r="E1061" s="234" t="s">
        <v>30</v>
      </c>
      <c r="F1061" s="235" t="s">
        <v>31</v>
      </c>
      <c r="G1061" s="31"/>
      <c r="H1061" s="31"/>
    </row>
    <row r="1062" spans="1:8" s="43" customFormat="1" ht="30">
      <c r="A1062" s="33"/>
      <c r="B1062" s="231" t="s">
        <v>50</v>
      </c>
      <c r="C1062" s="232" t="s">
        <v>32</v>
      </c>
      <c r="D1062" s="386">
        <v>0.119</v>
      </c>
      <c r="E1062" s="392">
        <v>13.48</v>
      </c>
      <c r="F1062" s="235">
        <f aca="true" t="shared" si="38" ref="F1062:F1067">ROUND((D1062*E1062),2)</f>
        <v>1.6</v>
      </c>
      <c r="G1062" s="31"/>
      <c r="H1062" s="31"/>
    </row>
    <row r="1063" spans="1:8" s="43" customFormat="1" ht="30">
      <c r="A1063" s="33"/>
      <c r="B1063" s="231" t="s">
        <v>49</v>
      </c>
      <c r="C1063" s="232" t="s">
        <v>32</v>
      </c>
      <c r="D1063" s="386">
        <v>0.119</v>
      </c>
      <c r="E1063" s="392">
        <v>17.66</v>
      </c>
      <c r="F1063" s="235">
        <f t="shared" si="38"/>
        <v>2.1</v>
      </c>
      <c r="G1063" s="31"/>
      <c r="H1063" s="31"/>
    </row>
    <row r="1064" spans="1:8" s="43" customFormat="1" ht="15">
      <c r="A1064" s="33"/>
      <c r="B1064" s="231" t="s">
        <v>192</v>
      </c>
      <c r="C1064" s="232" t="s">
        <v>45</v>
      </c>
      <c r="D1064" s="386">
        <v>0.009</v>
      </c>
      <c r="E1064" s="392">
        <v>81.21</v>
      </c>
      <c r="F1064" s="235">
        <f t="shared" si="38"/>
        <v>0.73</v>
      </c>
      <c r="G1064" s="31"/>
      <c r="H1064" s="31"/>
    </row>
    <row r="1065" spans="1:8" s="43" customFormat="1" ht="30">
      <c r="A1065" s="33"/>
      <c r="B1065" s="345" t="s">
        <v>229</v>
      </c>
      <c r="C1065" s="237" t="s">
        <v>45</v>
      </c>
      <c r="D1065" s="243">
        <v>1</v>
      </c>
      <c r="E1065" s="239">
        <v>0.89</v>
      </c>
      <c r="F1065" s="240">
        <f t="shared" si="38"/>
        <v>0.89</v>
      </c>
      <c r="G1065" s="31"/>
      <c r="H1065" s="31"/>
    </row>
    <row r="1066" spans="1:8" s="43" customFormat="1" ht="15">
      <c r="A1066" s="33"/>
      <c r="B1066" s="231" t="s">
        <v>194</v>
      </c>
      <c r="C1066" s="232" t="s">
        <v>45</v>
      </c>
      <c r="D1066" s="386">
        <v>0.011</v>
      </c>
      <c r="E1066" s="392">
        <v>70.52</v>
      </c>
      <c r="F1066" s="235">
        <f t="shared" si="38"/>
        <v>0.78</v>
      </c>
      <c r="G1066" s="31"/>
      <c r="H1066" s="31"/>
    </row>
    <row r="1067" spans="1:8" s="43" customFormat="1" ht="15">
      <c r="A1067" s="33"/>
      <c r="B1067" s="231" t="s">
        <v>189</v>
      </c>
      <c r="C1067" s="232" t="s">
        <v>45</v>
      </c>
      <c r="D1067" s="386">
        <v>0.06</v>
      </c>
      <c r="E1067" s="392">
        <v>2.19</v>
      </c>
      <c r="F1067" s="235">
        <f t="shared" si="38"/>
        <v>0.13</v>
      </c>
      <c r="G1067" s="31"/>
      <c r="H1067" s="31"/>
    </row>
    <row r="1068" spans="1:8" s="43" customFormat="1" ht="15">
      <c r="A1068" s="33"/>
      <c r="B1068" s="544" t="s">
        <v>38</v>
      </c>
      <c r="C1068" s="545" t="s">
        <v>1</v>
      </c>
      <c r="D1068" s="546" t="s">
        <v>1</v>
      </c>
      <c r="E1068" s="547" t="s">
        <v>1</v>
      </c>
      <c r="F1068" s="548">
        <f>SUM(F1060:F1067)</f>
        <v>6.2299999999999995</v>
      </c>
      <c r="G1068" s="31"/>
      <c r="H1068" s="31"/>
    </row>
    <row r="1069" spans="1:8" s="43" customFormat="1" ht="15">
      <c r="A1069" s="33"/>
      <c r="B1069" s="544"/>
      <c r="C1069" s="545"/>
      <c r="D1069" s="546"/>
      <c r="E1069" s="547"/>
      <c r="F1069" s="548"/>
      <c r="G1069" s="31"/>
      <c r="H1069" s="31"/>
    </row>
    <row r="1070" spans="1:8" s="43" customFormat="1" ht="15">
      <c r="A1070" s="33"/>
      <c r="B1070" s="544" t="s">
        <v>39</v>
      </c>
      <c r="C1070" s="545" t="s">
        <v>1</v>
      </c>
      <c r="D1070" s="546" t="s">
        <v>1</v>
      </c>
      <c r="E1070" s="547" t="s">
        <v>1</v>
      </c>
      <c r="F1070" s="548">
        <f>F1068</f>
        <v>6.2299999999999995</v>
      </c>
      <c r="G1070" s="31"/>
      <c r="H1070" s="31"/>
    </row>
    <row r="1071" spans="1:8" s="43" customFormat="1" ht="15">
      <c r="A1071" s="33"/>
      <c r="B1071" s="544" t="s">
        <v>40</v>
      </c>
      <c r="C1071" s="545" t="s">
        <v>1</v>
      </c>
      <c r="D1071" s="546" t="s">
        <v>1</v>
      </c>
      <c r="E1071" s="547"/>
      <c r="F1071" s="548">
        <f>ROUND((F1070*E1071),2)</f>
        <v>0</v>
      </c>
      <c r="G1071" s="31"/>
      <c r="H1071" s="31"/>
    </row>
    <row r="1072" spans="1:8" s="42" customFormat="1" ht="15.75" thickBot="1">
      <c r="A1072" s="36"/>
      <c r="B1072" s="549" t="s">
        <v>41</v>
      </c>
      <c r="C1072" s="550" t="s">
        <v>1</v>
      </c>
      <c r="D1072" s="551" t="s">
        <v>1</v>
      </c>
      <c r="E1072" s="552" t="s">
        <v>1</v>
      </c>
      <c r="F1072" s="553">
        <f>SUM(F1070:F1071)</f>
        <v>6.2299999999999995</v>
      </c>
      <c r="G1072" s="32"/>
      <c r="H1072" s="32"/>
    </row>
    <row r="1073" spans="1:8" s="43" customFormat="1" ht="15.75" thickBot="1">
      <c r="A1073" s="33"/>
      <c r="B1073" s="33"/>
      <c r="C1073" s="33"/>
      <c r="D1073" s="46"/>
      <c r="E1073" s="37"/>
      <c r="F1073" s="37"/>
      <c r="G1073" s="31"/>
      <c r="H1073" s="31"/>
    </row>
    <row r="1074" spans="1:8" s="43" customFormat="1" ht="15">
      <c r="A1074" s="33"/>
      <c r="B1074" s="226" t="s">
        <v>195</v>
      </c>
      <c r="C1074" s="227"/>
      <c r="D1074" s="228"/>
      <c r="E1074" s="229"/>
      <c r="F1074" s="230"/>
      <c r="G1074" s="31"/>
      <c r="H1074" s="31"/>
    </row>
    <row r="1075" spans="1:8" s="43" customFormat="1" ht="15">
      <c r="A1075" s="33"/>
      <c r="B1075" s="748" t="s">
        <v>230</v>
      </c>
      <c r="C1075" s="749"/>
      <c r="D1075" s="749"/>
      <c r="E1075" s="749"/>
      <c r="F1075" s="750"/>
      <c r="G1075" s="31"/>
      <c r="H1075" s="31"/>
    </row>
    <row r="1076" spans="1:8" s="43" customFormat="1" ht="15">
      <c r="A1076" s="33"/>
      <c r="B1076" s="231" t="s">
        <v>46</v>
      </c>
      <c r="C1076" s="232"/>
      <c r="D1076" s="233"/>
      <c r="E1076" s="234"/>
      <c r="F1076" s="235"/>
      <c r="G1076" s="31"/>
      <c r="H1076" s="31"/>
    </row>
    <row r="1077" spans="1:8" s="43" customFormat="1" ht="15">
      <c r="A1077" s="33"/>
      <c r="B1077" s="231"/>
      <c r="C1077" s="232"/>
      <c r="D1077" s="233"/>
      <c r="E1077" s="234"/>
      <c r="F1077" s="235"/>
      <c r="G1077" s="31"/>
      <c r="H1077" s="31"/>
    </row>
    <row r="1078" spans="1:8" s="43" customFormat="1" ht="15" customHeight="1">
      <c r="A1078" s="33"/>
      <c r="B1078" s="231" t="s">
        <v>27</v>
      </c>
      <c r="C1078" s="232" t="s">
        <v>28</v>
      </c>
      <c r="D1078" s="233" t="s">
        <v>29</v>
      </c>
      <c r="E1078" s="234" t="s">
        <v>30</v>
      </c>
      <c r="F1078" s="235" t="s">
        <v>31</v>
      </c>
      <c r="G1078" s="31"/>
      <c r="H1078" s="31"/>
    </row>
    <row r="1079" spans="1:8" s="43" customFormat="1" ht="30">
      <c r="A1079" s="33"/>
      <c r="B1079" s="231" t="s">
        <v>50</v>
      </c>
      <c r="C1079" s="232" t="s">
        <v>32</v>
      </c>
      <c r="D1079" s="386">
        <v>0.119</v>
      </c>
      <c r="E1079" s="530">
        <v>13.48</v>
      </c>
      <c r="F1079" s="235">
        <f aca="true" t="shared" si="39" ref="F1079:F1084">ROUND((D1079*E1079),2)</f>
        <v>1.6</v>
      </c>
      <c r="G1079" s="31"/>
      <c r="H1079" s="31"/>
    </row>
    <row r="1080" spans="1:8" s="43" customFormat="1" ht="30">
      <c r="A1080" s="33"/>
      <c r="B1080" s="231" t="s">
        <v>49</v>
      </c>
      <c r="C1080" s="232" t="s">
        <v>32</v>
      </c>
      <c r="D1080" s="386">
        <v>0.119</v>
      </c>
      <c r="E1080" s="530">
        <v>17.66</v>
      </c>
      <c r="F1080" s="235">
        <f t="shared" si="39"/>
        <v>2.1</v>
      </c>
      <c r="G1080" s="31"/>
      <c r="H1080" s="31"/>
    </row>
    <row r="1081" spans="1:8" s="43" customFormat="1" ht="15">
      <c r="A1081" s="33"/>
      <c r="B1081" s="231" t="s">
        <v>192</v>
      </c>
      <c r="C1081" s="232" t="s">
        <v>45</v>
      </c>
      <c r="D1081" s="386">
        <v>0.009</v>
      </c>
      <c r="E1081" s="530">
        <v>81.21</v>
      </c>
      <c r="F1081" s="235">
        <f t="shared" si="39"/>
        <v>0.73</v>
      </c>
      <c r="G1081" s="31"/>
      <c r="H1081" s="31"/>
    </row>
    <row r="1082" spans="1:8" s="43" customFormat="1" ht="30">
      <c r="A1082" s="33"/>
      <c r="B1082" s="345" t="s">
        <v>231</v>
      </c>
      <c r="C1082" s="237" t="s">
        <v>45</v>
      </c>
      <c r="D1082" s="243">
        <v>1</v>
      </c>
      <c r="E1082" s="239">
        <v>5.35</v>
      </c>
      <c r="F1082" s="240">
        <f t="shared" si="39"/>
        <v>5.35</v>
      </c>
      <c r="G1082" s="31"/>
      <c r="H1082" s="31"/>
    </row>
    <row r="1083" spans="1:8" s="43" customFormat="1" ht="15">
      <c r="A1083" s="33"/>
      <c r="B1083" s="231" t="s">
        <v>194</v>
      </c>
      <c r="C1083" s="232" t="s">
        <v>45</v>
      </c>
      <c r="D1083" s="386">
        <v>0.011</v>
      </c>
      <c r="E1083" s="530">
        <v>70.52</v>
      </c>
      <c r="F1083" s="235">
        <f t="shared" si="39"/>
        <v>0.78</v>
      </c>
      <c r="G1083" s="31"/>
      <c r="H1083" s="31"/>
    </row>
    <row r="1084" spans="1:8" s="43" customFormat="1" ht="15">
      <c r="A1084" s="33"/>
      <c r="B1084" s="231" t="s">
        <v>189</v>
      </c>
      <c r="C1084" s="232" t="s">
        <v>45</v>
      </c>
      <c r="D1084" s="386">
        <v>0.06</v>
      </c>
      <c r="E1084" s="530">
        <v>2.19</v>
      </c>
      <c r="F1084" s="235">
        <f t="shared" si="39"/>
        <v>0.13</v>
      </c>
      <c r="G1084" s="31"/>
      <c r="H1084" s="31"/>
    </row>
    <row r="1085" spans="1:8" s="43" customFormat="1" ht="15">
      <c r="A1085" s="33"/>
      <c r="B1085" s="544" t="s">
        <v>38</v>
      </c>
      <c r="C1085" s="545" t="s">
        <v>1</v>
      </c>
      <c r="D1085" s="546" t="s">
        <v>1</v>
      </c>
      <c r="E1085" s="547" t="s">
        <v>1</v>
      </c>
      <c r="F1085" s="548">
        <f>SUM(F1077:F1084)</f>
        <v>10.69</v>
      </c>
      <c r="G1085" s="31"/>
      <c r="H1085" s="31"/>
    </row>
    <row r="1086" spans="1:8" s="43" customFormat="1" ht="15">
      <c r="A1086" s="33"/>
      <c r="B1086" s="544"/>
      <c r="C1086" s="545"/>
      <c r="D1086" s="546"/>
      <c r="E1086" s="547"/>
      <c r="F1086" s="548"/>
      <c r="G1086" s="31"/>
      <c r="H1086" s="31"/>
    </row>
    <row r="1087" spans="1:8" s="43" customFormat="1" ht="15">
      <c r="A1087" s="33"/>
      <c r="B1087" s="544" t="s">
        <v>39</v>
      </c>
      <c r="C1087" s="545" t="s">
        <v>1</v>
      </c>
      <c r="D1087" s="546" t="s">
        <v>1</v>
      </c>
      <c r="E1087" s="547" t="s">
        <v>1</v>
      </c>
      <c r="F1087" s="548">
        <f>F1085</f>
        <v>10.69</v>
      </c>
      <c r="G1087" s="31"/>
      <c r="H1087" s="31"/>
    </row>
    <row r="1088" spans="1:8" s="43" customFormat="1" ht="15">
      <c r="A1088" s="33"/>
      <c r="B1088" s="544" t="s">
        <v>40</v>
      </c>
      <c r="C1088" s="545" t="s">
        <v>1</v>
      </c>
      <c r="D1088" s="546" t="s">
        <v>1</v>
      </c>
      <c r="E1088" s="547"/>
      <c r="F1088" s="548">
        <f>ROUND((F1087*E1088),2)</f>
        <v>0</v>
      </c>
      <c r="G1088" s="31"/>
      <c r="H1088" s="31"/>
    </row>
    <row r="1089" spans="1:8" s="43" customFormat="1" ht="15.75" thickBot="1">
      <c r="A1089" s="33"/>
      <c r="B1089" s="549" t="s">
        <v>41</v>
      </c>
      <c r="C1089" s="550" t="s">
        <v>1</v>
      </c>
      <c r="D1089" s="551" t="s">
        <v>1</v>
      </c>
      <c r="E1089" s="552" t="s">
        <v>1</v>
      </c>
      <c r="F1089" s="553">
        <f>SUM(F1087:F1088)</f>
        <v>10.69</v>
      </c>
      <c r="G1089" s="31"/>
      <c r="H1089" s="31"/>
    </row>
    <row r="1090" spans="1:8" s="43" customFormat="1" ht="15.75" thickBot="1">
      <c r="A1090" s="33"/>
      <c r="B1090" s="33"/>
      <c r="C1090" s="33"/>
      <c r="D1090" s="46"/>
      <c r="E1090" s="37"/>
      <c r="F1090" s="37"/>
      <c r="G1090" s="31"/>
      <c r="H1090" s="31"/>
    </row>
    <row r="1091" spans="1:8" s="42" customFormat="1" ht="15">
      <c r="A1091" s="36"/>
      <c r="B1091" s="226" t="s">
        <v>195</v>
      </c>
      <c r="C1091" s="227"/>
      <c r="D1091" s="228"/>
      <c r="E1091" s="229"/>
      <c r="F1091" s="230"/>
      <c r="G1091" s="32"/>
      <c r="H1091" s="32"/>
    </row>
    <row r="1092" spans="1:8" s="43" customFormat="1" ht="15">
      <c r="A1092" s="33"/>
      <c r="B1092" s="748" t="s">
        <v>232</v>
      </c>
      <c r="C1092" s="749"/>
      <c r="D1092" s="749"/>
      <c r="E1092" s="749"/>
      <c r="F1092" s="750"/>
      <c r="G1092" s="31"/>
      <c r="H1092" s="31"/>
    </row>
    <row r="1093" spans="1:8" s="43" customFormat="1" ht="15">
      <c r="A1093" s="33"/>
      <c r="B1093" s="231" t="s">
        <v>46</v>
      </c>
      <c r="C1093" s="232"/>
      <c r="D1093" s="233"/>
      <c r="E1093" s="234"/>
      <c r="F1093" s="235"/>
      <c r="G1093" s="31"/>
      <c r="H1093" s="31"/>
    </row>
    <row r="1094" spans="1:8" s="43" customFormat="1" ht="15">
      <c r="A1094" s="33"/>
      <c r="B1094" s="231"/>
      <c r="C1094" s="232"/>
      <c r="D1094" s="233"/>
      <c r="E1094" s="234"/>
      <c r="F1094" s="235"/>
      <c r="G1094" s="31"/>
      <c r="H1094" s="31"/>
    </row>
    <row r="1095" spans="1:8" s="43" customFormat="1" ht="15">
      <c r="A1095" s="33"/>
      <c r="B1095" s="231" t="s">
        <v>27</v>
      </c>
      <c r="C1095" s="232" t="s">
        <v>28</v>
      </c>
      <c r="D1095" s="233" t="s">
        <v>29</v>
      </c>
      <c r="E1095" s="234" t="s">
        <v>30</v>
      </c>
      <c r="F1095" s="235" t="s">
        <v>31</v>
      </c>
      <c r="G1095" s="31"/>
      <c r="H1095" s="31"/>
    </row>
    <row r="1096" spans="1:8" s="43" customFormat="1" ht="30">
      <c r="A1096" s="33"/>
      <c r="B1096" s="231" t="s">
        <v>50</v>
      </c>
      <c r="C1096" s="232" t="s">
        <v>32</v>
      </c>
      <c r="D1096" s="386">
        <v>0.119</v>
      </c>
      <c r="E1096" s="530">
        <v>13.48</v>
      </c>
      <c r="F1096" s="235">
        <f aca="true" t="shared" si="40" ref="F1096:F1101">ROUND((D1096*E1096),2)</f>
        <v>1.6</v>
      </c>
      <c r="G1096" s="31"/>
      <c r="H1096" s="31"/>
    </row>
    <row r="1097" spans="1:8" s="43" customFormat="1" ht="30">
      <c r="A1097" s="33"/>
      <c r="B1097" s="231" t="s">
        <v>49</v>
      </c>
      <c r="C1097" s="232" t="s">
        <v>32</v>
      </c>
      <c r="D1097" s="386">
        <v>0.119</v>
      </c>
      <c r="E1097" s="530">
        <v>17.66</v>
      </c>
      <c r="F1097" s="235">
        <f t="shared" si="40"/>
        <v>2.1</v>
      </c>
      <c r="G1097" s="31"/>
      <c r="H1097" s="31"/>
    </row>
    <row r="1098" spans="1:8" s="43" customFormat="1" ht="15">
      <c r="A1098" s="33"/>
      <c r="B1098" s="231" t="s">
        <v>192</v>
      </c>
      <c r="C1098" s="232" t="s">
        <v>45</v>
      </c>
      <c r="D1098" s="386">
        <v>0.009</v>
      </c>
      <c r="E1098" s="530">
        <v>81.21</v>
      </c>
      <c r="F1098" s="235">
        <f t="shared" si="40"/>
        <v>0.73</v>
      </c>
      <c r="G1098" s="31"/>
      <c r="H1098" s="31"/>
    </row>
    <row r="1099" spans="1:8" s="43" customFormat="1" ht="30">
      <c r="A1099" s="33"/>
      <c r="B1099" s="345" t="s">
        <v>233</v>
      </c>
      <c r="C1099" s="237" t="s">
        <v>45</v>
      </c>
      <c r="D1099" s="243">
        <v>1</v>
      </c>
      <c r="E1099" s="239">
        <v>73.75</v>
      </c>
      <c r="F1099" s="240">
        <f t="shared" si="40"/>
        <v>73.75</v>
      </c>
      <c r="G1099" s="31"/>
      <c r="H1099" s="31"/>
    </row>
    <row r="1100" spans="1:8" s="43" customFormat="1" ht="15">
      <c r="A1100" s="33"/>
      <c r="B1100" s="231" t="s">
        <v>194</v>
      </c>
      <c r="C1100" s="232" t="s">
        <v>45</v>
      </c>
      <c r="D1100" s="386">
        <v>0.011</v>
      </c>
      <c r="E1100" s="530">
        <v>70.52</v>
      </c>
      <c r="F1100" s="235">
        <f t="shared" si="40"/>
        <v>0.78</v>
      </c>
      <c r="G1100" s="31"/>
      <c r="H1100" s="31"/>
    </row>
    <row r="1101" spans="1:8" s="43" customFormat="1" ht="15">
      <c r="A1101" s="33"/>
      <c r="B1101" s="231" t="s">
        <v>189</v>
      </c>
      <c r="C1101" s="232" t="s">
        <v>45</v>
      </c>
      <c r="D1101" s="386">
        <v>0.06</v>
      </c>
      <c r="E1101" s="530">
        <v>2.19</v>
      </c>
      <c r="F1101" s="235">
        <f t="shared" si="40"/>
        <v>0.13</v>
      </c>
      <c r="G1101" s="31"/>
      <c r="H1101" s="31"/>
    </row>
    <row r="1102" spans="1:8" s="43" customFormat="1" ht="15">
      <c r="A1102" s="33"/>
      <c r="B1102" s="544" t="s">
        <v>38</v>
      </c>
      <c r="C1102" s="545" t="s">
        <v>1</v>
      </c>
      <c r="D1102" s="546" t="s">
        <v>1</v>
      </c>
      <c r="E1102" s="547" t="s">
        <v>1</v>
      </c>
      <c r="F1102" s="548">
        <f>SUM(F1094:F1101)</f>
        <v>79.09</v>
      </c>
      <c r="G1102" s="31"/>
      <c r="H1102" s="31"/>
    </row>
    <row r="1103" spans="1:8" s="43" customFormat="1" ht="15">
      <c r="A1103" s="33"/>
      <c r="B1103" s="544"/>
      <c r="C1103" s="545"/>
      <c r="D1103" s="546"/>
      <c r="E1103" s="547"/>
      <c r="F1103" s="548"/>
      <c r="G1103" s="31"/>
      <c r="H1103" s="31"/>
    </row>
    <row r="1104" spans="1:8" s="43" customFormat="1" ht="15">
      <c r="A1104" s="33"/>
      <c r="B1104" s="544" t="s">
        <v>39</v>
      </c>
      <c r="C1104" s="545" t="s">
        <v>1</v>
      </c>
      <c r="D1104" s="546" t="s">
        <v>1</v>
      </c>
      <c r="E1104" s="547" t="s">
        <v>1</v>
      </c>
      <c r="F1104" s="548">
        <f>F1102</f>
        <v>79.09</v>
      </c>
      <c r="G1104" s="31"/>
      <c r="H1104" s="31"/>
    </row>
    <row r="1105" spans="2:6" ht="15">
      <c r="B1105" s="544" t="s">
        <v>40</v>
      </c>
      <c r="C1105" s="545" t="s">
        <v>1</v>
      </c>
      <c r="D1105" s="546" t="s">
        <v>1</v>
      </c>
      <c r="E1105" s="547"/>
      <c r="F1105" s="548">
        <f>ROUND((F1104*E1105),2)</f>
        <v>0</v>
      </c>
    </row>
    <row r="1106" spans="1:8" s="43" customFormat="1" ht="15.75" thickBot="1">
      <c r="A1106" s="33"/>
      <c r="B1106" s="549" t="s">
        <v>41</v>
      </c>
      <c r="C1106" s="550" t="s">
        <v>1</v>
      </c>
      <c r="D1106" s="551" t="s">
        <v>1</v>
      </c>
      <c r="E1106" s="552" t="s">
        <v>1</v>
      </c>
      <c r="F1106" s="553">
        <f>SUM(F1104:F1105)</f>
        <v>79.09</v>
      </c>
      <c r="G1106" s="31"/>
      <c r="H1106" s="31"/>
    </row>
    <row r="1107" spans="1:8" s="43" customFormat="1" ht="15.75" thickBot="1">
      <c r="A1107" s="33"/>
      <c r="B1107" s="33"/>
      <c r="C1107" s="33"/>
      <c r="D1107" s="46"/>
      <c r="E1107" s="37"/>
      <c r="F1107" s="37"/>
      <c r="G1107" s="31"/>
      <c r="H1107" s="31"/>
    </row>
    <row r="1108" spans="1:8" s="43" customFormat="1" ht="15">
      <c r="A1108" s="33"/>
      <c r="B1108" s="226" t="s">
        <v>1393</v>
      </c>
      <c r="C1108" s="227"/>
      <c r="D1108" s="228"/>
      <c r="E1108" s="229"/>
      <c r="F1108" s="230"/>
      <c r="G1108" s="31"/>
      <c r="H1108" s="31"/>
    </row>
    <row r="1109" spans="1:8" s="43" customFormat="1" ht="15">
      <c r="A1109" s="33"/>
      <c r="B1109" s="748" t="s">
        <v>1394</v>
      </c>
      <c r="C1109" s="749"/>
      <c r="D1109" s="749"/>
      <c r="E1109" s="749"/>
      <c r="F1109" s="750"/>
      <c r="G1109" s="31"/>
      <c r="H1109" s="31"/>
    </row>
    <row r="1110" spans="1:8" s="43" customFormat="1" ht="15">
      <c r="A1110" s="33"/>
      <c r="B1110" s="231" t="s">
        <v>46</v>
      </c>
      <c r="C1110" s="232"/>
      <c r="D1110" s="233"/>
      <c r="E1110" s="234"/>
      <c r="F1110" s="235"/>
      <c r="G1110" s="31"/>
      <c r="H1110" s="31"/>
    </row>
    <row r="1111" spans="1:8" s="43" customFormat="1" ht="15">
      <c r="A1111" s="33"/>
      <c r="B1111" s="231"/>
      <c r="C1111" s="232"/>
      <c r="D1111" s="233"/>
      <c r="E1111" s="234"/>
      <c r="F1111" s="235"/>
      <c r="G1111" s="31"/>
      <c r="H1111" s="31"/>
    </row>
    <row r="1112" spans="1:8" s="43" customFormat="1" ht="15">
      <c r="A1112" s="33"/>
      <c r="B1112" s="231" t="s">
        <v>27</v>
      </c>
      <c r="C1112" s="232" t="s">
        <v>28</v>
      </c>
      <c r="D1112" s="233" t="s">
        <v>29</v>
      </c>
      <c r="E1112" s="234" t="s">
        <v>30</v>
      </c>
      <c r="F1112" s="235" t="s">
        <v>31</v>
      </c>
      <c r="G1112" s="31"/>
      <c r="H1112" s="31"/>
    </row>
    <row r="1113" spans="1:8" s="43" customFormat="1" ht="30">
      <c r="A1113" s="33"/>
      <c r="B1113" s="231" t="s">
        <v>50</v>
      </c>
      <c r="C1113" s="232" t="s">
        <v>32</v>
      </c>
      <c r="D1113" s="386">
        <v>0.119</v>
      </c>
      <c r="E1113" s="392">
        <v>13.48</v>
      </c>
      <c r="F1113" s="235">
        <f aca="true" t="shared" si="41" ref="F1113:F1118">ROUND((D1113*E1113),2)</f>
        <v>1.6</v>
      </c>
      <c r="G1113" s="31"/>
      <c r="H1113" s="31"/>
    </row>
    <row r="1114" spans="1:8" s="43" customFormat="1" ht="30">
      <c r="A1114" s="33"/>
      <c r="B1114" s="231" t="s">
        <v>49</v>
      </c>
      <c r="C1114" s="232" t="s">
        <v>32</v>
      </c>
      <c r="D1114" s="386">
        <v>0.119</v>
      </c>
      <c r="E1114" s="392">
        <v>17.66</v>
      </c>
      <c r="F1114" s="235">
        <f t="shared" si="41"/>
        <v>2.1</v>
      </c>
      <c r="G1114" s="31"/>
      <c r="H1114" s="31"/>
    </row>
    <row r="1115" spans="1:8" s="43" customFormat="1" ht="15">
      <c r="A1115" s="33"/>
      <c r="B1115" s="231" t="s">
        <v>192</v>
      </c>
      <c r="C1115" s="232" t="s">
        <v>45</v>
      </c>
      <c r="D1115" s="386">
        <v>0.018</v>
      </c>
      <c r="E1115" s="392">
        <v>81.21</v>
      </c>
      <c r="F1115" s="235">
        <f t="shared" si="41"/>
        <v>1.46</v>
      </c>
      <c r="G1115" s="31"/>
      <c r="H1115" s="31"/>
    </row>
    <row r="1116" spans="1:8" s="43" customFormat="1" ht="15">
      <c r="A1116" s="33"/>
      <c r="B1116" s="231" t="s">
        <v>194</v>
      </c>
      <c r="C1116" s="232" t="s">
        <v>45</v>
      </c>
      <c r="D1116" s="386">
        <v>0.021</v>
      </c>
      <c r="E1116" s="392">
        <v>70.52</v>
      </c>
      <c r="F1116" s="235">
        <f t="shared" si="41"/>
        <v>1.48</v>
      </c>
      <c r="G1116" s="31"/>
      <c r="H1116" s="31"/>
    </row>
    <row r="1117" spans="1:8" s="43" customFormat="1" ht="15">
      <c r="A1117" s="33"/>
      <c r="B1117" s="231" t="s">
        <v>189</v>
      </c>
      <c r="C1117" s="232" t="s">
        <v>45</v>
      </c>
      <c r="D1117" s="386">
        <v>0.03</v>
      </c>
      <c r="E1117" s="392">
        <v>2.19</v>
      </c>
      <c r="F1117" s="235">
        <f t="shared" si="41"/>
        <v>0.07</v>
      </c>
      <c r="G1117" s="31"/>
      <c r="H1117" s="31"/>
    </row>
    <row r="1118" spans="1:8" s="43" customFormat="1" ht="30">
      <c r="A1118" s="33"/>
      <c r="B1118" s="345" t="s">
        <v>1395</v>
      </c>
      <c r="C1118" s="237" t="s">
        <v>45</v>
      </c>
      <c r="D1118" s="243">
        <v>1</v>
      </c>
      <c r="E1118" s="239">
        <v>14.41</v>
      </c>
      <c r="F1118" s="240">
        <f t="shared" si="41"/>
        <v>14.41</v>
      </c>
      <c r="G1118" s="31"/>
      <c r="H1118" s="31"/>
    </row>
    <row r="1119" spans="1:8" s="43" customFormat="1" ht="15">
      <c r="A1119" s="33"/>
      <c r="B1119" s="544" t="s">
        <v>38</v>
      </c>
      <c r="C1119" s="545" t="s">
        <v>1</v>
      </c>
      <c r="D1119" s="546" t="s">
        <v>1</v>
      </c>
      <c r="E1119" s="547" t="s">
        <v>1</v>
      </c>
      <c r="F1119" s="548">
        <f>SUM(F1111:F1118)</f>
        <v>21.12</v>
      </c>
      <c r="G1119" s="31"/>
      <c r="H1119" s="31"/>
    </row>
    <row r="1120" spans="1:8" s="42" customFormat="1" ht="15">
      <c r="A1120" s="36"/>
      <c r="B1120" s="544"/>
      <c r="C1120" s="545"/>
      <c r="D1120" s="546"/>
      <c r="E1120" s="547"/>
      <c r="F1120" s="548"/>
      <c r="G1120" s="32"/>
      <c r="H1120" s="32"/>
    </row>
    <row r="1121" spans="1:8" s="43" customFormat="1" ht="15">
      <c r="A1121" s="33"/>
      <c r="B1121" s="544" t="s">
        <v>39</v>
      </c>
      <c r="C1121" s="545" t="s">
        <v>1</v>
      </c>
      <c r="D1121" s="546" t="s">
        <v>1</v>
      </c>
      <c r="E1121" s="547" t="s">
        <v>1</v>
      </c>
      <c r="F1121" s="548">
        <f>F1119</f>
        <v>21.12</v>
      </c>
      <c r="G1121" s="31"/>
      <c r="H1121" s="31"/>
    </row>
    <row r="1122" spans="1:8" s="43" customFormat="1" ht="15">
      <c r="A1122" s="33"/>
      <c r="B1122" s="544" t="s">
        <v>40</v>
      </c>
      <c r="C1122" s="545" t="s">
        <v>1</v>
      </c>
      <c r="D1122" s="546" t="s">
        <v>1</v>
      </c>
      <c r="E1122" s="547"/>
      <c r="F1122" s="548">
        <f>ROUND((F1121*E1122),2)</f>
        <v>0</v>
      </c>
      <c r="G1122" s="31"/>
      <c r="H1122" s="31"/>
    </row>
    <row r="1123" spans="1:8" s="43" customFormat="1" ht="15.75" thickBot="1">
      <c r="A1123" s="33"/>
      <c r="B1123" s="549" t="s">
        <v>41</v>
      </c>
      <c r="C1123" s="550" t="s">
        <v>1</v>
      </c>
      <c r="D1123" s="551" t="s">
        <v>1</v>
      </c>
      <c r="E1123" s="552" t="s">
        <v>1</v>
      </c>
      <c r="F1123" s="553">
        <f>SUM(F1121:F1122)</f>
        <v>21.12</v>
      </c>
      <c r="G1123" s="31"/>
      <c r="H1123" s="31"/>
    </row>
    <row r="1124" spans="1:8" s="43" customFormat="1" ht="15.75" thickBot="1">
      <c r="A1124" s="33"/>
      <c r="B1124" s="33"/>
      <c r="C1124" s="33"/>
      <c r="D1124" s="46"/>
      <c r="E1124" s="37"/>
      <c r="F1124" s="37"/>
      <c r="G1124" s="31"/>
      <c r="H1124" s="31"/>
    </row>
    <row r="1125" spans="1:8" s="43" customFormat="1" ht="15">
      <c r="A1125" s="33"/>
      <c r="B1125" s="226" t="s">
        <v>208</v>
      </c>
      <c r="C1125" s="227"/>
      <c r="D1125" s="228"/>
      <c r="E1125" s="229"/>
      <c r="F1125" s="230"/>
      <c r="G1125" s="31"/>
      <c r="H1125" s="31"/>
    </row>
    <row r="1126" spans="1:8" s="43" customFormat="1" ht="15">
      <c r="A1126" s="33"/>
      <c r="B1126" s="748" t="s">
        <v>209</v>
      </c>
      <c r="C1126" s="749"/>
      <c r="D1126" s="749"/>
      <c r="E1126" s="749"/>
      <c r="F1126" s="750"/>
      <c r="G1126" s="31"/>
      <c r="H1126" s="31"/>
    </row>
    <row r="1127" spans="1:8" s="43" customFormat="1" ht="15">
      <c r="A1127" s="33"/>
      <c r="B1127" s="231" t="s">
        <v>46</v>
      </c>
      <c r="C1127" s="232"/>
      <c r="D1127" s="233"/>
      <c r="E1127" s="234"/>
      <c r="F1127" s="235"/>
      <c r="G1127" s="31"/>
      <c r="H1127" s="31"/>
    </row>
    <row r="1128" spans="1:8" s="43" customFormat="1" ht="15">
      <c r="A1128" s="33"/>
      <c r="B1128" s="231"/>
      <c r="C1128" s="232"/>
      <c r="D1128" s="233"/>
      <c r="E1128" s="234"/>
      <c r="F1128" s="235"/>
      <c r="G1128" s="31"/>
      <c r="H1128" s="31"/>
    </row>
    <row r="1129" spans="1:8" s="43" customFormat="1" ht="15">
      <c r="A1129" s="33"/>
      <c r="B1129" s="231" t="s">
        <v>27</v>
      </c>
      <c r="C1129" s="232" t="s">
        <v>28</v>
      </c>
      <c r="D1129" s="233" t="s">
        <v>29</v>
      </c>
      <c r="E1129" s="234" t="s">
        <v>30</v>
      </c>
      <c r="F1129" s="235" t="s">
        <v>31</v>
      </c>
      <c r="G1129" s="31"/>
      <c r="H1129" s="31"/>
    </row>
    <row r="1130" spans="1:8" s="43" customFormat="1" ht="30">
      <c r="A1130" s="33"/>
      <c r="B1130" s="231" t="s">
        <v>50</v>
      </c>
      <c r="C1130" s="232" t="s">
        <v>32</v>
      </c>
      <c r="D1130" s="386">
        <v>0.209</v>
      </c>
      <c r="E1130" s="392">
        <v>13.48</v>
      </c>
      <c r="F1130" s="235">
        <f aca="true" t="shared" si="42" ref="F1130:F1135">ROUND((D1130*E1130),2)</f>
        <v>2.82</v>
      </c>
      <c r="G1130" s="31"/>
      <c r="H1130" s="31"/>
    </row>
    <row r="1131" spans="1:8" s="43" customFormat="1" ht="30">
      <c r="A1131" s="33"/>
      <c r="B1131" s="231" t="s">
        <v>49</v>
      </c>
      <c r="C1131" s="232" t="s">
        <v>32</v>
      </c>
      <c r="D1131" s="386">
        <v>0.209</v>
      </c>
      <c r="E1131" s="392">
        <v>17.66</v>
      </c>
      <c r="F1131" s="235">
        <f t="shared" si="42"/>
        <v>3.69</v>
      </c>
      <c r="G1131" s="31"/>
      <c r="H1131" s="31"/>
    </row>
    <row r="1132" spans="1:8" s="43" customFormat="1" ht="15">
      <c r="A1132" s="33"/>
      <c r="B1132" s="231" t="s">
        <v>192</v>
      </c>
      <c r="C1132" s="232" t="s">
        <v>45</v>
      </c>
      <c r="D1132" s="386">
        <v>0.06</v>
      </c>
      <c r="E1132" s="392">
        <v>81.21</v>
      </c>
      <c r="F1132" s="235">
        <f t="shared" si="42"/>
        <v>4.87</v>
      </c>
      <c r="G1132" s="31"/>
      <c r="H1132" s="31"/>
    </row>
    <row r="1133" spans="1:8" s="43" customFormat="1" ht="15">
      <c r="A1133" s="33"/>
      <c r="B1133" s="231" t="s">
        <v>194</v>
      </c>
      <c r="C1133" s="232" t="s">
        <v>45</v>
      </c>
      <c r="D1133" s="386">
        <v>0.078</v>
      </c>
      <c r="E1133" s="392">
        <v>70.52</v>
      </c>
      <c r="F1133" s="235">
        <f t="shared" si="42"/>
        <v>5.5</v>
      </c>
      <c r="G1133" s="31"/>
      <c r="H1133" s="31"/>
    </row>
    <row r="1134" spans="1:8" s="42" customFormat="1" ht="15">
      <c r="A1134" s="36"/>
      <c r="B1134" s="231" t="s">
        <v>189</v>
      </c>
      <c r="C1134" s="232" t="s">
        <v>45</v>
      </c>
      <c r="D1134" s="386">
        <v>0.053</v>
      </c>
      <c r="E1134" s="392">
        <v>2.19</v>
      </c>
      <c r="F1134" s="235">
        <f t="shared" si="42"/>
        <v>0.12</v>
      </c>
      <c r="G1134" s="32"/>
      <c r="H1134" s="32"/>
    </row>
    <row r="1135" spans="1:8" s="43" customFormat="1" ht="30">
      <c r="A1135" s="33"/>
      <c r="B1135" s="345" t="s">
        <v>210</v>
      </c>
      <c r="C1135" s="237" t="s">
        <v>45</v>
      </c>
      <c r="D1135" s="243">
        <v>1</v>
      </c>
      <c r="E1135" s="239">
        <v>76.2</v>
      </c>
      <c r="F1135" s="240">
        <f t="shared" si="42"/>
        <v>76.2</v>
      </c>
      <c r="G1135" s="31"/>
      <c r="H1135" s="31"/>
    </row>
    <row r="1136" spans="1:8" s="43" customFormat="1" ht="15">
      <c r="A1136" s="33"/>
      <c r="B1136" s="544" t="s">
        <v>38</v>
      </c>
      <c r="C1136" s="545" t="s">
        <v>1</v>
      </c>
      <c r="D1136" s="546" t="s">
        <v>1</v>
      </c>
      <c r="E1136" s="547" t="s">
        <v>1</v>
      </c>
      <c r="F1136" s="548">
        <f>SUM(F1128:F1135)</f>
        <v>93.2</v>
      </c>
      <c r="G1136" s="31"/>
      <c r="H1136" s="31"/>
    </row>
    <row r="1137" spans="1:8" s="43" customFormat="1" ht="15">
      <c r="A1137" s="33"/>
      <c r="B1137" s="544"/>
      <c r="C1137" s="545"/>
      <c r="D1137" s="546"/>
      <c r="E1137" s="547"/>
      <c r="F1137" s="548"/>
      <c r="G1137" s="31"/>
      <c r="H1137" s="31"/>
    </row>
    <row r="1138" spans="1:8" s="43" customFormat="1" ht="15">
      <c r="A1138" s="33"/>
      <c r="B1138" s="544" t="s">
        <v>39</v>
      </c>
      <c r="C1138" s="545" t="s">
        <v>1</v>
      </c>
      <c r="D1138" s="546" t="s">
        <v>1</v>
      </c>
      <c r="E1138" s="547" t="s">
        <v>1</v>
      </c>
      <c r="F1138" s="548">
        <f>F1136</f>
        <v>93.2</v>
      </c>
      <c r="G1138" s="31"/>
      <c r="H1138" s="31"/>
    </row>
    <row r="1139" spans="1:8" s="43" customFormat="1" ht="15">
      <c r="A1139" s="33"/>
      <c r="B1139" s="544" t="s">
        <v>40</v>
      </c>
      <c r="C1139" s="545" t="s">
        <v>1</v>
      </c>
      <c r="D1139" s="546" t="s">
        <v>1</v>
      </c>
      <c r="E1139" s="547"/>
      <c r="F1139" s="548">
        <f>ROUND((F1138*E1139),2)</f>
        <v>0</v>
      </c>
      <c r="G1139" s="31"/>
      <c r="H1139" s="31"/>
    </row>
    <row r="1140" spans="1:8" s="43" customFormat="1" ht="15.75" thickBot="1">
      <c r="A1140" s="33"/>
      <c r="B1140" s="583" t="s">
        <v>41</v>
      </c>
      <c r="C1140" s="584" t="s">
        <v>1</v>
      </c>
      <c r="D1140" s="589" t="s">
        <v>1</v>
      </c>
      <c r="E1140" s="586" t="s">
        <v>1</v>
      </c>
      <c r="F1140" s="587">
        <f>SUM(F1138:F1139)</f>
        <v>93.2</v>
      </c>
      <c r="G1140" s="31"/>
      <c r="H1140" s="31"/>
    </row>
    <row r="1141" spans="1:8" s="43" customFormat="1" ht="15.75" thickBot="1">
      <c r="A1141" s="33"/>
      <c r="B1141" s="389"/>
      <c r="C1141" s="389"/>
      <c r="D1141" s="390"/>
      <c r="E1141" s="391"/>
      <c r="F1141" s="391"/>
      <c r="G1141" s="31"/>
      <c r="H1141" s="31"/>
    </row>
    <row r="1142" spans="1:8" s="43" customFormat="1" ht="15">
      <c r="A1142" s="33"/>
      <c r="B1142" s="226" t="s">
        <v>239</v>
      </c>
      <c r="C1142" s="227"/>
      <c r="D1142" s="228"/>
      <c r="E1142" s="229"/>
      <c r="F1142" s="230"/>
      <c r="G1142" s="31"/>
      <c r="H1142" s="31"/>
    </row>
    <row r="1143" spans="1:8" s="43" customFormat="1" ht="15">
      <c r="A1143" s="33"/>
      <c r="B1143" s="748" t="s">
        <v>1397</v>
      </c>
      <c r="C1143" s="749"/>
      <c r="D1143" s="749"/>
      <c r="E1143" s="749"/>
      <c r="F1143" s="750"/>
      <c r="G1143" s="31"/>
      <c r="H1143" s="31"/>
    </row>
    <row r="1144" spans="1:8" s="43" customFormat="1" ht="15">
      <c r="A1144" s="33"/>
      <c r="B1144" s="231" t="s">
        <v>46</v>
      </c>
      <c r="C1144" s="232"/>
      <c r="D1144" s="233"/>
      <c r="E1144" s="234"/>
      <c r="F1144" s="235"/>
      <c r="G1144" s="31"/>
      <c r="H1144" s="31"/>
    </row>
    <row r="1145" spans="1:8" s="43" customFormat="1" ht="15">
      <c r="A1145" s="33"/>
      <c r="B1145" s="231"/>
      <c r="C1145" s="232"/>
      <c r="D1145" s="233"/>
      <c r="E1145" s="234"/>
      <c r="F1145" s="235"/>
      <c r="G1145" s="31"/>
      <c r="H1145" s="31"/>
    </row>
    <row r="1146" spans="1:8" s="43" customFormat="1" ht="15">
      <c r="A1146" s="33"/>
      <c r="B1146" s="231" t="s">
        <v>27</v>
      </c>
      <c r="C1146" s="232" t="s">
        <v>28</v>
      </c>
      <c r="D1146" s="233" t="s">
        <v>29</v>
      </c>
      <c r="E1146" s="234" t="s">
        <v>30</v>
      </c>
      <c r="F1146" s="235" t="s">
        <v>31</v>
      </c>
      <c r="G1146" s="31"/>
      <c r="H1146" s="31"/>
    </row>
    <row r="1147" spans="1:8" s="42" customFormat="1" ht="30">
      <c r="A1147" s="36"/>
      <c r="B1147" s="231" t="s">
        <v>50</v>
      </c>
      <c r="C1147" s="232" t="s">
        <v>32</v>
      </c>
      <c r="D1147" s="386">
        <v>2.16</v>
      </c>
      <c r="E1147" s="392">
        <v>13.48</v>
      </c>
      <c r="F1147" s="235">
        <f>ROUND((D1147*E1147),2)</f>
        <v>29.12</v>
      </c>
      <c r="G1147" s="32"/>
      <c r="H1147" s="32"/>
    </row>
    <row r="1148" spans="1:8" s="43" customFormat="1" ht="30">
      <c r="A1148" s="33"/>
      <c r="B1148" s="231" t="s">
        <v>49</v>
      </c>
      <c r="C1148" s="232" t="s">
        <v>32</v>
      </c>
      <c r="D1148" s="386">
        <v>1.918</v>
      </c>
      <c r="E1148" s="392">
        <v>17.66</v>
      </c>
      <c r="F1148" s="235">
        <f>ROUND((D1148*E1148),2)</f>
        <v>33.87</v>
      </c>
      <c r="G1148" s="31"/>
      <c r="H1148" s="31"/>
    </row>
    <row r="1149" spans="1:8" s="43" customFormat="1" ht="30">
      <c r="A1149" s="33"/>
      <c r="B1149" s="231" t="s">
        <v>1398</v>
      </c>
      <c r="C1149" s="232" t="s">
        <v>45</v>
      </c>
      <c r="D1149" s="233">
        <v>1</v>
      </c>
      <c r="E1149" s="234">
        <v>7.56</v>
      </c>
      <c r="F1149" s="235">
        <f>ROUND((D1149*E1149),2)</f>
        <v>7.56</v>
      </c>
      <c r="G1149" s="31"/>
      <c r="H1149" s="31"/>
    </row>
    <row r="1150" spans="1:8" s="43" customFormat="1" ht="15">
      <c r="A1150" s="33"/>
      <c r="B1150" s="544" t="s">
        <v>38</v>
      </c>
      <c r="C1150" s="545" t="s">
        <v>1</v>
      </c>
      <c r="D1150" s="546" t="s">
        <v>1</v>
      </c>
      <c r="E1150" s="547" t="s">
        <v>1</v>
      </c>
      <c r="F1150" s="548">
        <f>SUM(F1145:F1149)</f>
        <v>70.55</v>
      </c>
      <c r="G1150" s="31"/>
      <c r="H1150" s="31"/>
    </row>
    <row r="1151" spans="1:8" s="43" customFormat="1" ht="15">
      <c r="A1151" s="33"/>
      <c r="B1151" s="544"/>
      <c r="C1151" s="545"/>
      <c r="D1151" s="546"/>
      <c r="E1151" s="547"/>
      <c r="F1151" s="548"/>
      <c r="G1151" s="31"/>
      <c r="H1151" s="31"/>
    </row>
    <row r="1152" spans="1:8" s="43" customFormat="1" ht="15">
      <c r="A1152" s="33"/>
      <c r="B1152" s="544" t="s">
        <v>39</v>
      </c>
      <c r="C1152" s="545" t="s">
        <v>1</v>
      </c>
      <c r="D1152" s="546" t="s">
        <v>1</v>
      </c>
      <c r="E1152" s="547" t="s">
        <v>1</v>
      </c>
      <c r="F1152" s="548">
        <f>F1150</f>
        <v>70.55</v>
      </c>
      <c r="G1152" s="31"/>
      <c r="H1152" s="31"/>
    </row>
    <row r="1153" spans="1:8" s="43" customFormat="1" ht="15">
      <c r="A1153" s="33"/>
      <c r="B1153" s="544" t="s">
        <v>40</v>
      </c>
      <c r="C1153" s="545" t="s">
        <v>1</v>
      </c>
      <c r="D1153" s="546" t="s">
        <v>1</v>
      </c>
      <c r="E1153" s="547"/>
      <c r="F1153" s="548">
        <f>ROUND((F1152*E1153),2)</f>
        <v>0</v>
      </c>
      <c r="G1153" s="31"/>
      <c r="H1153" s="31"/>
    </row>
    <row r="1154" spans="1:8" s="43" customFormat="1" ht="15.75" thickBot="1">
      <c r="A1154" s="33"/>
      <c r="B1154" s="549" t="s">
        <v>41</v>
      </c>
      <c r="C1154" s="550" t="s">
        <v>1</v>
      </c>
      <c r="D1154" s="551" t="s">
        <v>1</v>
      </c>
      <c r="E1154" s="552" t="s">
        <v>1</v>
      </c>
      <c r="F1154" s="553">
        <f>SUM(F1152:F1153)</f>
        <v>70.55</v>
      </c>
      <c r="G1154" s="31"/>
      <c r="H1154" s="31"/>
    </row>
    <row r="1155" spans="1:8" s="43" customFormat="1" ht="15.75" thickBot="1">
      <c r="A1155" s="33"/>
      <c r="B1155" s="33"/>
      <c r="C1155" s="33"/>
      <c r="D1155" s="46"/>
      <c r="E1155" s="37"/>
      <c r="F1155" s="37"/>
      <c r="G1155" s="31"/>
      <c r="H1155" s="31"/>
    </row>
    <row r="1156" spans="1:8" s="43" customFormat="1" ht="15">
      <c r="A1156" s="33"/>
      <c r="B1156" s="226" t="s">
        <v>255</v>
      </c>
      <c r="C1156" s="227"/>
      <c r="D1156" s="228"/>
      <c r="E1156" s="229"/>
      <c r="F1156" s="230"/>
      <c r="G1156" s="31"/>
      <c r="H1156" s="31"/>
    </row>
    <row r="1157" spans="1:8" s="43" customFormat="1" ht="15">
      <c r="A1157" s="33"/>
      <c r="B1157" s="764" t="s">
        <v>256</v>
      </c>
      <c r="C1157" s="765"/>
      <c r="D1157" s="765"/>
      <c r="E1157" s="765"/>
      <c r="F1157" s="766"/>
      <c r="G1157" s="31"/>
      <c r="H1157" s="31"/>
    </row>
    <row r="1158" spans="1:8" s="43" customFormat="1" ht="15">
      <c r="A1158" s="33"/>
      <c r="B1158" s="231" t="s">
        <v>46</v>
      </c>
      <c r="C1158" s="232"/>
      <c r="D1158" s="233"/>
      <c r="E1158" s="234"/>
      <c r="F1158" s="235"/>
      <c r="G1158" s="31"/>
      <c r="H1158" s="31"/>
    </row>
    <row r="1159" spans="1:8" s="43" customFormat="1" ht="15">
      <c r="A1159" s="33"/>
      <c r="B1159" s="231"/>
      <c r="C1159" s="232"/>
      <c r="D1159" s="233"/>
      <c r="E1159" s="234"/>
      <c r="F1159" s="235"/>
      <c r="G1159" s="31"/>
      <c r="H1159" s="31"/>
    </row>
    <row r="1160" spans="1:8" s="42" customFormat="1" ht="15">
      <c r="A1160" s="36"/>
      <c r="B1160" s="231" t="s">
        <v>27</v>
      </c>
      <c r="C1160" s="232" t="s">
        <v>28</v>
      </c>
      <c r="D1160" s="233" t="s">
        <v>29</v>
      </c>
      <c r="E1160" s="234" t="s">
        <v>30</v>
      </c>
      <c r="F1160" s="235" t="s">
        <v>31</v>
      </c>
      <c r="G1160" s="32"/>
      <c r="H1160" s="32"/>
    </row>
    <row r="1161" spans="1:8" s="43" customFormat="1" ht="30">
      <c r="A1161" s="33"/>
      <c r="B1161" s="231" t="s">
        <v>50</v>
      </c>
      <c r="C1161" s="232" t="s">
        <v>32</v>
      </c>
      <c r="D1161" s="233">
        <v>0.3</v>
      </c>
      <c r="E1161" s="392">
        <v>13.48</v>
      </c>
      <c r="F1161" s="235">
        <f>ROUND((D1161*E1161),2)</f>
        <v>4.04</v>
      </c>
      <c r="G1161" s="31"/>
      <c r="H1161" s="31"/>
    </row>
    <row r="1162" spans="1:8" s="43" customFormat="1" ht="30">
      <c r="A1162" s="33"/>
      <c r="B1162" s="345" t="s">
        <v>1455</v>
      </c>
      <c r="C1162" s="237" t="s">
        <v>45</v>
      </c>
      <c r="D1162" s="238">
        <v>1</v>
      </c>
      <c r="E1162" s="239">
        <f>'MAPA DE COTAÇÃO'!$M$58</f>
        <v>51.99</v>
      </c>
      <c r="F1162" s="240">
        <f>ROUND((D1162*E1162),2)</f>
        <v>51.99</v>
      </c>
      <c r="G1162" s="31"/>
      <c r="H1162" s="31"/>
    </row>
    <row r="1163" spans="1:8" s="43" customFormat="1" ht="15">
      <c r="A1163" s="33"/>
      <c r="B1163" s="544" t="s">
        <v>38</v>
      </c>
      <c r="C1163" s="545" t="s">
        <v>1</v>
      </c>
      <c r="D1163" s="546" t="s">
        <v>1</v>
      </c>
      <c r="E1163" s="547" t="s">
        <v>1</v>
      </c>
      <c r="F1163" s="548">
        <f>SUM(F1159:F1162)</f>
        <v>56.03</v>
      </c>
      <c r="G1163" s="31"/>
      <c r="H1163" s="31"/>
    </row>
    <row r="1164" spans="1:8" s="43" customFormat="1" ht="15" customHeight="1">
      <c r="A1164" s="33"/>
      <c r="B1164" s="544"/>
      <c r="C1164" s="545"/>
      <c r="D1164" s="546"/>
      <c r="E1164" s="547"/>
      <c r="F1164" s="548"/>
      <c r="G1164" s="31"/>
      <c r="H1164" s="31"/>
    </row>
    <row r="1165" spans="1:8" s="43" customFormat="1" ht="15">
      <c r="A1165" s="33"/>
      <c r="B1165" s="544" t="s">
        <v>39</v>
      </c>
      <c r="C1165" s="545" t="s">
        <v>1</v>
      </c>
      <c r="D1165" s="546" t="s">
        <v>1</v>
      </c>
      <c r="E1165" s="547" t="s">
        <v>1</v>
      </c>
      <c r="F1165" s="548">
        <f>F1163</f>
        <v>56.03</v>
      </c>
      <c r="G1165" s="31"/>
      <c r="H1165" s="31"/>
    </row>
    <row r="1166" spans="1:8" s="43" customFormat="1" ht="15">
      <c r="A1166" s="33"/>
      <c r="B1166" s="544" t="s">
        <v>40</v>
      </c>
      <c r="C1166" s="545" t="s">
        <v>1</v>
      </c>
      <c r="D1166" s="546" t="s">
        <v>1</v>
      </c>
      <c r="E1166" s="547"/>
      <c r="F1166" s="548">
        <f>ROUND((F1165*E1166),2)</f>
        <v>0</v>
      </c>
      <c r="G1166" s="31"/>
      <c r="H1166" s="31"/>
    </row>
    <row r="1167" spans="1:8" s="43" customFormat="1" ht="15.75" thickBot="1">
      <c r="A1167" s="33"/>
      <c r="B1167" s="549" t="s">
        <v>41</v>
      </c>
      <c r="C1167" s="550" t="s">
        <v>1</v>
      </c>
      <c r="D1167" s="551" t="s">
        <v>1</v>
      </c>
      <c r="E1167" s="552" t="s">
        <v>1</v>
      </c>
      <c r="F1167" s="553">
        <f>SUM(F1165:F1166)</f>
        <v>56.03</v>
      </c>
      <c r="G1167" s="31"/>
      <c r="H1167" s="31"/>
    </row>
    <row r="1168" spans="1:8" s="43" customFormat="1" ht="15.75" thickBot="1">
      <c r="A1168" s="33"/>
      <c r="B1168" s="33"/>
      <c r="C1168" s="33"/>
      <c r="D1168" s="46"/>
      <c r="E1168" s="37"/>
      <c r="F1168" s="37"/>
      <c r="G1168" s="31"/>
      <c r="H1168" s="31"/>
    </row>
    <row r="1169" spans="1:8" s="43" customFormat="1" ht="15">
      <c r="A1169" s="33"/>
      <c r="B1169" s="244" t="s">
        <v>142</v>
      </c>
      <c r="C1169" s="245"/>
      <c r="D1169" s="246"/>
      <c r="E1169" s="334"/>
      <c r="F1169" s="247"/>
      <c r="G1169" s="31"/>
      <c r="H1169" s="31"/>
    </row>
    <row r="1170" spans="1:8" s="43" customFormat="1" ht="15">
      <c r="A1170" s="33"/>
      <c r="B1170" s="751" t="s">
        <v>313</v>
      </c>
      <c r="C1170" s="752"/>
      <c r="D1170" s="752"/>
      <c r="E1170" s="752"/>
      <c r="F1170" s="753"/>
      <c r="G1170" s="31"/>
      <c r="H1170" s="31"/>
    </row>
    <row r="1171" spans="1:8" s="43" customFormat="1" ht="15">
      <c r="A1171" s="33"/>
      <c r="B1171" s="345" t="s">
        <v>46</v>
      </c>
      <c r="C1171" s="248"/>
      <c r="D1171" s="249"/>
      <c r="E1171" s="338"/>
      <c r="F1171" s="251"/>
      <c r="G1171" s="31"/>
      <c r="H1171" s="31"/>
    </row>
    <row r="1172" spans="1:8" s="42" customFormat="1" ht="15">
      <c r="A1172" s="36"/>
      <c r="B1172" s="345"/>
      <c r="C1172" s="248"/>
      <c r="D1172" s="249"/>
      <c r="E1172" s="338"/>
      <c r="F1172" s="251"/>
      <c r="G1172" s="32"/>
      <c r="H1172" s="32"/>
    </row>
    <row r="1173" spans="1:8" s="43" customFormat="1" ht="15">
      <c r="A1173" s="33"/>
      <c r="B1173" s="345" t="s">
        <v>27</v>
      </c>
      <c r="C1173" s="248" t="s">
        <v>28</v>
      </c>
      <c r="D1173" s="249" t="s">
        <v>29</v>
      </c>
      <c r="E1173" s="338" t="s">
        <v>30</v>
      </c>
      <c r="F1173" s="251" t="s">
        <v>31</v>
      </c>
      <c r="G1173" s="31"/>
      <c r="H1173" s="31"/>
    </row>
    <row r="1174" spans="1:8" s="43" customFormat="1" ht="60">
      <c r="A1174" s="33"/>
      <c r="B1174" s="345" t="s">
        <v>314</v>
      </c>
      <c r="C1174" s="248" t="s">
        <v>45</v>
      </c>
      <c r="D1174" s="249">
        <v>1</v>
      </c>
      <c r="E1174" s="338">
        <f>'MAPA DE COTAÇÃO'!$M$57</f>
        <v>40000</v>
      </c>
      <c r="F1174" s="251">
        <f>ROUND((D1174*E1174),2)</f>
        <v>40000</v>
      </c>
      <c r="G1174" s="31"/>
      <c r="H1174" s="31"/>
    </row>
    <row r="1175" spans="1:8" s="43" customFormat="1" ht="15">
      <c r="A1175" s="33"/>
      <c r="B1175" s="561" t="s">
        <v>38</v>
      </c>
      <c r="C1175" s="567" t="s">
        <v>1</v>
      </c>
      <c r="D1175" s="590" t="s">
        <v>1</v>
      </c>
      <c r="E1175" s="591" t="s">
        <v>1</v>
      </c>
      <c r="F1175" s="565">
        <f>SUM(F1174:F1174)</f>
        <v>40000</v>
      </c>
      <c r="G1175" s="31"/>
      <c r="H1175" s="31"/>
    </row>
    <row r="1176" spans="1:8" s="43" customFormat="1" ht="15">
      <c r="A1176" s="33"/>
      <c r="B1176" s="561"/>
      <c r="C1176" s="567"/>
      <c r="D1176" s="590"/>
      <c r="E1176" s="591"/>
      <c r="F1176" s="565"/>
      <c r="G1176" s="31"/>
      <c r="H1176" s="31"/>
    </row>
    <row r="1177" spans="1:8" s="43" customFormat="1" ht="15">
      <c r="A1177" s="33"/>
      <c r="B1177" s="561" t="s">
        <v>39</v>
      </c>
      <c r="C1177" s="567" t="s">
        <v>1</v>
      </c>
      <c r="D1177" s="590" t="s">
        <v>1</v>
      </c>
      <c r="E1177" s="591" t="s">
        <v>1</v>
      </c>
      <c r="F1177" s="565">
        <f>F1175</f>
        <v>40000</v>
      </c>
      <c r="G1177" s="31"/>
      <c r="H1177" s="31"/>
    </row>
    <row r="1178" spans="1:8" s="43" customFormat="1" ht="15">
      <c r="A1178" s="33"/>
      <c r="B1178" s="561" t="s">
        <v>40</v>
      </c>
      <c r="C1178" s="567" t="s">
        <v>1</v>
      </c>
      <c r="D1178" s="590" t="s">
        <v>1</v>
      </c>
      <c r="E1178" s="591"/>
      <c r="F1178" s="565">
        <f>ROUND((F1177*E1178),2)</f>
        <v>0</v>
      </c>
      <c r="G1178" s="31"/>
      <c r="H1178" s="31"/>
    </row>
    <row r="1179" spans="1:8" s="43" customFormat="1" ht="15.75" thickBot="1">
      <c r="A1179" s="33"/>
      <c r="B1179" s="568" t="s">
        <v>41</v>
      </c>
      <c r="C1179" s="569" t="s">
        <v>1</v>
      </c>
      <c r="D1179" s="592" t="s">
        <v>1</v>
      </c>
      <c r="E1179" s="593" t="s">
        <v>1</v>
      </c>
      <c r="F1179" s="570">
        <f>SUM(F1177:F1178)</f>
        <v>40000</v>
      </c>
      <c r="G1179" s="31"/>
      <c r="H1179" s="31"/>
    </row>
    <row r="1180" spans="1:8" s="43" customFormat="1" ht="15.75" thickBot="1">
      <c r="A1180" s="33"/>
      <c r="B1180" s="33"/>
      <c r="C1180" s="33"/>
      <c r="D1180" s="46"/>
      <c r="E1180" s="37"/>
      <c r="F1180" s="37"/>
      <c r="G1180" s="31"/>
      <c r="H1180" s="31"/>
    </row>
    <row r="1181" spans="1:8" s="43" customFormat="1" ht="15">
      <c r="A1181" s="33"/>
      <c r="B1181" s="226" t="s">
        <v>1330</v>
      </c>
      <c r="C1181" s="227"/>
      <c r="D1181" s="228"/>
      <c r="E1181" s="229"/>
      <c r="F1181" s="230"/>
      <c r="G1181" s="31"/>
      <c r="H1181" s="31"/>
    </row>
    <row r="1182" spans="1:8" s="43" customFormat="1" ht="15">
      <c r="A1182" s="33"/>
      <c r="B1182" s="748" t="s">
        <v>1331</v>
      </c>
      <c r="C1182" s="749"/>
      <c r="D1182" s="749"/>
      <c r="E1182" s="749"/>
      <c r="F1182" s="750"/>
      <c r="G1182" s="31"/>
      <c r="H1182" s="31"/>
    </row>
    <row r="1183" spans="1:8" s="43" customFormat="1" ht="15">
      <c r="A1183" s="33"/>
      <c r="B1183" s="231" t="s">
        <v>729</v>
      </c>
      <c r="C1183" s="232"/>
      <c r="D1183" s="233"/>
      <c r="E1183" s="234"/>
      <c r="F1183" s="235"/>
      <c r="G1183" s="31"/>
      <c r="H1183" s="31"/>
    </row>
    <row r="1184" spans="1:8" s="43" customFormat="1" ht="15">
      <c r="A1184" s="33"/>
      <c r="B1184" s="231"/>
      <c r="C1184" s="232"/>
      <c r="D1184" s="233"/>
      <c r="E1184" s="234"/>
      <c r="F1184" s="235"/>
      <c r="G1184" s="31"/>
      <c r="H1184" s="31"/>
    </row>
    <row r="1185" spans="1:8" s="42" customFormat="1" ht="15">
      <c r="A1185" s="36"/>
      <c r="B1185" s="231" t="s">
        <v>27</v>
      </c>
      <c r="C1185" s="232" t="s">
        <v>28</v>
      </c>
      <c r="D1185" s="233" t="s">
        <v>29</v>
      </c>
      <c r="E1185" s="234" t="s">
        <v>30</v>
      </c>
      <c r="F1185" s="235" t="s">
        <v>31</v>
      </c>
      <c r="G1185" s="32"/>
      <c r="H1185" s="32"/>
    </row>
    <row r="1186" spans="1:8" s="42" customFormat="1" ht="15">
      <c r="A1186" s="36"/>
      <c r="B1186" s="345" t="s">
        <v>1336</v>
      </c>
      <c r="C1186" s="237" t="s">
        <v>5</v>
      </c>
      <c r="D1186" s="243">
        <v>5.1</v>
      </c>
      <c r="E1186" s="239">
        <v>13.64</v>
      </c>
      <c r="F1186" s="240">
        <f aca="true" t="shared" si="43" ref="F1186:F1192">ROUND((D1186*E1186),2)</f>
        <v>69.56</v>
      </c>
      <c r="G1186" s="32"/>
      <c r="H1186" s="32"/>
    </row>
    <row r="1187" spans="1:8" s="42" customFormat="1" ht="30">
      <c r="A1187" s="36"/>
      <c r="B1187" s="345" t="s">
        <v>1332</v>
      </c>
      <c r="C1187" s="237" t="s">
        <v>3</v>
      </c>
      <c r="D1187" s="243">
        <v>0.025</v>
      </c>
      <c r="E1187" s="239">
        <v>74.17</v>
      </c>
      <c r="F1187" s="240">
        <f t="shared" si="43"/>
        <v>1.85</v>
      </c>
      <c r="G1187" s="32"/>
      <c r="H1187" s="32"/>
    </row>
    <row r="1188" spans="1:8" s="42" customFormat="1" ht="15">
      <c r="A1188" s="36"/>
      <c r="B1188" s="345" t="s">
        <v>1333</v>
      </c>
      <c r="C1188" s="237" t="s">
        <v>5</v>
      </c>
      <c r="D1188" s="243">
        <v>1</v>
      </c>
      <c r="E1188" s="239">
        <v>0.75</v>
      </c>
      <c r="F1188" s="240">
        <f t="shared" si="43"/>
        <v>0.75</v>
      </c>
      <c r="G1188" s="32"/>
      <c r="H1188" s="32"/>
    </row>
    <row r="1189" spans="1:8" s="42" customFormat="1" ht="15">
      <c r="A1189" s="36"/>
      <c r="B1189" s="345" t="s">
        <v>730</v>
      </c>
      <c r="C1189" s="237" t="s">
        <v>5</v>
      </c>
      <c r="D1189" s="243">
        <v>4.6</v>
      </c>
      <c r="E1189" s="239">
        <v>0.64</v>
      </c>
      <c r="F1189" s="240">
        <f t="shared" si="43"/>
        <v>2.94</v>
      </c>
      <c r="G1189" s="32"/>
      <c r="H1189" s="32"/>
    </row>
    <row r="1190" spans="1:8" s="42" customFormat="1" ht="30">
      <c r="A1190" s="36"/>
      <c r="B1190" s="345" t="s">
        <v>1334</v>
      </c>
      <c r="C1190" s="237" t="s">
        <v>5</v>
      </c>
      <c r="D1190" s="243">
        <v>8.26</v>
      </c>
      <c r="E1190" s="239">
        <v>9.76</v>
      </c>
      <c r="F1190" s="240">
        <f t="shared" si="43"/>
        <v>80.62</v>
      </c>
      <c r="G1190" s="32"/>
      <c r="H1190" s="32"/>
    </row>
    <row r="1191" spans="1:8" s="42" customFormat="1" ht="30">
      <c r="A1191" s="36"/>
      <c r="B1191" s="345" t="s">
        <v>1335</v>
      </c>
      <c r="C1191" s="237" t="s">
        <v>5</v>
      </c>
      <c r="D1191" s="243">
        <v>15.28</v>
      </c>
      <c r="E1191" s="239">
        <v>11.84</v>
      </c>
      <c r="F1191" s="240">
        <f t="shared" si="43"/>
        <v>180.92</v>
      </c>
      <c r="G1191" s="32"/>
      <c r="H1191" s="32"/>
    </row>
    <row r="1192" spans="1:8" s="42" customFormat="1" ht="15">
      <c r="A1192" s="36"/>
      <c r="B1192" s="345" t="s">
        <v>400</v>
      </c>
      <c r="C1192" s="237" t="s">
        <v>148</v>
      </c>
      <c r="D1192" s="243">
        <v>1.5</v>
      </c>
      <c r="E1192" s="239">
        <v>17.67</v>
      </c>
      <c r="F1192" s="240">
        <f t="shared" si="43"/>
        <v>26.51</v>
      </c>
      <c r="G1192" s="32"/>
      <c r="H1192" s="32"/>
    </row>
    <row r="1193" spans="1:8" s="42" customFormat="1" ht="15">
      <c r="A1193" s="36"/>
      <c r="B1193" s="231" t="s">
        <v>395</v>
      </c>
      <c r="C1193" s="232" t="s">
        <v>148</v>
      </c>
      <c r="D1193" s="233">
        <v>1.5</v>
      </c>
      <c r="E1193" s="234">
        <v>14.02</v>
      </c>
      <c r="F1193" s="235">
        <f>SUM(F1185:F1192)</f>
        <v>363.15</v>
      </c>
      <c r="G1193" s="32"/>
      <c r="H1193" s="32"/>
    </row>
    <row r="1194" spans="1:8" s="42" customFormat="1" ht="15">
      <c r="A1194" s="36"/>
      <c r="B1194" s="544"/>
      <c r="C1194" s="545"/>
      <c r="D1194" s="546"/>
      <c r="E1194" s="547"/>
      <c r="F1194" s="548"/>
      <c r="G1194" s="32"/>
      <c r="H1194" s="32"/>
    </row>
    <row r="1195" spans="1:8" s="42" customFormat="1" ht="15">
      <c r="A1195" s="36"/>
      <c r="B1195" s="544" t="s">
        <v>39</v>
      </c>
      <c r="C1195" s="545" t="s">
        <v>1</v>
      </c>
      <c r="D1195" s="546" t="s">
        <v>1</v>
      </c>
      <c r="E1195" s="547" t="s">
        <v>1</v>
      </c>
      <c r="F1195" s="548">
        <f>F1193</f>
        <v>363.15</v>
      </c>
      <c r="G1195" s="32"/>
      <c r="H1195" s="32"/>
    </row>
    <row r="1196" spans="1:8" s="42" customFormat="1" ht="15">
      <c r="A1196" s="36"/>
      <c r="B1196" s="544" t="s">
        <v>40</v>
      </c>
      <c r="C1196" s="545" t="s">
        <v>1</v>
      </c>
      <c r="D1196" s="546" t="s">
        <v>1</v>
      </c>
      <c r="E1196" s="547"/>
      <c r="F1196" s="548">
        <f>ROUND((F1195*E1196),2)</f>
        <v>0</v>
      </c>
      <c r="G1196" s="32"/>
      <c r="H1196" s="32"/>
    </row>
    <row r="1197" spans="1:8" s="42" customFormat="1" ht="15.75" thickBot="1">
      <c r="A1197" s="36"/>
      <c r="B1197" s="549" t="s">
        <v>41</v>
      </c>
      <c r="C1197" s="550" t="s">
        <v>1</v>
      </c>
      <c r="D1197" s="551" t="s">
        <v>1</v>
      </c>
      <c r="E1197" s="552" t="s">
        <v>1</v>
      </c>
      <c r="F1197" s="553">
        <f>SUM(F1195:F1196)</f>
        <v>363.15</v>
      </c>
      <c r="G1197" s="32"/>
      <c r="H1197" s="32"/>
    </row>
    <row r="1198" spans="1:8" s="42" customFormat="1" ht="15.75" thickBot="1">
      <c r="A1198" s="36"/>
      <c r="B1198" s="33"/>
      <c r="C1198" s="33"/>
      <c r="D1198" s="46"/>
      <c r="E1198" s="37"/>
      <c r="F1198" s="37"/>
      <c r="G1198" s="32"/>
      <c r="H1198" s="32"/>
    </row>
    <row r="1199" spans="1:8" s="43" customFormat="1" ht="15">
      <c r="A1199" s="33"/>
      <c r="B1199" s="226" t="s">
        <v>1300</v>
      </c>
      <c r="C1199" s="227"/>
      <c r="D1199" s="228"/>
      <c r="E1199" s="229"/>
      <c r="F1199" s="230"/>
      <c r="G1199" s="31"/>
      <c r="H1199" s="31"/>
    </row>
    <row r="1200" spans="1:8" s="43" customFormat="1" ht="15">
      <c r="A1200" s="33"/>
      <c r="B1200" s="748" t="s">
        <v>1301</v>
      </c>
      <c r="C1200" s="749"/>
      <c r="D1200" s="749"/>
      <c r="E1200" s="749"/>
      <c r="F1200" s="750"/>
      <c r="G1200" s="31"/>
      <c r="H1200" s="31"/>
    </row>
    <row r="1201" spans="1:8" s="43" customFormat="1" ht="15">
      <c r="A1201" s="33"/>
      <c r="B1201" s="231" t="s">
        <v>729</v>
      </c>
      <c r="C1201" s="232"/>
      <c r="D1201" s="233"/>
      <c r="E1201" s="234"/>
      <c r="F1201" s="235"/>
      <c r="G1201" s="31"/>
      <c r="H1201" s="31"/>
    </row>
    <row r="1202" spans="1:8" s="43" customFormat="1" ht="15">
      <c r="A1202" s="33"/>
      <c r="B1202" s="231"/>
      <c r="C1202" s="232"/>
      <c r="D1202" s="233"/>
      <c r="E1202" s="234"/>
      <c r="F1202" s="235"/>
      <c r="G1202" s="31"/>
      <c r="H1202" s="31"/>
    </row>
    <row r="1203" spans="1:8" s="43" customFormat="1" ht="15">
      <c r="A1203" s="33"/>
      <c r="B1203" s="231" t="s">
        <v>27</v>
      </c>
      <c r="C1203" s="232" t="s">
        <v>28</v>
      </c>
      <c r="D1203" s="233" t="s">
        <v>29</v>
      </c>
      <c r="E1203" s="234" t="s">
        <v>30</v>
      </c>
      <c r="F1203" s="235" t="s">
        <v>31</v>
      </c>
      <c r="G1203" s="31"/>
      <c r="H1203" s="31"/>
    </row>
    <row r="1204" spans="1:8" s="43" customFormat="1" ht="15">
      <c r="A1204" s="33"/>
      <c r="B1204" s="345" t="s">
        <v>1302</v>
      </c>
      <c r="C1204" s="237" t="s">
        <v>588</v>
      </c>
      <c r="D1204" s="243">
        <v>0.16</v>
      </c>
      <c r="E1204" s="239">
        <v>25.56</v>
      </c>
      <c r="F1204" s="240">
        <f>ROUND((D1204*E1204),2)</f>
        <v>4.09</v>
      </c>
      <c r="G1204" s="31"/>
      <c r="H1204" s="31"/>
    </row>
    <row r="1205" spans="1:8" s="43" customFormat="1" ht="15">
      <c r="A1205" s="33"/>
      <c r="B1205" s="345" t="s">
        <v>1269</v>
      </c>
      <c r="C1205" s="237" t="s">
        <v>588</v>
      </c>
      <c r="D1205" s="243">
        <v>0.07</v>
      </c>
      <c r="E1205" s="239">
        <v>12.7</v>
      </c>
      <c r="F1205" s="240">
        <f>ROUND((D1205*E1205),2)</f>
        <v>0.89</v>
      </c>
      <c r="G1205" s="31"/>
      <c r="H1205" s="31"/>
    </row>
    <row r="1206" spans="1:8" s="43" customFormat="1" ht="15">
      <c r="A1206" s="33"/>
      <c r="B1206" s="345" t="s">
        <v>1303</v>
      </c>
      <c r="C1206" s="237" t="s">
        <v>800</v>
      </c>
      <c r="D1206" s="243">
        <v>0.6</v>
      </c>
      <c r="E1206" s="239">
        <v>2.94</v>
      </c>
      <c r="F1206" s="240">
        <f>ROUND((D1206*E1206),2)</f>
        <v>1.76</v>
      </c>
      <c r="G1206" s="31"/>
      <c r="H1206" s="31"/>
    </row>
    <row r="1207" spans="1:8" s="43" customFormat="1" ht="15">
      <c r="A1207" s="33"/>
      <c r="B1207" s="345" t="s">
        <v>1270</v>
      </c>
      <c r="C1207" s="237" t="s">
        <v>148</v>
      </c>
      <c r="D1207" s="243">
        <v>0.5</v>
      </c>
      <c r="E1207" s="239">
        <v>18.68</v>
      </c>
      <c r="F1207" s="240">
        <f>ROUND((D1207*E1207),2)</f>
        <v>9.34</v>
      </c>
      <c r="G1207" s="31"/>
      <c r="H1207" s="31"/>
    </row>
    <row r="1208" spans="1:8" s="43" customFormat="1" ht="15">
      <c r="A1208" s="33"/>
      <c r="B1208" s="345" t="s">
        <v>395</v>
      </c>
      <c r="C1208" s="237" t="s">
        <v>148</v>
      </c>
      <c r="D1208" s="243">
        <v>0.5</v>
      </c>
      <c r="E1208" s="392">
        <v>14.02</v>
      </c>
      <c r="F1208" s="240">
        <f>ROUND((D1208*E1208),2)</f>
        <v>7.01</v>
      </c>
      <c r="G1208" s="31"/>
      <c r="H1208" s="31"/>
    </row>
    <row r="1209" spans="1:8" s="43" customFormat="1" ht="15">
      <c r="A1209" s="33"/>
      <c r="B1209" s="544" t="s">
        <v>38</v>
      </c>
      <c r="C1209" s="545" t="s">
        <v>1</v>
      </c>
      <c r="D1209" s="546"/>
      <c r="E1209" s="547" t="s">
        <v>1</v>
      </c>
      <c r="F1209" s="548">
        <f>SUM(F1203:F1208)</f>
        <v>23.089999999999996</v>
      </c>
      <c r="G1209" s="31"/>
      <c r="H1209" s="31"/>
    </row>
    <row r="1210" spans="1:8" s="43" customFormat="1" ht="15">
      <c r="A1210" s="33"/>
      <c r="B1210" s="544"/>
      <c r="C1210" s="545"/>
      <c r="D1210" s="546"/>
      <c r="E1210" s="547"/>
      <c r="F1210" s="548"/>
      <c r="G1210" s="31"/>
      <c r="H1210" s="31"/>
    </row>
    <row r="1211" spans="1:8" s="42" customFormat="1" ht="15">
      <c r="A1211" s="36"/>
      <c r="B1211" s="544" t="s">
        <v>39</v>
      </c>
      <c r="C1211" s="545" t="s">
        <v>1</v>
      </c>
      <c r="D1211" s="546" t="s">
        <v>1</v>
      </c>
      <c r="E1211" s="547" t="s">
        <v>1</v>
      </c>
      <c r="F1211" s="548">
        <f>F1209</f>
        <v>23.089999999999996</v>
      </c>
      <c r="G1211" s="32"/>
      <c r="H1211" s="32"/>
    </row>
    <row r="1212" spans="1:8" s="42" customFormat="1" ht="15">
      <c r="A1212" s="36"/>
      <c r="B1212" s="544" t="s">
        <v>40</v>
      </c>
      <c r="C1212" s="545" t="s">
        <v>1</v>
      </c>
      <c r="D1212" s="546" t="s">
        <v>1</v>
      </c>
      <c r="E1212" s="547"/>
      <c r="F1212" s="548">
        <f>ROUND((F1211*E1212),2)</f>
        <v>0</v>
      </c>
      <c r="G1212" s="32"/>
      <c r="H1212" s="32"/>
    </row>
    <row r="1213" spans="1:8" s="42" customFormat="1" ht="15.75" thickBot="1">
      <c r="A1213" s="36"/>
      <c r="B1213" s="549" t="s">
        <v>41</v>
      </c>
      <c r="C1213" s="550" t="s">
        <v>1</v>
      </c>
      <c r="D1213" s="551" t="s">
        <v>1</v>
      </c>
      <c r="E1213" s="552" t="s">
        <v>1</v>
      </c>
      <c r="F1213" s="553">
        <f>SUM(F1211:F1212)</f>
        <v>23.089999999999996</v>
      </c>
      <c r="G1213" s="32"/>
      <c r="H1213" s="32"/>
    </row>
    <row r="1214" spans="1:8" s="42" customFormat="1" ht="15.75" thickBot="1">
      <c r="A1214" s="36"/>
      <c r="B1214" s="33"/>
      <c r="C1214" s="33"/>
      <c r="D1214" s="46"/>
      <c r="E1214" s="37"/>
      <c r="F1214" s="37"/>
      <c r="G1214" s="32"/>
      <c r="H1214" s="32"/>
    </row>
    <row r="1215" spans="1:8" s="42" customFormat="1" ht="15">
      <c r="A1215" s="36"/>
      <c r="B1215" s="244" t="s">
        <v>75</v>
      </c>
      <c r="C1215" s="245"/>
      <c r="D1215" s="246"/>
      <c r="E1215" s="334"/>
      <c r="F1215" s="335"/>
      <c r="G1215" s="32"/>
      <c r="H1215" s="32"/>
    </row>
    <row r="1216" spans="1:8" s="42" customFormat="1" ht="15">
      <c r="A1216" s="36"/>
      <c r="B1216" s="751" t="s">
        <v>77</v>
      </c>
      <c r="C1216" s="752"/>
      <c r="D1216" s="752"/>
      <c r="E1216" s="752"/>
      <c r="F1216" s="753"/>
      <c r="G1216" s="32"/>
      <c r="H1216" s="32"/>
    </row>
    <row r="1217" spans="1:8" s="42" customFormat="1" ht="15">
      <c r="A1217" s="36"/>
      <c r="B1217" s="345" t="s">
        <v>26</v>
      </c>
      <c r="C1217" s="248"/>
      <c r="D1217" s="249"/>
      <c r="E1217" s="338"/>
      <c r="F1217" s="339"/>
      <c r="G1217" s="32"/>
      <c r="H1217" s="32"/>
    </row>
    <row r="1218" spans="1:8" s="42" customFormat="1" ht="15">
      <c r="A1218" s="36"/>
      <c r="B1218" s="345"/>
      <c r="C1218" s="248"/>
      <c r="D1218" s="249"/>
      <c r="E1218" s="338"/>
      <c r="F1218" s="339"/>
      <c r="G1218" s="32"/>
      <c r="H1218" s="32"/>
    </row>
    <row r="1219" spans="1:8" s="42" customFormat="1" ht="15">
      <c r="A1219" s="36"/>
      <c r="B1219" s="345" t="s">
        <v>27</v>
      </c>
      <c r="C1219" s="248" t="s">
        <v>28</v>
      </c>
      <c r="D1219" s="249" t="s">
        <v>29</v>
      </c>
      <c r="E1219" s="338" t="s">
        <v>30</v>
      </c>
      <c r="F1219" s="339" t="s">
        <v>31</v>
      </c>
      <c r="G1219" s="32"/>
      <c r="H1219" s="32"/>
    </row>
    <row r="1220" spans="1:8" s="42" customFormat="1" ht="15">
      <c r="A1220" s="36"/>
      <c r="B1220" s="345" t="s">
        <v>33</v>
      </c>
      <c r="C1220" s="248" t="s">
        <v>32</v>
      </c>
      <c r="D1220" s="249">
        <v>0.493</v>
      </c>
      <c r="E1220" s="239">
        <v>17.67</v>
      </c>
      <c r="F1220" s="251">
        <f>TRUNC((D1220*E1220),2)</f>
        <v>8.71</v>
      </c>
      <c r="G1220" s="32"/>
      <c r="H1220" s="32"/>
    </row>
    <row r="1221" spans="1:8" s="42" customFormat="1" ht="15">
      <c r="A1221" s="36"/>
      <c r="B1221" s="345" t="s">
        <v>34</v>
      </c>
      <c r="C1221" s="248" t="s">
        <v>32</v>
      </c>
      <c r="D1221" s="249">
        <v>0.74</v>
      </c>
      <c r="E1221" s="392">
        <v>14.02</v>
      </c>
      <c r="F1221" s="251">
        <f>TRUNC((D1221*E1221),2)</f>
        <v>10.37</v>
      </c>
      <c r="G1221" s="32"/>
      <c r="H1221" s="32"/>
    </row>
    <row r="1222" spans="1:8" s="42" customFormat="1" ht="45">
      <c r="A1222" s="36"/>
      <c r="B1222" s="345" t="s">
        <v>35</v>
      </c>
      <c r="C1222" s="248" t="s">
        <v>36</v>
      </c>
      <c r="D1222" s="249">
        <v>0.12</v>
      </c>
      <c r="E1222" s="338">
        <v>1.77</v>
      </c>
      <c r="F1222" s="251">
        <f>TRUNC((D1222*E1222),2)</f>
        <v>0.21</v>
      </c>
      <c r="G1222" s="32"/>
      <c r="H1222" s="32"/>
    </row>
    <row r="1223" spans="1:8" s="42" customFormat="1" ht="45">
      <c r="A1223" s="36"/>
      <c r="B1223" s="345" t="s">
        <v>43</v>
      </c>
      <c r="C1223" s="248" t="s">
        <v>44</v>
      </c>
      <c r="D1223" s="249">
        <v>0.126</v>
      </c>
      <c r="E1223" s="338">
        <v>0.44</v>
      </c>
      <c r="F1223" s="251">
        <f>TRUNC((D1223*E1223),2)</f>
        <v>0.05</v>
      </c>
      <c r="G1223" s="32"/>
      <c r="H1223" s="32"/>
    </row>
    <row r="1224" spans="1:8" s="42" customFormat="1" ht="45">
      <c r="A1224" s="36"/>
      <c r="B1224" s="345" t="s">
        <v>76</v>
      </c>
      <c r="C1224" s="248" t="s">
        <v>37</v>
      </c>
      <c r="D1224" s="249">
        <v>1.15</v>
      </c>
      <c r="E1224" s="338">
        <v>479.34</v>
      </c>
      <c r="F1224" s="251">
        <f>TRUNC((D1224*E1224),2)</f>
        <v>551.24</v>
      </c>
      <c r="G1224" s="32"/>
      <c r="H1224" s="32"/>
    </row>
    <row r="1225" spans="1:8" s="42" customFormat="1" ht="15">
      <c r="A1225" s="36"/>
      <c r="B1225" s="561" t="s">
        <v>38</v>
      </c>
      <c r="C1225" s="567" t="s">
        <v>1</v>
      </c>
      <c r="D1225" s="590" t="s">
        <v>1</v>
      </c>
      <c r="E1225" s="591" t="s">
        <v>1</v>
      </c>
      <c r="F1225" s="565">
        <f>SUM(F1220:F1224)</f>
        <v>570.58</v>
      </c>
      <c r="G1225" s="32"/>
      <c r="H1225" s="32"/>
    </row>
    <row r="1226" spans="1:8" s="42" customFormat="1" ht="15">
      <c r="A1226" s="36"/>
      <c r="B1226" s="561"/>
      <c r="C1226" s="567"/>
      <c r="D1226" s="590"/>
      <c r="E1226" s="591"/>
      <c r="F1226" s="594"/>
      <c r="G1226" s="32"/>
      <c r="H1226" s="32"/>
    </row>
    <row r="1227" spans="1:8" s="42" customFormat="1" ht="43.5" customHeight="1">
      <c r="A1227" s="36"/>
      <c r="B1227" s="561" t="s">
        <v>39</v>
      </c>
      <c r="C1227" s="567" t="s">
        <v>1</v>
      </c>
      <c r="D1227" s="590" t="s">
        <v>1</v>
      </c>
      <c r="E1227" s="591" t="s">
        <v>1</v>
      </c>
      <c r="F1227" s="565">
        <f>F1225</f>
        <v>570.58</v>
      </c>
      <c r="G1227" s="32"/>
      <c r="H1227" s="32"/>
    </row>
    <row r="1228" spans="1:8" s="42" customFormat="1" ht="15">
      <c r="A1228" s="36"/>
      <c r="B1228" s="561" t="s">
        <v>40</v>
      </c>
      <c r="C1228" s="567" t="s">
        <v>1</v>
      </c>
      <c r="D1228" s="590" t="s">
        <v>1</v>
      </c>
      <c r="E1228" s="591">
        <v>0</v>
      </c>
      <c r="F1228" s="595">
        <v>0</v>
      </c>
      <c r="G1228" s="32"/>
      <c r="H1228" s="32"/>
    </row>
    <row r="1229" spans="1:8" s="42" customFormat="1" ht="15.75" thickBot="1">
      <c r="A1229" s="36"/>
      <c r="B1229" s="568" t="s">
        <v>41</v>
      </c>
      <c r="C1229" s="569" t="s">
        <v>1</v>
      </c>
      <c r="D1229" s="592" t="s">
        <v>1</v>
      </c>
      <c r="E1229" s="593" t="s">
        <v>1</v>
      </c>
      <c r="F1229" s="570">
        <f>SUM(F1227:F1228)</f>
        <v>570.58</v>
      </c>
      <c r="G1229" s="32"/>
      <c r="H1229" s="32"/>
    </row>
    <row r="1230" spans="1:8" s="42" customFormat="1" ht="15.75" thickBot="1">
      <c r="A1230" s="36"/>
      <c r="B1230" s="33"/>
      <c r="C1230" s="33"/>
      <c r="D1230" s="46"/>
      <c r="E1230" s="37"/>
      <c r="F1230" s="37"/>
      <c r="G1230" s="32"/>
      <c r="H1230" s="32"/>
    </row>
    <row r="1231" spans="1:8" s="42" customFormat="1" ht="15">
      <c r="A1231" s="36"/>
      <c r="B1231" s="226" t="s">
        <v>1310</v>
      </c>
      <c r="C1231" s="227"/>
      <c r="D1231" s="228"/>
      <c r="E1231" s="229"/>
      <c r="F1231" s="230"/>
      <c r="G1231" s="32"/>
      <c r="H1231" s="32"/>
    </row>
    <row r="1232" spans="1:8" s="42" customFormat="1" ht="15">
      <c r="A1232" s="36"/>
      <c r="B1232" s="748" t="s">
        <v>1305</v>
      </c>
      <c r="C1232" s="749"/>
      <c r="D1232" s="749"/>
      <c r="E1232" s="749"/>
      <c r="F1232" s="750"/>
      <c r="G1232" s="32"/>
      <c r="H1232" s="32"/>
    </row>
    <row r="1233" spans="1:8" s="42" customFormat="1" ht="15">
      <c r="A1233" s="36"/>
      <c r="B1233" s="231" t="s">
        <v>1232</v>
      </c>
      <c r="C1233" s="232"/>
      <c r="D1233" s="233"/>
      <c r="E1233" s="234"/>
      <c r="F1233" s="235"/>
      <c r="G1233" s="32"/>
      <c r="H1233" s="32"/>
    </row>
    <row r="1234" spans="1:8" s="42" customFormat="1" ht="15">
      <c r="A1234" s="36"/>
      <c r="B1234" s="231"/>
      <c r="C1234" s="232"/>
      <c r="D1234" s="233"/>
      <c r="E1234" s="234"/>
      <c r="F1234" s="235"/>
      <c r="G1234" s="32"/>
      <c r="H1234" s="32"/>
    </row>
    <row r="1235" spans="1:8" s="42" customFormat="1" ht="15">
      <c r="A1235" s="36"/>
      <c r="B1235" s="231" t="s">
        <v>27</v>
      </c>
      <c r="C1235" s="232" t="s">
        <v>28</v>
      </c>
      <c r="D1235" s="233" t="s">
        <v>29</v>
      </c>
      <c r="E1235" s="234" t="s">
        <v>30</v>
      </c>
      <c r="F1235" s="235" t="s">
        <v>31</v>
      </c>
      <c r="G1235" s="32"/>
      <c r="H1235" s="32"/>
    </row>
    <row r="1236" spans="1:8" s="42" customFormat="1" ht="30">
      <c r="A1236" s="36"/>
      <c r="B1236" s="345" t="s">
        <v>1306</v>
      </c>
      <c r="C1236" s="237" t="s">
        <v>3</v>
      </c>
      <c r="D1236" s="243">
        <v>1.1</v>
      </c>
      <c r="E1236" s="239">
        <v>74.17</v>
      </c>
      <c r="F1236" s="240">
        <f>ROUND((D1236*E1236),2)</f>
        <v>81.59</v>
      </c>
      <c r="G1236" s="32"/>
      <c r="H1236" s="32"/>
    </row>
    <row r="1237" spans="1:8" s="42" customFormat="1" ht="15">
      <c r="A1237" s="36"/>
      <c r="B1237" s="345" t="s">
        <v>400</v>
      </c>
      <c r="C1237" s="237" t="s">
        <v>148</v>
      </c>
      <c r="D1237" s="243">
        <v>2.065</v>
      </c>
      <c r="E1237" s="239">
        <v>17.67</v>
      </c>
      <c r="F1237" s="240">
        <f>ROUND((D1237*E1237),2)</f>
        <v>36.49</v>
      </c>
      <c r="G1237" s="32"/>
      <c r="H1237" s="32"/>
    </row>
    <row r="1238" spans="1:8" s="42" customFormat="1" ht="15">
      <c r="A1238" s="36"/>
      <c r="B1238" s="345" t="s">
        <v>395</v>
      </c>
      <c r="C1238" s="237" t="s">
        <v>148</v>
      </c>
      <c r="D1238" s="243">
        <v>3.097</v>
      </c>
      <c r="E1238" s="392">
        <v>14.02</v>
      </c>
      <c r="F1238" s="240">
        <f>ROUND((D1238*E1238),2)</f>
        <v>43.42</v>
      </c>
      <c r="G1238" s="32"/>
      <c r="H1238" s="32"/>
    </row>
    <row r="1239" spans="1:8" s="42" customFormat="1" ht="45">
      <c r="A1239" s="36"/>
      <c r="B1239" s="345" t="s">
        <v>1307</v>
      </c>
      <c r="C1239" s="237" t="s">
        <v>74</v>
      </c>
      <c r="D1239" s="243">
        <v>0.069</v>
      </c>
      <c r="E1239" s="239">
        <v>20.8</v>
      </c>
      <c r="F1239" s="240">
        <f>ROUND((D1239*E1239),2)</f>
        <v>1.44</v>
      </c>
      <c r="G1239" s="32"/>
      <c r="H1239" s="32"/>
    </row>
    <row r="1240" spans="1:8" s="42" customFormat="1" ht="45">
      <c r="A1240" s="36"/>
      <c r="B1240" s="345" t="s">
        <v>1308</v>
      </c>
      <c r="C1240" s="237" t="s">
        <v>457</v>
      </c>
      <c r="D1240" s="243">
        <v>0.064</v>
      </c>
      <c r="E1240" s="239">
        <v>14.18</v>
      </c>
      <c r="F1240" s="240">
        <f>ROUND((D1240*E1240),2)</f>
        <v>0.91</v>
      </c>
      <c r="G1240" s="32"/>
      <c r="H1240" s="32"/>
    </row>
    <row r="1241" spans="1:8" s="42" customFormat="1" ht="15">
      <c r="A1241" s="36"/>
      <c r="B1241" s="544" t="s">
        <v>38</v>
      </c>
      <c r="C1241" s="545" t="s">
        <v>1</v>
      </c>
      <c r="D1241" s="546"/>
      <c r="E1241" s="547" t="s">
        <v>1</v>
      </c>
      <c r="F1241" s="548">
        <f>SUM(F1235:F1240)</f>
        <v>163.85</v>
      </c>
      <c r="G1241" s="32"/>
      <c r="H1241" s="32"/>
    </row>
    <row r="1242" spans="1:8" s="42" customFormat="1" ht="15">
      <c r="A1242" s="36"/>
      <c r="B1242" s="544"/>
      <c r="C1242" s="545"/>
      <c r="D1242" s="546"/>
      <c r="E1242" s="547"/>
      <c r="F1242" s="548"/>
      <c r="G1242" s="32"/>
      <c r="H1242" s="32"/>
    </row>
    <row r="1243" spans="1:8" s="42" customFormat="1" ht="15">
      <c r="A1243" s="36"/>
      <c r="B1243" s="544" t="s">
        <v>39</v>
      </c>
      <c r="C1243" s="545" t="s">
        <v>1</v>
      </c>
      <c r="D1243" s="546" t="s">
        <v>1</v>
      </c>
      <c r="E1243" s="547" t="s">
        <v>1</v>
      </c>
      <c r="F1243" s="548">
        <f>F1241</f>
        <v>163.85</v>
      </c>
      <c r="G1243" s="32"/>
      <c r="H1243" s="32"/>
    </row>
    <row r="1244" spans="1:8" s="42" customFormat="1" ht="15">
      <c r="A1244" s="36"/>
      <c r="B1244" s="544" t="s">
        <v>40</v>
      </c>
      <c r="C1244" s="545" t="s">
        <v>1</v>
      </c>
      <c r="D1244" s="546" t="s">
        <v>1</v>
      </c>
      <c r="E1244" s="547"/>
      <c r="F1244" s="548">
        <f>ROUND((F1243*E1244),2)</f>
        <v>0</v>
      </c>
      <c r="G1244" s="32"/>
      <c r="H1244" s="32"/>
    </row>
    <row r="1245" spans="1:8" s="42" customFormat="1" ht="15.75" thickBot="1">
      <c r="A1245" s="36"/>
      <c r="B1245" s="549" t="s">
        <v>41</v>
      </c>
      <c r="C1245" s="550" t="s">
        <v>1</v>
      </c>
      <c r="D1245" s="551" t="s">
        <v>1</v>
      </c>
      <c r="E1245" s="552" t="s">
        <v>1</v>
      </c>
      <c r="F1245" s="553">
        <f>SUM(F1243:F1244)</f>
        <v>163.85</v>
      </c>
      <c r="G1245" s="32"/>
      <c r="H1245" s="32"/>
    </row>
    <row r="1246" spans="1:8" s="42" customFormat="1" ht="15.75" thickBot="1">
      <c r="A1246" s="36"/>
      <c r="B1246" s="33"/>
      <c r="C1246" s="33"/>
      <c r="D1246" s="46"/>
      <c r="E1246" s="37"/>
      <c r="F1246" s="37"/>
      <c r="G1246" s="32"/>
      <c r="H1246" s="32"/>
    </row>
    <row r="1247" spans="1:8" s="42" customFormat="1" ht="15">
      <c r="A1247" s="36"/>
      <c r="B1247" s="226" t="s">
        <v>371</v>
      </c>
      <c r="C1247" s="227"/>
      <c r="D1247" s="228"/>
      <c r="E1247" s="229"/>
      <c r="F1247" s="230"/>
      <c r="G1247" s="32"/>
      <c r="H1247" s="32"/>
    </row>
    <row r="1248" spans="1:8" s="42" customFormat="1" ht="15">
      <c r="A1248" s="36"/>
      <c r="B1248" s="748" t="s">
        <v>372</v>
      </c>
      <c r="C1248" s="749"/>
      <c r="D1248" s="749"/>
      <c r="E1248" s="749"/>
      <c r="F1248" s="750"/>
      <c r="G1248" s="32"/>
      <c r="H1248" s="32"/>
    </row>
    <row r="1249" spans="1:8" s="42" customFormat="1" ht="15">
      <c r="A1249" s="36"/>
      <c r="B1249" s="231" t="s">
        <v>186</v>
      </c>
      <c r="C1249" s="232"/>
      <c r="D1249" s="233"/>
      <c r="E1249" s="234"/>
      <c r="F1249" s="235"/>
      <c r="G1249" s="32"/>
      <c r="H1249" s="32"/>
    </row>
    <row r="1250" spans="1:8" s="42" customFormat="1" ht="15">
      <c r="A1250" s="36"/>
      <c r="B1250" s="231"/>
      <c r="C1250" s="232"/>
      <c r="D1250" s="233"/>
      <c r="E1250" s="234"/>
      <c r="F1250" s="235"/>
      <c r="G1250" s="32"/>
      <c r="H1250" s="32"/>
    </row>
    <row r="1251" spans="1:8" s="42" customFormat="1" ht="15">
      <c r="A1251" s="36"/>
      <c r="B1251" s="231" t="s">
        <v>27</v>
      </c>
      <c r="C1251" s="232" t="s">
        <v>28</v>
      </c>
      <c r="D1251" s="233" t="s">
        <v>29</v>
      </c>
      <c r="E1251" s="234" t="s">
        <v>30</v>
      </c>
      <c r="F1251" s="235" t="s">
        <v>31</v>
      </c>
      <c r="G1251" s="32"/>
      <c r="H1251" s="32"/>
    </row>
    <row r="1252" spans="1:8" s="42" customFormat="1" ht="30">
      <c r="A1252" s="36"/>
      <c r="B1252" s="231" t="s">
        <v>50</v>
      </c>
      <c r="C1252" s="232" t="s">
        <v>32</v>
      </c>
      <c r="D1252" s="386">
        <v>0.37</v>
      </c>
      <c r="E1252" s="392">
        <v>13.48</v>
      </c>
      <c r="F1252" s="235">
        <f aca="true" t="shared" si="44" ref="F1252:F1257">ROUND((D1252*E1252),2)</f>
        <v>4.99</v>
      </c>
      <c r="G1252" s="32"/>
      <c r="H1252" s="32"/>
    </row>
    <row r="1253" spans="1:8" s="42" customFormat="1" ht="30">
      <c r="A1253" s="36"/>
      <c r="B1253" s="231" t="s">
        <v>49</v>
      </c>
      <c r="C1253" s="232" t="s">
        <v>32</v>
      </c>
      <c r="D1253" s="386">
        <v>0.37</v>
      </c>
      <c r="E1253" s="392">
        <v>17.66</v>
      </c>
      <c r="F1253" s="235">
        <f t="shared" si="44"/>
        <v>6.53</v>
      </c>
      <c r="G1253" s="32"/>
      <c r="H1253" s="32"/>
    </row>
    <row r="1254" spans="1:8" s="42" customFormat="1" ht="15">
      <c r="A1254" s="36"/>
      <c r="B1254" s="231" t="s">
        <v>192</v>
      </c>
      <c r="C1254" s="232" t="s">
        <v>45</v>
      </c>
      <c r="D1254" s="386">
        <v>0.0172</v>
      </c>
      <c r="E1254" s="234">
        <v>81.21</v>
      </c>
      <c r="F1254" s="235">
        <f t="shared" si="44"/>
        <v>1.4</v>
      </c>
      <c r="G1254" s="32"/>
      <c r="H1254" s="32"/>
    </row>
    <row r="1255" spans="1:8" s="42" customFormat="1" ht="15">
      <c r="A1255" s="36"/>
      <c r="B1255" s="231" t="s">
        <v>194</v>
      </c>
      <c r="C1255" s="232" t="s">
        <v>45</v>
      </c>
      <c r="D1255" s="386">
        <v>0.0282</v>
      </c>
      <c r="E1255" s="392">
        <v>70.52</v>
      </c>
      <c r="F1255" s="235">
        <f t="shared" si="44"/>
        <v>1.99</v>
      </c>
      <c r="G1255" s="32"/>
      <c r="H1255" s="32"/>
    </row>
    <row r="1256" spans="1:8" s="42" customFormat="1" ht="15">
      <c r="A1256" s="36"/>
      <c r="B1256" s="231" t="s">
        <v>189</v>
      </c>
      <c r="C1256" s="232" t="s">
        <v>45</v>
      </c>
      <c r="D1256" s="386">
        <v>0.123</v>
      </c>
      <c r="E1256" s="392">
        <v>2.19</v>
      </c>
      <c r="F1256" s="235">
        <f t="shared" si="44"/>
        <v>0.27</v>
      </c>
      <c r="G1256" s="32"/>
      <c r="H1256" s="32"/>
    </row>
    <row r="1257" spans="1:8" s="42" customFormat="1" ht="15">
      <c r="A1257" s="36"/>
      <c r="B1257" s="231" t="s">
        <v>373</v>
      </c>
      <c r="C1257" s="232" t="s">
        <v>188</v>
      </c>
      <c r="D1257" s="386">
        <v>1.05</v>
      </c>
      <c r="E1257" s="234">
        <v>129.97</v>
      </c>
      <c r="F1257" s="235">
        <f t="shared" si="44"/>
        <v>136.47</v>
      </c>
      <c r="G1257" s="32"/>
      <c r="H1257" s="32"/>
    </row>
    <row r="1258" spans="1:8" s="42" customFormat="1" ht="15">
      <c r="A1258" s="36"/>
      <c r="B1258" s="544" t="s">
        <v>38</v>
      </c>
      <c r="C1258" s="545" t="s">
        <v>1</v>
      </c>
      <c r="D1258" s="546" t="s">
        <v>1</v>
      </c>
      <c r="E1258" s="547" t="s">
        <v>1</v>
      </c>
      <c r="F1258" s="548">
        <f>SUM(F1251:F1257)</f>
        <v>151.65</v>
      </c>
      <c r="G1258" s="32"/>
      <c r="H1258" s="32"/>
    </row>
    <row r="1259" spans="1:8" s="42" customFormat="1" ht="15">
      <c r="A1259" s="36"/>
      <c r="B1259" s="544"/>
      <c r="C1259" s="545"/>
      <c r="D1259" s="546"/>
      <c r="E1259" s="547"/>
      <c r="F1259" s="548"/>
      <c r="G1259" s="32"/>
      <c r="H1259" s="32"/>
    </row>
    <row r="1260" spans="1:8" s="42" customFormat="1" ht="15">
      <c r="A1260" s="36"/>
      <c r="B1260" s="544" t="s">
        <v>39</v>
      </c>
      <c r="C1260" s="545" t="s">
        <v>1</v>
      </c>
      <c r="D1260" s="546" t="s">
        <v>1</v>
      </c>
      <c r="E1260" s="547" t="s">
        <v>1</v>
      </c>
      <c r="F1260" s="548">
        <f>F1258</f>
        <v>151.65</v>
      </c>
      <c r="G1260" s="32"/>
      <c r="H1260" s="32"/>
    </row>
    <row r="1261" spans="1:8" s="42" customFormat="1" ht="15">
      <c r="A1261" s="36"/>
      <c r="B1261" s="544" t="s">
        <v>40</v>
      </c>
      <c r="C1261" s="545" t="s">
        <v>1</v>
      </c>
      <c r="D1261" s="546" t="s">
        <v>1</v>
      </c>
      <c r="E1261" s="547"/>
      <c r="F1261" s="548">
        <f>ROUND((F1260*E1261),2)</f>
        <v>0</v>
      </c>
      <c r="G1261" s="32"/>
      <c r="H1261" s="32"/>
    </row>
    <row r="1262" spans="1:8" s="42" customFormat="1" ht="15.75" thickBot="1">
      <c r="A1262" s="36"/>
      <c r="B1262" s="549" t="s">
        <v>41</v>
      </c>
      <c r="C1262" s="550" t="s">
        <v>1</v>
      </c>
      <c r="D1262" s="551" t="s">
        <v>1</v>
      </c>
      <c r="E1262" s="552" t="s">
        <v>1</v>
      </c>
      <c r="F1262" s="553">
        <f>SUM(F1260:F1261)</f>
        <v>151.65</v>
      </c>
      <c r="G1262" s="32"/>
      <c r="H1262" s="32"/>
    </row>
    <row r="1263" spans="1:8" s="42" customFormat="1" ht="15.75" thickBot="1">
      <c r="A1263" s="36"/>
      <c r="B1263" s="33"/>
      <c r="C1263" s="33"/>
      <c r="D1263" s="46"/>
      <c r="E1263" s="37"/>
      <c r="F1263" s="37"/>
      <c r="G1263" s="32"/>
      <c r="H1263" s="32"/>
    </row>
    <row r="1264" spans="1:8" s="42" customFormat="1" ht="15">
      <c r="A1264" s="36"/>
      <c r="B1264" s="226" t="s">
        <v>371</v>
      </c>
      <c r="C1264" s="227"/>
      <c r="D1264" s="228"/>
      <c r="E1264" s="229"/>
      <c r="F1264" s="230"/>
      <c r="G1264" s="32"/>
      <c r="H1264" s="32"/>
    </row>
    <row r="1265" spans="1:8" s="42" customFormat="1" ht="15">
      <c r="A1265" s="36"/>
      <c r="B1265" s="748" t="s">
        <v>374</v>
      </c>
      <c r="C1265" s="749"/>
      <c r="D1265" s="749"/>
      <c r="E1265" s="749"/>
      <c r="F1265" s="750"/>
      <c r="G1265" s="32"/>
      <c r="H1265" s="32"/>
    </row>
    <row r="1266" spans="1:8" s="42" customFormat="1" ht="15">
      <c r="A1266" s="36"/>
      <c r="B1266" s="231" t="s">
        <v>186</v>
      </c>
      <c r="C1266" s="232"/>
      <c r="D1266" s="233"/>
      <c r="E1266" s="234"/>
      <c r="F1266" s="235"/>
      <c r="G1266" s="32"/>
      <c r="H1266" s="32"/>
    </row>
    <row r="1267" spans="1:8" s="42" customFormat="1" ht="15">
      <c r="A1267" s="36"/>
      <c r="B1267" s="231"/>
      <c r="C1267" s="232"/>
      <c r="D1267" s="233"/>
      <c r="E1267" s="234"/>
      <c r="F1267" s="235"/>
      <c r="G1267" s="32"/>
      <c r="H1267" s="32"/>
    </row>
    <row r="1268" spans="1:8" s="42" customFormat="1" ht="15">
      <c r="A1268" s="36"/>
      <c r="B1268" s="231" t="s">
        <v>27</v>
      </c>
      <c r="C1268" s="232" t="s">
        <v>28</v>
      </c>
      <c r="D1268" s="233" t="s">
        <v>29</v>
      </c>
      <c r="E1268" s="234" t="s">
        <v>30</v>
      </c>
      <c r="F1268" s="235" t="s">
        <v>31</v>
      </c>
      <c r="G1268" s="32"/>
      <c r="H1268" s="32"/>
    </row>
    <row r="1269" spans="1:8" s="42" customFormat="1" ht="30">
      <c r="A1269" s="36"/>
      <c r="B1269" s="231" t="s">
        <v>50</v>
      </c>
      <c r="C1269" s="232" t="s">
        <v>32</v>
      </c>
      <c r="D1269" s="233">
        <v>0.37</v>
      </c>
      <c r="E1269" s="392">
        <v>13.48</v>
      </c>
      <c r="F1269" s="235">
        <f aca="true" t="shared" si="45" ref="F1269:F1274">ROUND((D1269*E1269),2)</f>
        <v>4.99</v>
      </c>
      <c r="G1269" s="32"/>
      <c r="H1269" s="32"/>
    </row>
    <row r="1270" spans="1:8" s="42" customFormat="1" ht="30">
      <c r="A1270" s="36"/>
      <c r="B1270" s="231" t="s">
        <v>49</v>
      </c>
      <c r="C1270" s="232" t="s">
        <v>32</v>
      </c>
      <c r="D1270" s="233">
        <v>0.37</v>
      </c>
      <c r="E1270" s="392">
        <v>17.66</v>
      </c>
      <c r="F1270" s="235">
        <f t="shared" si="45"/>
        <v>6.53</v>
      </c>
      <c r="G1270" s="32"/>
      <c r="H1270" s="32"/>
    </row>
    <row r="1271" spans="1:8" s="42" customFormat="1" ht="15">
      <c r="A1271" s="36"/>
      <c r="B1271" s="231" t="s">
        <v>192</v>
      </c>
      <c r="C1271" s="232" t="s">
        <v>45</v>
      </c>
      <c r="D1271" s="386">
        <v>0.0172</v>
      </c>
      <c r="E1271" s="392">
        <v>92.41</v>
      </c>
      <c r="F1271" s="235">
        <f t="shared" si="45"/>
        <v>1.59</v>
      </c>
      <c r="G1271" s="32"/>
      <c r="H1271" s="32"/>
    </row>
    <row r="1272" spans="1:8" s="42" customFormat="1" ht="15">
      <c r="A1272" s="36"/>
      <c r="B1272" s="231" t="s">
        <v>194</v>
      </c>
      <c r="C1272" s="232" t="s">
        <v>45</v>
      </c>
      <c r="D1272" s="386">
        <v>0.0282</v>
      </c>
      <c r="E1272" s="392">
        <v>81.21</v>
      </c>
      <c r="F1272" s="235">
        <f t="shared" si="45"/>
        <v>2.29</v>
      </c>
      <c r="G1272" s="32"/>
      <c r="H1272" s="32"/>
    </row>
    <row r="1273" spans="1:8" s="42" customFormat="1" ht="15">
      <c r="A1273" s="36"/>
      <c r="B1273" s="231" t="s">
        <v>189</v>
      </c>
      <c r="C1273" s="232" t="s">
        <v>45</v>
      </c>
      <c r="D1273" s="386">
        <v>0.123</v>
      </c>
      <c r="E1273" s="392">
        <v>2.19</v>
      </c>
      <c r="F1273" s="235">
        <f t="shared" si="45"/>
        <v>0.27</v>
      </c>
      <c r="G1273" s="32"/>
      <c r="H1273" s="32"/>
    </row>
    <row r="1274" spans="1:8" s="42" customFormat="1" ht="15">
      <c r="A1274" s="36"/>
      <c r="B1274" s="231" t="s">
        <v>375</v>
      </c>
      <c r="C1274" s="232" t="s">
        <v>188</v>
      </c>
      <c r="D1274" s="233">
        <v>1.05</v>
      </c>
      <c r="E1274" s="234">
        <v>357.97</v>
      </c>
      <c r="F1274" s="235">
        <f t="shared" si="45"/>
        <v>375.87</v>
      </c>
      <c r="G1274" s="32"/>
      <c r="H1274" s="32"/>
    </row>
    <row r="1275" spans="1:8" s="42" customFormat="1" ht="15">
      <c r="A1275" s="36"/>
      <c r="B1275" s="544" t="s">
        <v>38</v>
      </c>
      <c r="C1275" s="545" t="s">
        <v>1</v>
      </c>
      <c r="D1275" s="546" t="s">
        <v>1</v>
      </c>
      <c r="E1275" s="547" t="s">
        <v>1</v>
      </c>
      <c r="F1275" s="548">
        <f>SUM(F1268:F1274)</f>
        <v>391.54</v>
      </c>
      <c r="G1275" s="32"/>
      <c r="H1275" s="32"/>
    </row>
    <row r="1276" spans="1:8" s="42" customFormat="1" ht="15">
      <c r="A1276" s="36"/>
      <c r="B1276" s="544"/>
      <c r="C1276" s="545"/>
      <c r="D1276" s="546"/>
      <c r="E1276" s="547"/>
      <c r="F1276" s="548"/>
      <c r="G1276" s="32"/>
      <c r="H1276" s="32"/>
    </row>
    <row r="1277" spans="1:8" s="42" customFormat="1" ht="15">
      <c r="A1277" s="36"/>
      <c r="B1277" s="544" t="s">
        <v>39</v>
      </c>
      <c r="C1277" s="545" t="s">
        <v>1</v>
      </c>
      <c r="D1277" s="546" t="s">
        <v>1</v>
      </c>
      <c r="E1277" s="547" t="s">
        <v>1</v>
      </c>
      <c r="F1277" s="548">
        <f>F1275</f>
        <v>391.54</v>
      </c>
      <c r="G1277" s="32"/>
      <c r="H1277" s="32"/>
    </row>
    <row r="1278" spans="1:8" s="42" customFormat="1" ht="15">
      <c r="A1278" s="36"/>
      <c r="B1278" s="544" t="s">
        <v>40</v>
      </c>
      <c r="C1278" s="545" t="s">
        <v>1</v>
      </c>
      <c r="D1278" s="546" t="s">
        <v>1</v>
      </c>
      <c r="E1278" s="547"/>
      <c r="F1278" s="548">
        <f>ROUND((F1277*E1278),2)</f>
        <v>0</v>
      </c>
      <c r="G1278" s="32"/>
      <c r="H1278" s="32"/>
    </row>
    <row r="1279" spans="1:8" s="42" customFormat="1" ht="15.75" thickBot="1">
      <c r="A1279" s="36"/>
      <c r="B1279" s="549" t="s">
        <v>41</v>
      </c>
      <c r="C1279" s="550" t="s">
        <v>1</v>
      </c>
      <c r="D1279" s="551" t="s">
        <v>1</v>
      </c>
      <c r="E1279" s="552" t="s">
        <v>1</v>
      </c>
      <c r="F1279" s="553">
        <f>SUM(F1277:F1278)</f>
        <v>391.54</v>
      </c>
      <c r="G1279" s="32"/>
      <c r="H1279" s="32"/>
    </row>
    <row r="1280" spans="1:8" s="42" customFormat="1" ht="15.75" thickBot="1">
      <c r="A1280" s="36"/>
      <c r="B1280" s="33"/>
      <c r="C1280" s="33"/>
      <c r="D1280" s="46"/>
      <c r="E1280" s="37"/>
      <c r="F1280" s="37"/>
      <c r="G1280" s="32"/>
      <c r="H1280" s="32"/>
    </row>
    <row r="1281" spans="1:8" s="42" customFormat="1" ht="15">
      <c r="A1281" s="36"/>
      <c r="B1281" s="226" t="s">
        <v>390</v>
      </c>
      <c r="C1281" s="227"/>
      <c r="D1281" s="228"/>
      <c r="E1281" s="229"/>
      <c r="F1281" s="230"/>
      <c r="G1281" s="32"/>
      <c r="H1281" s="32"/>
    </row>
    <row r="1282" spans="1:8" s="42" customFormat="1" ht="15">
      <c r="A1282" s="36"/>
      <c r="B1282" s="748" t="s">
        <v>387</v>
      </c>
      <c r="C1282" s="749"/>
      <c r="D1282" s="749"/>
      <c r="E1282" s="749"/>
      <c r="F1282" s="750"/>
      <c r="G1282" s="32"/>
      <c r="H1282" s="32"/>
    </row>
    <row r="1283" spans="1:8" s="42" customFormat="1" ht="15">
      <c r="A1283" s="36"/>
      <c r="B1283" s="231" t="s">
        <v>46</v>
      </c>
      <c r="C1283" s="232"/>
      <c r="D1283" s="233"/>
      <c r="E1283" s="234"/>
      <c r="F1283" s="235"/>
      <c r="G1283" s="32"/>
      <c r="H1283" s="32"/>
    </row>
    <row r="1284" spans="1:8" s="42" customFormat="1" ht="15">
      <c r="A1284" s="36"/>
      <c r="B1284" s="231"/>
      <c r="C1284" s="232"/>
      <c r="D1284" s="233"/>
      <c r="E1284" s="234"/>
      <c r="F1284" s="235"/>
      <c r="G1284" s="32"/>
      <c r="H1284" s="32"/>
    </row>
    <row r="1285" spans="1:8" s="42" customFormat="1" ht="15">
      <c r="A1285" s="36"/>
      <c r="B1285" s="231" t="s">
        <v>27</v>
      </c>
      <c r="C1285" s="232" t="s">
        <v>28</v>
      </c>
      <c r="D1285" s="233" t="s">
        <v>29</v>
      </c>
      <c r="E1285" s="234" t="s">
        <v>30</v>
      </c>
      <c r="F1285" s="235" t="s">
        <v>31</v>
      </c>
      <c r="G1285" s="32"/>
      <c r="H1285" s="32"/>
    </row>
    <row r="1286" spans="1:8" s="43" customFormat="1" ht="30">
      <c r="A1286" s="33"/>
      <c r="B1286" s="231" t="s">
        <v>50</v>
      </c>
      <c r="C1286" s="232" t="s">
        <v>32</v>
      </c>
      <c r="D1286" s="233">
        <v>0.25</v>
      </c>
      <c r="E1286" s="392">
        <v>13.48</v>
      </c>
      <c r="F1286" s="235">
        <f>ROUND((D1286*E1286),2)</f>
        <v>3.37</v>
      </c>
      <c r="G1286" s="31"/>
      <c r="H1286" s="31"/>
    </row>
    <row r="1287" spans="1:8" s="42" customFormat="1" ht="30">
      <c r="A1287" s="36"/>
      <c r="B1287" s="231" t="s">
        <v>49</v>
      </c>
      <c r="C1287" s="232" t="s">
        <v>32</v>
      </c>
      <c r="D1287" s="233">
        <v>0.25</v>
      </c>
      <c r="E1287" s="392">
        <v>17.66</v>
      </c>
      <c r="F1287" s="235">
        <f>ROUND((D1287*E1287),2)</f>
        <v>4.42</v>
      </c>
      <c r="G1287" s="32"/>
      <c r="H1287" s="32"/>
    </row>
    <row r="1288" spans="1:8" s="42" customFormat="1" ht="30">
      <c r="A1288" s="36"/>
      <c r="B1288" s="231" t="s">
        <v>388</v>
      </c>
      <c r="C1288" s="232" t="s">
        <v>45</v>
      </c>
      <c r="D1288" s="233">
        <v>1</v>
      </c>
      <c r="E1288" s="234">
        <v>5.25</v>
      </c>
      <c r="F1288" s="235">
        <f>ROUND((D1288*E1288),2)</f>
        <v>5.25</v>
      </c>
      <c r="G1288" s="32"/>
      <c r="H1288" s="32"/>
    </row>
    <row r="1289" spans="1:8" s="42" customFormat="1" ht="30">
      <c r="A1289" s="36"/>
      <c r="B1289" s="231" t="s">
        <v>381</v>
      </c>
      <c r="C1289" s="232" t="s">
        <v>45</v>
      </c>
      <c r="D1289" s="386">
        <v>0.046</v>
      </c>
      <c r="E1289" s="234">
        <v>29.73</v>
      </c>
      <c r="F1289" s="235">
        <f>ROUND((D1289*E1289),2)</f>
        <v>1.37</v>
      </c>
      <c r="G1289" s="32"/>
      <c r="H1289" s="32"/>
    </row>
    <row r="1290" spans="1:8" s="42" customFormat="1" ht="30">
      <c r="A1290" s="36"/>
      <c r="B1290" s="231" t="s">
        <v>389</v>
      </c>
      <c r="C1290" s="232" t="s">
        <v>45</v>
      </c>
      <c r="D1290" s="233">
        <v>1</v>
      </c>
      <c r="E1290" s="234">
        <v>238.54</v>
      </c>
      <c r="F1290" s="235">
        <f>ROUND((D1290*E1290),2)</f>
        <v>238.54</v>
      </c>
      <c r="G1290" s="32"/>
      <c r="H1290" s="32"/>
    </row>
    <row r="1291" spans="1:8" s="42" customFormat="1" ht="15">
      <c r="A1291" s="36"/>
      <c r="B1291" s="544" t="s">
        <v>38</v>
      </c>
      <c r="C1291" s="545" t="s">
        <v>1</v>
      </c>
      <c r="D1291" s="546" t="s">
        <v>1</v>
      </c>
      <c r="E1291" s="547"/>
      <c r="F1291" s="548">
        <f>SUM(F1284:F1290)</f>
        <v>252.95</v>
      </c>
      <c r="G1291" s="32"/>
      <c r="H1291" s="32"/>
    </row>
    <row r="1292" spans="1:8" s="42" customFormat="1" ht="15">
      <c r="A1292" s="36"/>
      <c r="B1292" s="544"/>
      <c r="C1292" s="545"/>
      <c r="D1292" s="546"/>
      <c r="E1292" s="547"/>
      <c r="F1292" s="548"/>
      <c r="G1292" s="32"/>
      <c r="H1292" s="32"/>
    </row>
    <row r="1293" spans="1:8" s="42" customFormat="1" ht="15">
      <c r="A1293" s="36"/>
      <c r="B1293" s="544" t="s">
        <v>39</v>
      </c>
      <c r="C1293" s="545" t="s">
        <v>1</v>
      </c>
      <c r="D1293" s="546" t="s">
        <v>1</v>
      </c>
      <c r="E1293" s="547" t="s">
        <v>1</v>
      </c>
      <c r="F1293" s="548">
        <f>F1291</f>
        <v>252.95</v>
      </c>
      <c r="G1293" s="32"/>
      <c r="H1293" s="32"/>
    </row>
    <row r="1294" spans="1:8" s="42" customFormat="1" ht="15">
      <c r="A1294" s="36"/>
      <c r="B1294" s="544" t="s">
        <v>40</v>
      </c>
      <c r="C1294" s="545" t="s">
        <v>1</v>
      </c>
      <c r="D1294" s="546" t="s">
        <v>1</v>
      </c>
      <c r="E1294" s="547"/>
      <c r="F1294" s="548">
        <f>ROUND((F1293*E1294),2)</f>
        <v>0</v>
      </c>
      <c r="G1294" s="32"/>
      <c r="H1294" s="32"/>
    </row>
    <row r="1295" spans="1:8" s="42" customFormat="1" ht="15.75" thickBot="1">
      <c r="A1295" s="36"/>
      <c r="B1295" s="549" t="s">
        <v>41</v>
      </c>
      <c r="C1295" s="550" t="s">
        <v>1</v>
      </c>
      <c r="D1295" s="551" t="s">
        <v>1</v>
      </c>
      <c r="E1295" s="552" t="s">
        <v>1</v>
      </c>
      <c r="F1295" s="553">
        <f>SUM(F1293:F1294)</f>
        <v>252.95</v>
      </c>
      <c r="G1295" s="32"/>
      <c r="H1295" s="32"/>
    </row>
    <row r="1296" spans="1:8" s="42" customFormat="1" ht="15.75" thickBot="1">
      <c r="A1296" s="36"/>
      <c r="B1296" s="33"/>
      <c r="C1296" s="33"/>
      <c r="D1296" s="46"/>
      <c r="E1296" s="37"/>
      <c r="F1296" s="37"/>
      <c r="G1296" s="32"/>
      <c r="H1296" s="32"/>
    </row>
    <row r="1297" spans="1:8" s="42" customFormat="1" ht="15">
      <c r="A1297" s="36"/>
      <c r="B1297" s="226" t="s">
        <v>401</v>
      </c>
      <c r="C1297" s="227"/>
      <c r="D1297" s="228"/>
      <c r="E1297" s="229"/>
      <c r="F1297" s="230"/>
      <c r="G1297" s="32"/>
      <c r="H1297" s="32"/>
    </row>
    <row r="1298" spans="1:8" s="42" customFormat="1" ht="15">
      <c r="A1298" s="36"/>
      <c r="B1298" s="748" t="s">
        <v>1123</v>
      </c>
      <c r="C1298" s="749"/>
      <c r="D1298" s="749"/>
      <c r="E1298" s="749"/>
      <c r="F1298" s="750"/>
      <c r="G1298" s="32"/>
      <c r="H1298" s="32"/>
    </row>
    <row r="1299" spans="1:8" s="42" customFormat="1" ht="15">
      <c r="A1299" s="36"/>
      <c r="B1299" s="231" t="s">
        <v>46</v>
      </c>
      <c r="C1299" s="232"/>
      <c r="D1299" s="233"/>
      <c r="E1299" s="234"/>
      <c r="F1299" s="235"/>
      <c r="G1299" s="32"/>
      <c r="H1299" s="32"/>
    </row>
    <row r="1300" spans="1:8" s="42" customFormat="1" ht="15">
      <c r="A1300" s="36"/>
      <c r="B1300" s="231"/>
      <c r="C1300" s="232"/>
      <c r="D1300" s="233"/>
      <c r="E1300" s="234"/>
      <c r="F1300" s="235"/>
      <c r="G1300" s="32"/>
      <c r="H1300" s="32"/>
    </row>
    <row r="1301" spans="1:8" s="42" customFormat="1" ht="15">
      <c r="A1301" s="36"/>
      <c r="B1301" s="231" t="s">
        <v>27</v>
      </c>
      <c r="C1301" s="232" t="s">
        <v>28</v>
      </c>
      <c r="D1301" s="233" t="s">
        <v>29</v>
      </c>
      <c r="E1301" s="234" t="s">
        <v>30</v>
      </c>
      <c r="F1301" s="235" t="s">
        <v>31</v>
      </c>
      <c r="G1301" s="32"/>
      <c r="H1301" s="32"/>
    </row>
    <row r="1302" spans="1:8" s="42" customFormat="1" ht="30">
      <c r="A1302" s="36"/>
      <c r="B1302" s="231" t="s">
        <v>50</v>
      </c>
      <c r="C1302" s="232" t="s">
        <v>32</v>
      </c>
      <c r="D1302" s="233">
        <v>0.13</v>
      </c>
      <c r="E1302" s="392">
        <v>13.48</v>
      </c>
      <c r="F1302" s="235">
        <f>ROUND((D1302*E1302),2)</f>
        <v>1.75</v>
      </c>
      <c r="G1302" s="32"/>
      <c r="H1302" s="32"/>
    </row>
    <row r="1303" spans="1:8" s="42" customFormat="1" ht="30">
      <c r="A1303" s="36"/>
      <c r="B1303" s="231" t="s">
        <v>49</v>
      </c>
      <c r="C1303" s="232" t="s">
        <v>32</v>
      </c>
      <c r="D1303" s="233">
        <v>0.13</v>
      </c>
      <c r="E1303" s="392">
        <v>17.66</v>
      </c>
      <c r="F1303" s="235">
        <f>ROUND((D1303*E1303),2)</f>
        <v>2.3</v>
      </c>
      <c r="G1303" s="32"/>
      <c r="H1303" s="32"/>
    </row>
    <row r="1304" spans="1:8" s="42" customFormat="1" ht="30">
      <c r="A1304" s="36"/>
      <c r="B1304" s="231" t="s">
        <v>381</v>
      </c>
      <c r="C1304" s="232" t="s">
        <v>45</v>
      </c>
      <c r="D1304" s="233">
        <v>0.02</v>
      </c>
      <c r="E1304" s="392">
        <v>29.73</v>
      </c>
      <c r="F1304" s="235">
        <f>ROUND((D1304*E1304),2)</f>
        <v>0.59</v>
      </c>
      <c r="G1304" s="32"/>
      <c r="H1304" s="32"/>
    </row>
    <row r="1305" spans="1:8" s="43" customFormat="1" ht="30">
      <c r="A1305" s="33"/>
      <c r="B1305" s="345" t="s">
        <v>1399</v>
      </c>
      <c r="C1305" s="237" t="s">
        <v>45</v>
      </c>
      <c r="D1305" s="238">
        <v>1</v>
      </c>
      <c r="E1305" s="239">
        <v>3.65</v>
      </c>
      <c r="F1305" s="240">
        <f>ROUND((D1305*E1305),2)</f>
        <v>3.65</v>
      </c>
      <c r="G1305" s="31"/>
      <c r="H1305" s="31"/>
    </row>
    <row r="1306" spans="1:8" s="42" customFormat="1" ht="15">
      <c r="A1306" s="36"/>
      <c r="B1306" s="544" t="s">
        <v>38</v>
      </c>
      <c r="C1306" s="545" t="s">
        <v>1</v>
      </c>
      <c r="D1306" s="546" t="s">
        <v>1</v>
      </c>
      <c r="E1306" s="547" t="s">
        <v>1</v>
      </c>
      <c r="F1306" s="548">
        <f>SUM(F1302:F1305)</f>
        <v>8.29</v>
      </c>
      <c r="G1306" s="32"/>
      <c r="H1306" s="32"/>
    </row>
    <row r="1307" spans="1:8" s="42" customFormat="1" ht="15">
      <c r="A1307" s="36"/>
      <c r="B1307" s="544"/>
      <c r="C1307" s="545"/>
      <c r="D1307" s="546"/>
      <c r="E1307" s="547"/>
      <c r="F1307" s="548"/>
      <c r="G1307" s="32"/>
      <c r="H1307" s="32"/>
    </row>
    <row r="1308" spans="1:8" s="42" customFormat="1" ht="15">
      <c r="A1308" s="36"/>
      <c r="B1308" s="544" t="s">
        <v>39</v>
      </c>
      <c r="C1308" s="545" t="s">
        <v>1</v>
      </c>
      <c r="D1308" s="546" t="s">
        <v>1</v>
      </c>
      <c r="E1308" s="547" t="s">
        <v>1</v>
      </c>
      <c r="F1308" s="548">
        <f>F1306</f>
        <v>8.29</v>
      </c>
      <c r="G1308" s="32"/>
      <c r="H1308" s="32"/>
    </row>
    <row r="1309" spans="1:8" s="42" customFormat="1" ht="15">
      <c r="A1309" s="36"/>
      <c r="B1309" s="544" t="s">
        <v>40</v>
      </c>
      <c r="C1309" s="545" t="s">
        <v>1</v>
      </c>
      <c r="D1309" s="546" t="s">
        <v>1</v>
      </c>
      <c r="E1309" s="547"/>
      <c r="F1309" s="548">
        <f>ROUND((F1308*E1309),2)</f>
        <v>0</v>
      </c>
      <c r="G1309" s="32"/>
      <c r="H1309" s="32"/>
    </row>
    <row r="1310" spans="1:8" s="42" customFormat="1" ht="15.75" thickBot="1">
      <c r="A1310" s="36"/>
      <c r="B1310" s="549" t="s">
        <v>41</v>
      </c>
      <c r="C1310" s="550" t="s">
        <v>1</v>
      </c>
      <c r="D1310" s="551" t="s">
        <v>1</v>
      </c>
      <c r="E1310" s="552" t="s">
        <v>1</v>
      </c>
      <c r="F1310" s="553">
        <f>SUM(F1308:F1309)</f>
        <v>8.29</v>
      </c>
      <c r="G1310" s="32"/>
      <c r="H1310" s="32"/>
    </row>
    <row r="1311" spans="1:8" s="42" customFormat="1" ht="15.75" thickBot="1">
      <c r="A1311" s="36"/>
      <c r="B1311" s="573"/>
      <c r="C1311" s="573"/>
      <c r="D1311" s="574"/>
      <c r="E1311" s="575"/>
      <c r="F1311" s="575"/>
      <c r="G1311" s="32"/>
      <c r="H1311" s="32"/>
    </row>
    <row r="1312" spans="1:8" s="42" customFormat="1" ht="15">
      <c r="A1312" s="36"/>
      <c r="B1312" s="226" t="s">
        <v>379</v>
      </c>
      <c r="C1312" s="227"/>
      <c r="D1312" s="228"/>
      <c r="E1312" s="229"/>
      <c r="F1312" s="230"/>
      <c r="G1312" s="32"/>
      <c r="H1312" s="32"/>
    </row>
    <row r="1313" spans="1:8" s="42" customFormat="1" ht="15">
      <c r="A1313" s="36"/>
      <c r="B1313" s="748" t="s">
        <v>386</v>
      </c>
      <c r="C1313" s="749"/>
      <c r="D1313" s="749"/>
      <c r="E1313" s="749"/>
      <c r="F1313" s="750"/>
      <c r="G1313" s="32"/>
      <c r="H1313" s="32"/>
    </row>
    <row r="1314" spans="1:8" s="42" customFormat="1" ht="15">
      <c r="A1314" s="36"/>
      <c r="B1314" s="231" t="s">
        <v>46</v>
      </c>
      <c r="C1314" s="232"/>
      <c r="D1314" s="233"/>
      <c r="E1314" s="234"/>
      <c r="F1314" s="235"/>
      <c r="G1314" s="32"/>
      <c r="H1314" s="32"/>
    </row>
    <row r="1315" spans="1:8" s="42" customFormat="1" ht="15" customHeight="1">
      <c r="A1315" s="36"/>
      <c r="B1315" s="231"/>
      <c r="C1315" s="232"/>
      <c r="D1315" s="233"/>
      <c r="E1315" s="234"/>
      <c r="F1315" s="235"/>
      <c r="G1315" s="32"/>
      <c r="H1315" s="32"/>
    </row>
    <row r="1316" spans="1:8" s="42" customFormat="1" ht="15">
      <c r="A1316" s="36"/>
      <c r="B1316" s="231" t="s">
        <v>27</v>
      </c>
      <c r="C1316" s="232" t="s">
        <v>28</v>
      </c>
      <c r="D1316" s="233" t="s">
        <v>29</v>
      </c>
      <c r="E1316" s="234" t="s">
        <v>30</v>
      </c>
      <c r="F1316" s="235" t="s">
        <v>31</v>
      </c>
      <c r="G1316" s="32"/>
      <c r="H1316" s="32"/>
    </row>
    <row r="1317" spans="1:8" s="42" customFormat="1" ht="30">
      <c r="A1317" s="36"/>
      <c r="B1317" s="231" t="s">
        <v>50</v>
      </c>
      <c r="C1317" s="232" t="s">
        <v>32</v>
      </c>
      <c r="D1317" s="233">
        <v>0.25</v>
      </c>
      <c r="E1317" s="392">
        <v>13.48</v>
      </c>
      <c r="F1317" s="235">
        <f>ROUND((D1317*E1317),2)</f>
        <v>3.37</v>
      </c>
      <c r="G1317" s="32"/>
      <c r="H1317" s="32"/>
    </row>
    <row r="1318" spans="1:8" s="42" customFormat="1" ht="30">
      <c r="A1318" s="36"/>
      <c r="B1318" s="231" t="s">
        <v>49</v>
      </c>
      <c r="C1318" s="232" t="s">
        <v>32</v>
      </c>
      <c r="D1318" s="233">
        <v>0.25</v>
      </c>
      <c r="E1318" s="392">
        <v>17.66</v>
      </c>
      <c r="F1318" s="235">
        <f>ROUND((D1318*E1318),2)</f>
        <v>4.42</v>
      </c>
      <c r="G1318" s="32"/>
      <c r="H1318" s="32"/>
    </row>
    <row r="1319" spans="1:8" s="42" customFormat="1" ht="30">
      <c r="A1319" s="36"/>
      <c r="B1319" s="231" t="s">
        <v>385</v>
      </c>
      <c r="C1319" s="232" t="s">
        <v>45</v>
      </c>
      <c r="D1319" s="233">
        <v>1</v>
      </c>
      <c r="E1319" s="234">
        <v>29.9</v>
      </c>
      <c r="F1319" s="235">
        <f>ROUND((D1319*E1319),2)</f>
        <v>29.9</v>
      </c>
      <c r="G1319" s="32"/>
      <c r="H1319" s="32"/>
    </row>
    <row r="1320" spans="1:8" s="42" customFormat="1" ht="30">
      <c r="A1320" s="36"/>
      <c r="B1320" s="231" t="s">
        <v>381</v>
      </c>
      <c r="C1320" s="232" t="s">
        <v>45</v>
      </c>
      <c r="D1320" s="386">
        <v>0.046</v>
      </c>
      <c r="E1320" s="392">
        <v>29.73</v>
      </c>
      <c r="F1320" s="235">
        <f>ROUND((D1320*E1320),2)</f>
        <v>1.37</v>
      </c>
      <c r="G1320" s="32"/>
      <c r="H1320" s="32"/>
    </row>
    <row r="1321" spans="1:8" s="42" customFormat="1" ht="30">
      <c r="A1321" s="36"/>
      <c r="B1321" s="231" t="s">
        <v>383</v>
      </c>
      <c r="C1321" s="232" t="s">
        <v>45</v>
      </c>
      <c r="D1321" s="233">
        <v>1</v>
      </c>
      <c r="E1321" s="234">
        <v>46.65</v>
      </c>
      <c r="F1321" s="235">
        <f>ROUND((D1321*E1321),2)</f>
        <v>46.65</v>
      </c>
      <c r="G1321" s="32"/>
      <c r="H1321" s="32"/>
    </row>
    <row r="1322" spans="1:8" s="42" customFormat="1" ht="15">
      <c r="A1322" s="36"/>
      <c r="B1322" s="544" t="s">
        <v>38</v>
      </c>
      <c r="C1322" s="545" t="s">
        <v>1</v>
      </c>
      <c r="D1322" s="546" t="s">
        <v>1</v>
      </c>
      <c r="E1322" s="547" t="s">
        <v>1</v>
      </c>
      <c r="F1322" s="548">
        <f>SUM(F1315:F1321)</f>
        <v>85.71</v>
      </c>
      <c r="G1322" s="32"/>
      <c r="H1322" s="32"/>
    </row>
    <row r="1323" spans="1:8" s="42" customFormat="1" ht="15">
      <c r="A1323" s="36"/>
      <c r="B1323" s="544"/>
      <c r="C1323" s="545"/>
      <c r="D1323" s="546"/>
      <c r="E1323" s="547"/>
      <c r="F1323" s="548"/>
      <c r="G1323" s="32"/>
      <c r="H1323" s="32"/>
    </row>
    <row r="1324" spans="1:8" s="42" customFormat="1" ht="15">
      <c r="A1324" s="36"/>
      <c r="B1324" s="544" t="s">
        <v>39</v>
      </c>
      <c r="C1324" s="545" t="s">
        <v>1</v>
      </c>
      <c r="D1324" s="546" t="s">
        <v>1</v>
      </c>
      <c r="E1324" s="547" t="s">
        <v>1</v>
      </c>
      <c r="F1324" s="548">
        <f>F1322</f>
        <v>85.71</v>
      </c>
      <c r="G1324" s="32"/>
      <c r="H1324" s="32"/>
    </row>
    <row r="1325" spans="1:8" s="42" customFormat="1" ht="15">
      <c r="A1325" s="36"/>
      <c r="B1325" s="544" t="s">
        <v>40</v>
      </c>
      <c r="C1325" s="545" t="s">
        <v>1</v>
      </c>
      <c r="D1325" s="546" t="s">
        <v>1</v>
      </c>
      <c r="E1325" s="547"/>
      <c r="F1325" s="548">
        <f>ROUND((F1324*E1325),2)</f>
        <v>0</v>
      </c>
      <c r="G1325" s="32"/>
      <c r="H1325" s="32"/>
    </row>
    <row r="1326" spans="1:8" s="42" customFormat="1" ht="15.75" thickBot="1">
      <c r="A1326" s="36"/>
      <c r="B1326" s="549" t="s">
        <v>41</v>
      </c>
      <c r="C1326" s="550" t="s">
        <v>1</v>
      </c>
      <c r="D1326" s="551" t="s">
        <v>1</v>
      </c>
      <c r="E1326" s="552" t="s">
        <v>1</v>
      </c>
      <c r="F1326" s="553">
        <f>SUM(F1324:F1325)</f>
        <v>85.71</v>
      </c>
      <c r="G1326" s="32"/>
      <c r="H1326" s="32"/>
    </row>
    <row r="1327" spans="1:8" s="42" customFormat="1" ht="15.75" thickBot="1">
      <c r="A1327" s="36"/>
      <c r="B1327" s="389"/>
      <c r="C1327" s="389"/>
      <c r="D1327" s="390"/>
      <c r="E1327" s="391"/>
      <c r="F1327" s="391"/>
      <c r="G1327" s="32"/>
      <c r="H1327" s="32"/>
    </row>
    <row r="1328" spans="1:8" s="42" customFormat="1" ht="15">
      <c r="A1328" s="36"/>
      <c r="B1328" s="226" t="s">
        <v>379</v>
      </c>
      <c r="C1328" s="227"/>
      <c r="D1328" s="228"/>
      <c r="E1328" s="229"/>
      <c r="F1328" s="230"/>
      <c r="G1328" s="32"/>
      <c r="H1328" s="32"/>
    </row>
    <row r="1329" spans="1:8" s="42" customFormat="1" ht="15">
      <c r="A1329" s="36"/>
      <c r="B1329" s="748" t="s">
        <v>380</v>
      </c>
      <c r="C1329" s="749"/>
      <c r="D1329" s="749"/>
      <c r="E1329" s="749"/>
      <c r="F1329" s="750"/>
      <c r="G1329" s="32"/>
      <c r="H1329" s="32"/>
    </row>
    <row r="1330" spans="1:8" s="42" customFormat="1" ht="15" customHeight="1">
      <c r="A1330" s="36"/>
      <c r="B1330" s="231" t="s">
        <v>46</v>
      </c>
      <c r="C1330" s="232"/>
      <c r="D1330" s="233"/>
      <c r="E1330" s="234"/>
      <c r="F1330" s="235"/>
      <c r="G1330" s="32"/>
      <c r="H1330" s="32"/>
    </row>
    <row r="1331" spans="1:8" s="42" customFormat="1" ht="15">
      <c r="A1331" s="36"/>
      <c r="B1331" s="231"/>
      <c r="C1331" s="232"/>
      <c r="D1331" s="233"/>
      <c r="E1331" s="234"/>
      <c r="F1331" s="235"/>
      <c r="G1331" s="32"/>
      <c r="H1331" s="32"/>
    </row>
    <row r="1332" spans="1:8" s="42" customFormat="1" ht="15">
      <c r="A1332" s="36"/>
      <c r="B1332" s="231" t="s">
        <v>27</v>
      </c>
      <c r="C1332" s="232" t="s">
        <v>28</v>
      </c>
      <c r="D1332" s="233" t="s">
        <v>29</v>
      </c>
      <c r="E1332" s="234" t="s">
        <v>30</v>
      </c>
      <c r="F1332" s="235" t="s">
        <v>31</v>
      </c>
      <c r="G1332" s="32"/>
      <c r="H1332" s="32"/>
    </row>
    <row r="1333" spans="1:8" s="42" customFormat="1" ht="30">
      <c r="A1333" s="36"/>
      <c r="B1333" s="231" t="s">
        <v>50</v>
      </c>
      <c r="C1333" s="232" t="s">
        <v>32</v>
      </c>
      <c r="D1333" s="233">
        <v>0.25</v>
      </c>
      <c r="E1333" s="392">
        <v>13.48</v>
      </c>
      <c r="F1333" s="235">
        <f>ROUND((D1333*E1333),2)</f>
        <v>3.37</v>
      </c>
      <c r="G1333" s="32"/>
      <c r="H1333" s="32"/>
    </row>
    <row r="1334" spans="1:8" s="42" customFormat="1" ht="30">
      <c r="A1334" s="36"/>
      <c r="B1334" s="231" t="s">
        <v>49</v>
      </c>
      <c r="C1334" s="232" t="s">
        <v>32</v>
      </c>
      <c r="D1334" s="233">
        <v>0.25</v>
      </c>
      <c r="E1334" s="392">
        <v>17.66</v>
      </c>
      <c r="F1334" s="235">
        <f>ROUND((D1334*E1334),2)</f>
        <v>4.42</v>
      </c>
      <c r="G1334" s="32"/>
      <c r="H1334" s="32"/>
    </row>
    <row r="1335" spans="1:8" s="42" customFormat="1" ht="30">
      <c r="A1335" s="36"/>
      <c r="B1335" s="231" t="s">
        <v>384</v>
      </c>
      <c r="C1335" s="232" t="s">
        <v>45</v>
      </c>
      <c r="D1335" s="233">
        <v>1</v>
      </c>
      <c r="E1335" s="234">
        <v>56.47</v>
      </c>
      <c r="F1335" s="235">
        <f>ROUND((D1335*E1335),2)</f>
        <v>56.47</v>
      </c>
      <c r="G1335" s="32"/>
      <c r="H1335" s="32"/>
    </row>
    <row r="1336" spans="1:8" s="42" customFormat="1" ht="30">
      <c r="A1336" s="36"/>
      <c r="B1336" s="231" t="s">
        <v>381</v>
      </c>
      <c r="C1336" s="232" t="s">
        <v>45</v>
      </c>
      <c r="D1336" s="386">
        <v>0.046</v>
      </c>
      <c r="E1336" s="529">
        <v>29.73</v>
      </c>
      <c r="F1336" s="235">
        <f>ROUND((D1336*E1336),2)</f>
        <v>1.37</v>
      </c>
      <c r="G1336" s="32"/>
      <c r="H1336" s="32"/>
    </row>
    <row r="1337" spans="1:8" s="43" customFormat="1" ht="15">
      <c r="A1337" s="33"/>
      <c r="B1337" s="231" t="s">
        <v>1458</v>
      </c>
      <c r="C1337" s="232" t="s">
        <v>45</v>
      </c>
      <c r="D1337" s="233">
        <v>1</v>
      </c>
      <c r="E1337" s="234">
        <f>'MAPA DE COTAÇÃO'!$M$62</f>
        <v>165.51</v>
      </c>
      <c r="F1337" s="235">
        <f>ROUND((D1337*E1337),2)</f>
        <v>165.51</v>
      </c>
      <c r="G1337" s="31"/>
      <c r="H1337" s="31"/>
    </row>
    <row r="1338" spans="1:8" s="42" customFormat="1" ht="15">
      <c r="A1338" s="36"/>
      <c r="B1338" s="544" t="s">
        <v>38</v>
      </c>
      <c r="C1338" s="545" t="s">
        <v>1</v>
      </c>
      <c r="D1338" s="546" t="s">
        <v>1</v>
      </c>
      <c r="E1338" s="547" t="s">
        <v>1</v>
      </c>
      <c r="F1338" s="548">
        <f>SUM(F1331:F1337)</f>
        <v>231.14</v>
      </c>
      <c r="G1338" s="32"/>
      <c r="H1338" s="32"/>
    </row>
    <row r="1339" spans="1:8" s="42" customFormat="1" ht="15">
      <c r="A1339" s="36"/>
      <c r="B1339" s="544"/>
      <c r="C1339" s="545"/>
      <c r="D1339" s="546"/>
      <c r="E1339" s="547"/>
      <c r="F1339" s="548"/>
      <c r="G1339" s="32"/>
      <c r="H1339" s="32"/>
    </row>
    <row r="1340" spans="1:8" s="42" customFormat="1" ht="15">
      <c r="A1340" s="36"/>
      <c r="B1340" s="544" t="s">
        <v>39</v>
      </c>
      <c r="C1340" s="545" t="s">
        <v>1</v>
      </c>
      <c r="D1340" s="546" t="s">
        <v>1</v>
      </c>
      <c r="E1340" s="547" t="s">
        <v>1</v>
      </c>
      <c r="F1340" s="548">
        <f>F1338</f>
        <v>231.14</v>
      </c>
      <c r="G1340" s="32"/>
      <c r="H1340" s="32"/>
    </row>
    <row r="1341" spans="1:8" s="42" customFormat="1" ht="15">
      <c r="A1341" s="36"/>
      <c r="B1341" s="544" t="s">
        <v>40</v>
      </c>
      <c r="C1341" s="545" t="s">
        <v>1</v>
      </c>
      <c r="D1341" s="546" t="s">
        <v>1</v>
      </c>
      <c r="E1341" s="547"/>
      <c r="F1341" s="548">
        <f>ROUND((F1340*E1341),2)</f>
        <v>0</v>
      </c>
      <c r="G1341" s="32"/>
      <c r="H1341" s="32"/>
    </row>
    <row r="1342" spans="1:8" s="42" customFormat="1" ht="15.75" thickBot="1">
      <c r="A1342" s="36"/>
      <c r="B1342" s="549" t="s">
        <v>41</v>
      </c>
      <c r="C1342" s="550" t="s">
        <v>1</v>
      </c>
      <c r="D1342" s="551" t="s">
        <v>1</v>
      </c>
      <c r="E1342" s="552" t="s">
        <v>1</v>
      </c>
      <c r="F1342" s="553">
        <f>SUM(F1340:F1341)</f>
        <v>231.14</v>
      </c>
      <c r="G1342" s="32"/>
      <c r="H1342" s="32"/>
    </row>
    <row r="1343" spans="1:8" s="42" customFormat="1" ht="15.75" thickBot="1">
      <c r="A1343" s="36"/>
      <c r="B1343" s="33"/>
      <c r="C1343" s="33"/>
      <c r="D1343" s="46"/>
      <c r="E1343" s="37"/>
      <c r="F1343" s="37"/>
      <c r="G1343" s="32"/>
      <c r="H1343" s="32"/>
    </row>
    <row r="1344" spans="1:8" s="42" customFormat="1" ht="15">
      <c r="A1344" s="36"/>
      <c r="B1344" s="226" t="s">
        <v>429</v>
      </c>
      <c r="C1344" s="227"/>
      <c r="D1344" s="228"/>
      <c r="E1344" s="229"/>
      <c r="F1344" s="230"/>
      <c r="G1344" s="32"/>
      <c r="H1344" s="32"/>
    </row>
    <row r="1345" spans="1:8" s="42" customFormat="1" ht="15">
      <c r="A1345" s="36"/>
      <c r="B1345" s="748" t="s">
        <v>426</v>
      </c>
      <c r="C1345" s="749"/>
      <c r="D1345" s="749"/>
      <c r="E1345" s="749"/>
      <c r="F1345" s="750"/>
      <c r="G1345" s="32"/>
      <c r="H1345" s="32"/>
    </row>
    <row r="1346" spans="1:8" s="42" customFormat="1" ht="15">
      <c r="A1346" s="36"/>
      <c r="B1346" s="231" t="s">
        <v>46</v>
      </c>
      <c r="C1346" s="232"/>
      <c r="D1346" s="233"/>
      <c r="E1346" s="234"/>
      <c r="F1346" s="235"/>
      <c r="G1346" s="32"/>
      <c r="H1346" s="32"/>
    </row>
    <row r="1347" spans="1:8" s="42" customFormat="1" ht="15" customHeight="1">
      <c r="A1347" s="36"/>
      <c r="B1347" s="231"/>
      <c r="C1347" s="232"/>
      <c r="D1347" s="233"/>
      <c r="E1347" s="234"/>
      <c r="F1347" s="235"/>
      <c r="G1347" s="32"/>
      <c r="H1347" s="32"/>
    </row>
    <row r="1348" spans="1:8" s="42" customFormat="1" ht="15">
      <c r="A1348" s="36"/>
      <c r="B1348" s="231" t="s">
        <v>27</v>
      </c>
      <c r="C1348" s="232" t="s">
        <v>28</v>
      </c>
      <c r="D1348" s="233" t="s">
        <v>29</v>
      </c>
      <c r="E1348" s="234" t="s">
        <v>30</v>
      </c>
      <c r="F1348" s="235" t="s">
        <v>31</v>
      </c>
      <c r="G1348" s="32"/>
      <c r="H1348" s="32"/>
    </row>
    <row r="1349" spans="1:8" s="42" customFormat="1" ht="30">
      <c r="A1349" s="36"/>
      <c r="B1349" s="231" t="s">
        <v>50</v>
      </c>
      <c r="C1349" s="232" t="s">
        <v>32</v>
      </c>
      <c r="D1349" s="233">
        <v>0.33</v>
      </c>
      <c r="E1349" s="392">
        <v>13.48</v>
      </c>
      <c r="F1349" s="235">
        <f aca="true" t="shared" si="46" ref="F1349:F1354">ROUND((D1349*E1349),2)</f>
        <v>4.45</v>
      </c>
      <c r="G1349" s="32"/>
      <c r="H1349" s="32"/>
    </row>
    <row r="1350" spans="1:8" s="42" customFormat="1" ht="30">
      <c r="A1350" s="36"/>
      <c r="B1350" s="231" t="s">
        <v>49</v>
      </c>
      <c r="C1350" s="232" t="s">
        <v>32</v>
      </c>
      <c r="D1350" s="233">
        <v>0.33</v>
      </c>
      <c r="E1350" s="392">
        <v>17.66</v>
      </c>
      <c r="F1350" s="235">
        <f t="shared" si="46"/>
        <v>5.83</v>
      </c>
      <c r="G1350" s="32"/>
      <c r="H1350" s="32"/>
    </row>
    <row r="1351" spans="1:8" s="42" customFormat="1" ht="30">
      <c r="A1351" s="36"/>
      <c r="B1351" s="231" t="s">
        <v>432</v>
      </c>
      <c r="C1351" s="232" t="s">
        <v>45</v>
      </c>
      <c r="D1351" s="233">
        <v>1</v>
      </c>
      <c r="E1351" s="234">
        <v>4.18</v>
      </c>
      <c r="F1351" s="235">
        <f t="shared" si="46"/>
        <v>4.18</v>
      </c>
      <c r="G1351" s="32"/>
      <c r="H1351" s="32"/>
    </row>
    <row r="1352" spans="1:8" s="42" customFormat="1" ht="30">
      <c r="A1352" s="36"/>
      <c r="B1352" s="231" t="s">
        <v>405</v>
      </c>
      <c r="C1352" s="232" t="s">
        <v>45</v>
      </c>
      <c r="D1352" s="233">
        <v>1</v>
      </c>
      <c r="E1352" s="234">
        <v>2.65</v>
      </c>
      <c r="F1352" s="235">
        <f t="shared" si="46"/>
        <v>2.65</v>
      </c>
      <c r="G1352" s="32"/>
      <c r="H1352" s="32"/>
    </row>
    <row r="1353" spans="1:8" s="42" customFormat="1" ht="30">
      <c r="A1353" s="36"/>
      <c r="B1353" s="231" t="s">
        <v>428</v>
      </c>
      <c r="C1353" s="232" t="s">
        <v>45</v>
      </c>
      <c r="D1353" s="233">
        <v>1</v>
      </c>
      <c r="E1353" s="234">
        <v>11.86</v>
      </c>
      <c r="F1353" s="235">
        <f t="shared" si="46"/>
        <v>11.86</v>
      </c>
      <c r="G1353" s="32"/>
      <c r="H1353" s="32"/>
    </row>
    <row r="1354" spans="1:8" s="43" customFormat="1" ht="30">
      <c r="A1354" s="33"/>
      <c r="B1354" s="231" t="s">
        <v>381</v>
      </c>
      <c r="C1354" s="232" t="s">
        <v>45</v>
      </c>
      <c r="D1354" s="388">
        <v>0.092</v>
      </c>
      <c r="E1354" s="529">
        <v>29.73</v>
      </c>
      <c r="F1354" s="235">
        <f t="shared" si="46"/>
        <v>2.74</v>
      </c>
      <c r="G1354" s="31"/>
      <c r="H1354" s="31"/>
    </row>
    <row r="1355" spans="1:8" s="42" customFormat="1" ht="15">
      <c r="A1355" s="36"/>
      <c r="B1355" s="544" t="s">
        <v>38</v>
      </c>
      <c r="C1355" s="545" t="s">
        <v>1</v>
      </c>
      <c r="D1355" s="546" t="s">
        <v>1</v>
      </c>
      <c r="E1355" s="547" t="s">
        <v>1</v>
      </c>
      <c r="F1355" s="548">
        <f>SUM(F1347:F1354)</f>
        <v>31.71</v>
      </c>
      <c r="G1355" s="32"/>
      <c r="H1355" s="32"/>
    </row>
    <row r="1356" spans="1:8" s="42" customFormat="1" ht="15">
      <c r="A1356" s="36"/>
      <c r="B1356" s="544"/>
      <c r="C1356" s="545"/>
      <c r="D1356" s="546"/>
      <c r="E1356" s="547"/>
      <c r="F1356" s="548"/>
      <c r="G1356" s="32"/>
      <c r="H1356" s="32"/>
    </row>
    <row r="1357" spans="1:8" s="42" customFormat="1" ht="15">
      <c r="A1357" s="36"/>
      <c r="B1357" s="544" t="s">
        <v>39</v>
      </c>
      <c r="C1357" s="545" t="s">
        <v>1</v>
      </c>
      <c r="D1357" s="546" t="s">
        <v>1</v>
      </c>
      <c r="E1357" s="547" t="s">
        <v>1</v>
      </c>
      <c r="F1357" s="548">
        <f>F1355</f>
        <v>31.71</v>
      </c>
      <c r="G1357" s="32"/>
      <c r="H1357" s="32"/>
    </row>
    <row r="1358" spans="1:8" s="42" customFormat="1" ht="15">
      <c r="A1358" s="36"/>
      <c r="B1358" s="544" t="s">
        <v>40</v>
      </c>
      <c r="C1358" s="545" t="s">
        <v>1</v>
      </c>
      <c r="D1358" s="546" t="s">
        <v>1</v>
      </c>
      <c r="E1358" s="547"/>
      <c r="F1358" s="548">
        <f>ROUND((F1357*E1358),2)</f>
        <v>0</v>
      </c>
      <c r="G1358" s="32"/>
      <c r="H1358" s="32"/>
    </row>
    <row r="1359" spans="1:8" s="42" customFormat="1" ht="15.75" thickBot="1">
      <c r="A1359" s="36"/>
      <c r="B1359" s="549" t="s">
        <v>41</v>
      </c>
      <c r="C1359" s="550" t="s">
        <v>1</v>
      </c>
      <c r="D1359" s="551" t="s">
        <v>1</v>
      </c>
      <c r="E1359" s="552" t="s">
        <v>1</v>
      </c>
      <c r="F1359" s="553">
        <f>SUM(F1357:F1358)</f>
        <v>31.71</v>
      </c>
      <c r="G1359" s="32"/>
      <c r="H1359" s="32"/>
    </row>
    <row r="1360" spans="1:8" s="42" customFormat="1" ht="15.75" thickBot="1">
      <c r="A1360" s="36"/>
      <c r="B1360" s="3"/>
      <c r="C1360" s="41"/>
      <c r="D1360" s="54"/>
      <c r="E1360" s="55"/>
      <c r="F1360" s="55"/>
      <c r="G1360" s="32"/>
      <c r="H1360" s="32"/>
    </row>
    <row r="1361" spans="1:8" s="42" customFormat="1" ht="15">
      <c r="A1361" s="36"/>
      <c r="B1361" s="226" t="s">
        <v>429</v>
      </c>
      <c r="C1361" s="227"/>
      <c r="D1361" s="228"/>
      <c r="E1361" s="229"/>
      <c r="F1361" s="230"/>
      <c r="G1361" s="32"/>
      <c r="H1361" s="32"/>
    </row>
    <row r="1362" spans="1:8" s="42" customFormat="1" ht="15">
      <c r="A1362" s="36"/>
      <c r="B1362" s="748" t="s">
        <v>430</v>
      </c>
      <c r="C1362" s="749"/>
      <c r="D1362" s="749"/>
      <c r="E1362" s="749"/>
      <c r="F1362" s="750"/>
      <c r="G1362" s="32"/>
      <c r="H1362" s="32"/>
    </row>
    <row r="1363" spans="1:8" s="42" customFormat="1" ht="15">
      <c r="A1363" s="36"/>
      <c r="B1363" s="231" t="s">
        <v>46</v>
      </c>
      <c r="C1363" s="232"/>
      <c r="D1363" s="233"/>
      <c r="E1363" s="234"/>
      <c r="F1363" s="235"/>
      <c r="G1363" s="32"/>
      <c r="H1363" s="32"/>
    </row>
    <row r="1364" spans="1:8" s="42" customFormat="1" ht="15" customHeight="1">
      <c r="A1364" s="36"/>
      <c r="B1364" s="231"/>
      <c r="C1364" s="232"/>
      <c r="D1364" s="233"/>
      <c r="E1364" s="234"/>
      <c r="F1364" s="235"/>
      <c r="G1364" s="32"/>
      <c r="H1364" s="32"/>
    </row>
    <row r="1365" spans="1:8" s="42" customFormat="1" ht="15">
      <c r="A1365" s="36"/>
      <c r="B1365" s="231" t="s">
        <v>27</v>
      </c>
      <c r="C1365" s="232" t="s">
        <v>28</v>
      </c>
      <c r="D1365" s="233" t="s">
        <v>29</v>
      </c>
      <c r="E1365" s="234" t="s">
        <v>30</v>
      </c>
      <c r="F1365" s="235" t="s">
        <v>31</v>
      </c>
      <c r="G1365" s="32"/>
      <c r="H1365" s="32"/>
    </row>
    <row r="1366" spans="1:8" s="42" customFormat="1" ht="30">
      <c r="A1366" s="36"/>
      <c r="B1366" s="231" t="s">
        <v>50</v>
      </c>
      <c r="C1366" s="232" t="s">
        <v>32</v>
      </c>
      <c r="D1366" s="233">
        <v>0.33</v>
      </c>
      <c r="E1366" s="392">
        <v>13.48</v>
      </c>
      <c r="F1366" s="235">
        <f aca="true" t="shared" si="47" ref="F1366:F1371">ROUND((D1366*E1366),2)</f>
        <v>4.45</v>
      </c>
      <c r="G1366" s="32"/>
      <c r="H1366" s="32"/>
    </row>
    <row r="1367" spans="1:8" s="42" customFormat="1" ht="30">
      <c r="A1367" s="36"/>
      <c r="B1367" s="231" t="s">
        <v>49</v>
      </c>
      <c r="C1367" s="232" t="s">
        <v>32</v>
      </c>
      <c r="D1367" s="233">
        <v>0.33</v>
      </c>
      <c r="E1367" s="392">
        <v>17.66</v>
      </c>
      <c r="F1367" s="235">
        <f t="shared" si="47"/>
        <v>5.83</v>
      </c>
      <c r="G1367" s="32"/>
      <c r="H1367" s="32"/>
    </row>
    <row r="1368" spans="1:8" s="42" customFormat="1" ht="30">
      <c r="A1368" s="36"/>
      <c r="B1368" s="231" t="s">
        <v>427</v>
      </c>
      <c r="C1368" s="232" t="s">
        <v>45</v>
      </c>
      <c r="D1368" s="233">
        <v>1</v>
      </c>
      <c r="E1368" s="234">
        <v>5.25</v>
      </c>
      <c r="F1368" s="235">
        <f t="shared" si="47"/>
        <v>5.25</v>
      </c>
      <c r="G1368" s="32"/>
      <c r="H1368" s="32"/>
    </row>
    <row r="1369" spans="1:8" s="42" customFormat="1" ht="30">
      <c r="A1369" s="36"/>
      <c r="B1369" s="231" t="s">
        <v>405</v>
      </c>
      <c r="C1369" s="232" t="s">
        <v>45</v>
      </c>
      <c r="D1369" s="233">
        <v>1</v>
      </c>
      <c r="E1369" s="234">
        <v>2.65</v>
      </c>
      <c r="F1369" s="235">
        <f t="shared" si="47"/>
        <v>2.65</v>
      </c>
      <c r="G1369" s="32"/>
      <c r="H1369" s="32"/>
    </row>
    <row r="1370" spans="1:8" s="42" customFormat="1" ht="30">
      <c r="A1370" s="36"/>
      <c r="B1370" s="231" t="s">
        <v>431</v>
      </c>
      <c r="C1370" s="232" t="s">
        <v>45</v>
      </c>
      <c r="D1370" s="233">
        <v>1</v>
      </c>
      <c r="E1370" s="234">
        <v>14.81</v>
      </c>
      <c r="F1370" s="235">
        <f t="shared" si="47"/>
        <v>14.81</v>
      </c>
      <c r="G1370" s="32"/>
      <c r="H1370" s="32"/>
    </row>
    <row r="1371" spans="1:8" s="42" customFormat="1" ht="30">
      <c r="A1371" s="36"/>
      <c r="B1371" s="231" t="s">
        <v>381</v>
      </c>
      <c r="C1371" s="232" t="s">
        <v>45</v>
      </c>
      <c r="D1371" s="386">
        <v>0.092</v>
      </c>
      <c r="E1371" s="392">
        <v>29.73</v>
      </c>
      <c r="F1371" s="235">
        <f t="shared" si="47"/>
        <v>2.74</v>
      </c>
      <c r="G1371" s="32"/>
      <c r="H1371" s="32"/>
    </row>
    <row r="1372" spans="1:8" s="42" customFormat="1" ht="15">
      <c r="A1372" s="36"/>
      <c r="B1372" s="544" t="s">
        <v>38</v>
      </c>
      <c r="C1372" s="545" t="s">
        <v>1</v>
      </c>
      <c r="D1372" s="546" t="s">
        <v>1</v>
      </c>
      <c r="E1372" s="547" t="s">
        <v>1</v>
      </c>
      <c r="F1372" s="548">
        <f>SUM(F1364:F1371)</f>
        <v>35.730000000000004</v>
      </c>
      <c r="G1372" s="32"/>
      <c r="H1372" s="32"/>
    </row>
    <row r="1373" spans="1:8" s="42" customFormat="1" ht="15">
      <c r="A1373" s="36"/>
      <c r="B1373" s="544"/>
      <c r="C1373" s="545"/>
      <c r="D1373" s="546"/>
      <c r="E1373" s="547"/>
      <c r="F1373" s="548"/>
      <c r="G1373" s="32"/>
      <c r="H1373" s="32"/>
    </row>
    <row r="1374" spans="1:8" s="42" customFormat="1" ht="15">
      <c r="A1374" s="36"/>
      <c r="B1374" s="544" t="s">
        <v>39</v>
      </c>
      <c r="C1374" s="545" t="s">
        <v>1</v>
      </c>
      <c r="D1374" s="546" t="s">
        <v>1</v>
      </c>
      <c r="E1374" s="547" t="s">
        <v>1</v>
      </c>
      <c r="F1374" s="548">
        <f>F1372</f>
        <v>35.730000000000004</v>
      </c>
      <c r="G1374" s="32"/>
      <c r="H1374" s="32"/>
    </row>
    <row r="1375" spans="1:8" s="42" customFormat="1" ht="15">
      <c r="A1375" s="36"/>
      <c r="B1375" s="544" t="s">
        <v>40</v>
      </c>
      <c r="C1375" s="545" t="s">
        <v>1</v>
      </c>
      <c r="D1375" s="546" t="s">
        <v>1</v>
      </c>
      <c r="E1375" s="547"/>
      <c r="F1375" s="548">
        <f>ROUND((F1374*E1375),2)</f>
        <v>0</v>
      </c>
      <c r="G1375" s="32"/>
      <c r="H1375" s="32"/>
    </row>
    <row r="1376" spans="1:8" s="42" customFormat="1" ht="15.75" thickBot="1">
      <c r="A1376" s="36"/>
      <c r="B1376" s="549" t="s">
        <v>41</v>
      </c>
      <c r="C1376" s="550" t="s">
        <v>1</v>
      </c>
      <c r="D1376" s="551" t="s">
        <v>1</v>
      </c>
      <c r="E1376" s="552" t="s">
        <v>1</v>
      </c>
      <c r="F1376" s="553">
        <f>SUM(F1374:F1375)</f>
        <v>35.730000000000004</v>
      </c>
      <c r="G1376" s="32"/>
      <c r="H1376" s="32"/>
    </row>
    <row r="1377" spans="1:8" s="42" customFormat="1" ht="15.75" thickBot="1">
      <c r="A1377" s="36"/>
      <c r="B1377" s="33"/>
      <c r="C1377" s="33"/>
      <c r="D1377" s="46"/>
      <c r="E1377" s="37"/>
      <c r="F1377" s="37"/>
      <c r="G1377" s="32"/>
      <c r="H1377" s="32"/>
    </row>
    <row r="1378" spans="1:8" s="42" customFormat="1" ht="15">
      <c r="A1378" s="36"/>
      <c r="B1378" s="226" t="s">
        <v>438</v>
      </c>
      <c r="C1378" s="227"/>
      <c r="D1378" s="228"/>
      <c r="E1378" s="229"/>
      <c r="F1378" s="230"/>
      <c r="G1378" s="32"/>
      <c r="H1378" s="32"/>
    </row>
    <row r="1379" spans="1:8" s="42" customFormat="1" ht="15">
      <c r="A1379" s="36"/>
      <c r="B1379" s="748" t="s">
        <v>439</v>
      </c>
      <c r="C1379" s="749"/>
      <c r="D1379" s="749"/>
      <c r="E1379" s="749"/>
      <c r="F1379" s="750"/>
      <c r="G1379" s="32"/>
      <c r="H1379" s="32"/>
    </row>
    <row r="1380" spans="1:8" s="42" customFormat="1" ht="15">
      <c r="A1380" s="36"/>
      <c r="B1380" s="231" t="s">
        <v>46</v>
      </c>
      <c r="C1380" s="232"/>
      <c r="D1380" s="233"/>
      <c r="E1380" s="234"/>
      <c r="F1380" s="235"/>
      <c r="G1380" s="32"/>
      <c r="H1380" s="32"/>
    </row>
    <row r="1381" spans="1:8" s="42" customFormat="1" ht="15" customHeight="1">
      <c r="A1381" s="36"/>
      <c r="B1381" s="231"/>
      <c r="C1381" s="232"/>
      <c r="D1381" s="233"/>
      <c r="E1381" s="234"/>
      <c r="F1381" s="235"/>
      <c r="G1381" s="32"/>
      <c r="H1381" s="32"/>
    </row>
    <row r="1382" spans="1:8" s="42" customFormat="1" ht="15">
      <c r="A1382" s="36"/>
      <c r="B1382" s="231" t="s">
        <v>27</v>
      </c>
      <c r="C1382" s="232" t="s">
        <v>28</v>
      </c>
      <c r="D1382" s="233" t="s">
        <v>29</v>
      </c>
      <c r="E1382" s="234" t="s">
        <v>30</v>
      </c>
      <c r="F1382" s="235" t="s">
        <v>31</v>
      </c>
      <c r="G1382" s="32"/>
      <c r="H1382" s="32"/>
    </row>
    <row r="1383" spans="1:8" s="42" customFormat="1" ht="30">
      <c r="A1383" s="36"/>
      <c r="B1383" s="231" t="s">
        <v>50</v>
      </c>
      <c r="C1383" s="232" t="s">
        <v>32</v>
      </c>
      <c r="D1383" s="386">
        <v>0.095</v>
      </c>
      <c r="E1383" s="392">
        <v>13.48</v>
      </c>
      <c r="F1383" s="235">
        <f>ROUND((D1383*E1383),2)</f>
        <v>1.28</v>
      </c>
      <c r="G1383" s="32"/>
      <c r="H1383" s="32"/>
    </row>
    <row r="1384" spans="1:8" s="42" customFormat="1" ht="30">
      <c r="A1384" s="36"/>
      <c r="B1384" s="231" t="s">
        <v>49</v>
      </c>
      <c r="C1384" s="232" t="s">
        <v>32</v>
      </c>
      <c r="D1384" s="386">
        <v>0.095</v>
      </c>
      <c r="E1384" s="392">
        <v>17.66</v>
      </c>
      <c r="F1384" s="235">
        <f>ROUND((D1384*E1384),2)</f>
        <v>1.68</v>
      </c>
      <c r="G1384" s="32"/>
      <c r="H1384" s="32"/>
    </row>
    <row r="1385" spans="1:8" s="42" customFormat="1" ht="30">
      <c r="A1385" s="36"/>
      <c r="B1385" s="231" t="s">
        <v>427</v>
      </c>
      <c r="C1385" s="232" t="s">
        <v>45</v>
      </c>
      <c r="D1385" s="386">
        <v>1</v>
      </c>
      <c r="E1385" s="392">
        <v>5.25</v>
      </c>
      <c r="F1385" s="235">
        <f>ROUND((D1385*E1385),2)</f>
        <v>5.25</v>
      </c>
      <c r="G1385" s="32"/>
      <c r="H1385" s="32"/>
    </row>
    <row r="1386" spans="1:8" s="42" customFormat="1" ht="30">
      <c r="A1386" s="36"/>
      <c r="B1386" s="231" t="s">
        <v>381</v>
      </c>
      <c r="C1386" s="232" t="s">
        <v>45</v>
      </c>
      <c r="D1386" s="386">
        <v>0.046</v>
      </c>
      <c r="E1386" s="392">
        <v>29.73</v>
      </c>
      <c r="F1386" s="235">
        <f>ROUND((D1386*E1386),2)</f>
        <v>1.37</v>
      </c>
      <c r="G1386" s="32"/>
      <c r="H1386" s="32"/>
    </row>
    <row r="1387" spans="1:8" s="42" customFormat="1" ht="15">
      <c r="A1387" s="36"/>
      <c r="B1387" s="231" t="s">
        <v>440</v>
      </c>
      <c r="C1387" s="232" t="s">
        <v>45</v>
      </c>
      <c r="D1387" s="386">
        <v>1</v>
      </c>
      <c r="E1387" s="234">
        <v>6.75</v>
      </c>
      <c r="F1387" s="235">
        <f>ROUND((D1387*E1387),2)</f>
        <v>6.75</v>
      </c>
      <c r="G1387" s="32"/>
      <c r="H1387" s="32"/>
    </row>
    <row r="1388" spans="1:8" s="42" customFormat="1" ht="15">
      <c r="A1388" s="36"/>
      <c r="B1388" s="544" t="s">
        <v>38</v>
      </c>
      <c r="C1388" s="545" t="s">
        <v>1</v>
      </c>
      <c r="D1388" s="546" t="s">
        <v>1</v>
      </c>
      <c r="E1388" s="547" t="s">
        <v>1</v>
      </c>
      <c r="F1388" s="548">
        <f>SUM(F1382:F1387)</f>
        <v>16.330000000000002</v>
      </c>
      <c r="G1388" s="32"/>
      <c r="H1388" s="32"/>
    </row>
    <row r="1389" spans="1:8" s="42" customFormat="1" ht="15">
      <c r="A1389" s="36"/>
      <c r="B1389" s="544"/>
      <c r="C1389" s="545"/>
      <c r="D1389" s="546"/>
      <c r="E1389" s="547"/>
      <c r="F1389" s="548"/>
      <c r="G1389" s="32"/>
      <c r="H1389" s="32"/>
    </row>
    <row r="1390" spans="1:8" s="42" customFormat="1" ht="15">
      <c r="A1390" s="36"/>
      <c r="B1390" s="544" t="s">
        <v>39</v>
      </c>
      <c r="C1390" s="545" t="s">
        <v>1</v>
      </c>
      <c r="D1390" s="546" t="s">
        <v>1</v>
      </c>
      <c r="E1390" s="547" t="s">
        <v>1</v>
      </c>
      <c r="F1390" s="548">
        <f>F1388</f>
        <v>16.330000000000002</v>
      </c>
      <c r="G1390" s="32"/>
      <c r="H1390" s="32"/>
    </row>
    <row r="1391" spans="1:8" s="42" customFormat="1" ht="15">
      <c r="A1391" s="36"/>
      <c r="B1391" s="544" t="s">
        <v>40</v>
      </c>
      <c r="C1391" s="545" t="s">
        <v>1</v>
      </c>
      <c r="D1391" s="546" t="s">
        <v>1</v>
      </c>
      <c r="E1391" s="547"/>
      <c r="F1391" s="548">
        <f>ROUND((F1390*E1391),2)</f>
        <v>0</v>
      </c>
      <c r="G1391" s="32"/>
      <c r="H1391" s="32"/>
    </row>
    <row r="1392" spans="1:8" s="42" customFormat="1" ht="15.75" thickBot="1">
      <c r="A1392" s="36"/>
      <c r="B1392" s="549" t="s">
        <v>41</v>
      </c>
      <c r="C1392" s="550" t="s">
        <v>1</v>
      </c>
      <c r="D1392" s="551" t="s">
        <v>1</v>
      </c>
      <c r="E1392" s="552" t="s">
        <v>1</v>
      </c>
      <c r="F1392" s="553">
        <f>SUM(F1390:F1391)</f>
        <v>16.330000000000002</v>
      </c>
      <c r="G1392" s="32"/>
      <c r="H1392" s="32"/>
    </row>
    <row r="1393" spans="1:8" s="42" customFormat="1" ht="15.75" thickBot="1">
      <c r="A1393" s="36"/>
      <c r="B1393" s="33"/>
      <c r="C1393" s="33"/>
      <c r="D1393" s="46"/>
      <c r="E1393" s="37"/>
      <c r="F1393" s="37"/>
      <c r="G1393" s="32"/>
      <c r="H1393" s="32"/>
    </row>
    <row r="1394" spans="1:8" s="42" customFormat="1" ht="15">
      <c r="A1394" s="36"/>
      <c r="B1394" s="226" t="s">
        <v>433</v>
      </c>
      <c r="C1394" s="227"/>
      <c r="D1394" s="228"/>
      <c r="E1394" s="229"/>
      <c r="F1394" s="230"/>
      <c r="G1394" s="32"/>
      <c r="H1394" s="32"/>
    </row>
    <row r="1395" spans="1:8" s="42" customFormat="1" ht="15">
      <c r="A1395" s="36"/>
      <c r="B1395" s="748" t="s">
        <v>434</v>
      </c>
      <c r="C1395" s="749"/>
      <c r="D1395" s="749"/>
      <c r="E1395" s="749"/>
      <c r="F1395" s="750"/>
      <c r="G1395" s="32"/>
      <c r="H1395" s="32"/>
    </row>
    <row r="1396" spans="1:8" s="42" customFormat="1" ht="15">
      <c r="A1396" s="36"/>
      <c r="B1396" s="231" t="s">
        <v>46</v>
      </c>
      <c r="C1396" s="232"/>
      <c r="D1396" s="233"/>
      <c r="E1396" s="234"/>
      <c r="F1396" s="235"/>
      <c r="G1396" s="32"/>
      <c r="H1396" s="32"/>
    </row>
    <row r="1397" spans="1:8" s="42" customFormat="1" ht="15">
      <c r="A1397" s="36"/>
      <c r="B1397" s="231"/>
      <c r="C1397" s="232"/>
      <c r="D1397" s="233"/>
      <c r="E1397" s="234"/>
      <c r="F1397" s="235"/>
      <c r="G1397" s="32"/>
      <c r="H1397" s="32"/>
    </row>
    <row r="1398" spans="1:8" s="42" customFormat="1" ht="15" customHeight="1">
      <c r="A1398" s="36"/>
      <c r="B1398" s="231" t="s">
        <v>27</v>
      </c>
      <c r="C1398" s="232" t="s">
        <v>28</v>
      </c>
      <c r="D1398" s="233" t="s">
        <v>29</v>
      </c>
      <c r="E1398" s="234" t="s">
        <v>30</v>
      </c>
      <c r="F1398" s="235" t="s">
        <v>31</v>
      </c>
      <c r="G1398" s="32"/>
      <c r="H1398" s="32"/>
    </row>
    <row r="1399" spans="1:8" s="42" customFormat="1" ht="30">
      <c r="A1399" s="36"/>
      <c r="B1399" s="231" t="s">
        <v>50</v>
      </c>
      <c r="C1399" s="232" t="s">
        <v>32</v>
      </c>
      <c r="D1399" s="386">
        <v>0.185</v>
      </c>
      <c r="E1399" s="392">
        <v>13.48</v>
      </c>
      <c r="F1399" s="235">
        <f>ROUND((D1399*E1399),2)</f>
        <v>2.49</v>
      </c>
      <c r="G1399" s="32"/>
      <c r="H1399" s="32"/>
    </row>
    <row r="1400" spans="1:8" s="42" customFormat="1" ht="30">
      <c r="A1400" s="36"/>
      <c r="B1400" s="231" t="s">
        <v>49</v>
      </c>
      <c r="C1400" s="232" t="s">
        <v>32</v>
      </c>
      <c r="D1400" s="386">
        <v>0.185</v>
      </c>
      <c r="E1400" s="392">
        <v>17.66</v>
      </c>
      <c r="F1400" s="235">
        <f>ROUND((D1400*E1400),2)</f>
        <v>3.27</v>
      </c>
      <c r="G1400" s="32"/>
      <c r="H1400" s="32"/>
    </row>
    <row r="1401" spans="1:8" s="42" customFormat="1" ht="30">
      <c r="A1401" s="36"/>
      <c r="B1401" s="231" t="s">
        <v>405</v>
      </c>
      <c r="C1401" s="232" t="s">
        <v>45</v>
      </c>
      <c r="D1401" s="386">
        <v>2</v>
      </c>
      <c r="E1401" s="234">
        <v>2.65</v>
      </c>
      <c r="F1401" s="235">
        <f>ROUND((D1401*E1401),2)</f>
        <v>5.3</v>
      </c>
      <c r="G1401" s="32"/>
      <c r="H1401" s="32"/>
    </row>
    <row r="1402" spans="1:8" s="42" customFormat="1" ht="30">
      <c r="A1402" s="36"/>
      <c r="B1402" s="231" t="s">
        <v>381</v>
      </c>
      <c r="C1402" s="232" t="s">
        <v>45</v>
      </c>
      <c r="D1402" s="386">
        <v>0.092</v>
      </c>
      <c r="E1402" s="234">
        <v>29.73</v>
      </c>
      <c r="F1402" s="235">
        <f>ROUND((D1402*E1402),2)</f>
        <v>2.74</v>
      </c>
      <c r="G1402" s="32"/>
      <c r="H1402" s="32"/>
    </row>
    <row r="1403" spans="1:8" s="42" customFormat="1" ht="30">
      <c r="A1403" s="36"/>
      <c r="B1403" s="231" t="s">
        <v>1400</v>
      </c>
      <c r="C1403" s="232" t="s">
        <v>45</v>
      </c>
      <c r="D1403" s="386">
        <v>1</v>
      </c>
      <c r="E1403" s="234">
        <v>6.46</v>
      </c>
      <c r="F1403" s="235">
        <f>ROUND((D1403*E1403),2)</f>
        <v>6.46</v>
      </c>
      <c r="G1403" s="32"/>
      <c r="H1403" s="32"/>
    </row>
    <row r="1404" spans="1:8" s="42" customFormat="1" ht="15">
      <c r="A1404" s="36"/>
      <c r="B1404" s="544" t="s">
        <v>38</v>
      </c>
      <c r="C1404" s="545" t="s">
        <v>1</v>
      </c>
      <c r="D1404" s="546" t="s">
        <v>1</v>
      </c>
      <c r="E1404" s="547" t="s">
        <v>1</v>
      </c>
      <c r="F1404" s="548">
        <f>SUM(F1397:F1403)</f>
        <v>20.259999999999998</v>
      </c>
      <c r="G1404" s="32"/>
      <c r="H1404" s="32"/>
    </row>
    <row r="1405" spans="1:8" s="42" customFormat="1" ht="15">
      <c r="A1405" s="36"/>
      <c r="B1405" s="544"/>
      <c r="C1405" s="545"/>
      <c r="D1405" s="546"/>
      <c r="E1405" s="547"/>
      <c r="F1405" s="548"/>
      <c r="G1405" s="32"/>
      <c r="H1405" s="32"/>
    </row>
    <row r="1406" spans="1:8" s="42" customFormat="1" ht="15">
      <c r="A1406" s="36"/>
      <c r="B1406" s="544" t="s">
        <v>39</v>
      </c>
      <c r="C1406" s="545" t="s">
        <v>1</v>
      </c>
      <c r="D1406" s="546" t="s">
        <v>1</v>
      </c>
      <c r="E1406" s="547" t="s">
        <v>1</v>
      </c>
      <c r="F1406" s="548">
        <f>F1404</f>
        <v>20.259999999999998</v>
      </c>
      <c r="G1406" s="32"/>
      <c r="H1406" s="32"/>
    </row>
    <row r="1407" spans="1:8" s="42" customFormat="1" ht="15">
      <c r="A1407" s="36"/>
      <c r="B1407" s="544" t="s">
        <v>40</v>
      </c>
      <c r="C1407" s="545" t="s">
        <v>1</v>
      </c>
      <c r="D1407" s="546" t="s">
        <v>1</v>
      </c>
      <c r="E1407" s="547"/>
      <c r="F1407" s="548">
        <f>ROUND((F1406*E1407),2)</f>
        <v>0</v>
      </c>
      <c r="G1407" s="32"/>
      <c r="H1407" s="32"/>
    </row>
    <row r="1408" spans="1:8" s="42" customFormat="1" ht="15.75" thickBot="1">
      <c r="A1408" s="36"/>
      <c r="B1408" s="549" t="s">
        <v>41</v>
      </c>
      <c r="C1408" s="550" t="s">
        <v>1</v>
      </c>
      <c r="D1408" s="551" t="s">
        <v>1</v>
      </c>
      <c r="E1408" s="552" t="s">
        <v>1</v>
      </c>
      <c r="F1408" s="553">
        <f>SUM(F1406:F1407)</f>
        <v>20.259999999999998</v>
      </c>
      <c r="G1408" s="32"/>
      <c r="H1408" s="32"/>
    </row>
    <row r="1409" spans="1:8" s="42" customFormat="1" ht="15.75" thickBot="1">
      <c r="A1409" s="36"/>
      <c r="B1409" s="3"/>
      <c r="C1409" s="41"/>
      <c r="D1409" s="54"/>
      <c r="E1409" s="55"/>
      <c r="F1409" s="55"/>
      <c r="G1409" s="32"/>
      <c r="H1409" s="32"/>
    </row>
    <row r="1410" spans="1:8" s="42" customFormat="1" ht="15">
      <c r="A1410" s="36"/>
      <c r="B1410" s="226" t="s">
        <v>433</v>
      </c>
      <c r="C1410" s="227"/>
      <c r="D1410" s="228"/>
      <c r="E1410" s="229"/>
      <c r="F1410" s="230"/>
      <c r="G1410" s="32"/>
      <c r="H1410" s="32"/>
    </row>
    <row r="1411" spans="1:8" s="42" customFormat="1" ht="15">
      <c r="A1411" s="36"/>
      <c r="B1411" s="748" t="s">
        <v>435</v>
      </c>
      <c r="C1411" s="749"/>
      <c r="D1411" s="749"/>
      <c r="E1411" s="749"/>
      <c r="F1411" s="750"/>
      <c r="G1411" s="32"/>
      <c r="H1411" s="32"/>
    </row>
    <row r="1412" spans="1:8" s="42" customFormat="1" ht="15">
      <c r="A1412" s="36"/>
      <c r="B1412" s="231" t="s">
        <v>46</v>
      </c>
      <c r="C1412" s="232"/>
      <c r="D1412" s="233"/>
      <c r="E1412" s="234"/>
      <c r="F1412" s="235"/>
      <c r="G1412" s="32"/>
      <c r="H1412" s="32"/>
    </row>
    <row r="1413" spans="1:8" s="42" customFormat="1" ht="15">
      <c r="A1413" s="36"/>
      <c r="B1413" s="231"/>
      <c r="C1413" s="232"/>
      <c r="D1413" s="233"/>
      <c r="E1413" s="234"/>
      <c r="F1413" s="235"/>
      <c r="G1413" s="32"/>
      <c r="H1413" s="32"/>
    </row>
    <row r="1414" spans="1:8" s="42" customFormat="1" ht="15">
      <c r="A1414" s="36"/>
      <c r="B1414" s="231" t="s">
        <v>27</v>
      </c>
      <c r="C1414" s="232" t="s">
        <v>28</v>
      </c>
      <c r="D1414" s="233" t="s">
        <v>29</v>
      </c>
      <c r="E1414" s="234" t="s">
        <v>30</v>
      </c>
      <c r="F1414" s="235" t="s">
        <v>31</v>
      </c>
      <c r="G1414" s="32"/>
      <c r="H1414" s="32"/>
    </row>
    <row r="1415" spans="1:8" s="42" customFormat="1" ht="15" customHeight="1">
      <c r="A1415" s="36"/>
      <c r="B1415" s="231" t="s">
        <v>50</v>
      </c>
      <c r="C1415" s="232" t="s">
        <v>32</v>
      </c>
      <c r="D1415" s="233">
        <v>0.185</v>
      </c>
      <c r="E1415" s="392">
        <v>13.48</v>
      </c>
      <c r="F1415" s="235">
        <f aca="true" t="shared" si="48" ref="F1415:F1420">ROUND((D1415*E1415),2)</f>
        <v>2.49</v>
      </c>
      <c r="G1415" s="32"/>
      <c r="H1415" s="32"/>
    </row>
    <row r="1416" spans="1:8" s="42" customFormat="1" ht="30">
      <c r="A1416" s="36"/>
      <c r="B1416" s="231" t="s">
        <v>49</v>
      </c>
      <c r="C1416" s="232" t="s">
        <v>32</v>
      </c>
      <c r="D1416" s="233">
        <v>0.185</v>
      </c>
      <c r="E1416" s="392">
        <v>17.66</v>
      </c>
      <c r="F1416" s="235">
        <f t="shared" si="48"/>
        <v>3.27</v>
      </c>
      <c r="G1416" s="32"/>
      <c r="H1416" s="32"/>
    </row>
    <row r="1417" spans="1:8" s="42" customFormat="1" ht="30">
      <c r="A1417" s="36"/>
      <c r="B1417" s="231" t="s">
        <v>432</v>
      </c>
      <c r="C1417" s="232" t="s">
        <v>45</v>
      </c>
      <c r="D1417" s="233">
        <v>1</v>
      </c>
      <c r="E1417" s="234">
        <v>4.18</v>
      </c>
      <c r="F1417" s="235">
        <f t="shared" si="48"/>
        <v>4.18</v>
      </c>
      <c r="G1417" s="32"/>
      <c r="H1417" s="32"/>
    </row>
    <row r="1418" spans="1:8" s="42" customFormat="1" ht="30">
      <c r="A1418" s="36"/>
      <c r="B1418" s="231" t="s">
        <v>405</v>
      </c>
      <c r="C1418" s="232" t="s">
        <v>45</v>
      </c>
      <c r="D1418" s="233">
        <v>1</v>
      </c>
      <c r="E1418" s="234">
        <v>2.65</v>
      </c>
      <c r="F1418" s="235">
        <f t="shared" si="48"/>
        <v>2.65</v>
      </c>
      <c r="G1418" s="32"/>
      <c r="H1418" s="32"/>
    </row>
    <row r="1419" spans="1:8" s="42" customFormat="1" ht="30">
      <c r="A1419" s="36"/>
      <c r="B1419" s="231" t="s">
        <v>381</v>
      </c>
      <c r="C1419" s="232" t="s">
        <v>45</v>
      </c>
      <c r="D1419" s="233">
        <v>0.092</v>
      </c>
      <c r="E1419" s="234">
        <v>29.73</v>
      </c>
      <c r="F1419" s="235">
        <f t="shared" si="48"/>
        <v>2.74</v>
      </c>
      <c r="G1419" s="32"/>
      <c r="H1419" s="32"/>
    </row>
    <row r="1420" spans="1:8" s="42" customFormat="1" ht="30">
      <c r="A1420" s="36"/>
      <c r="B1420" s="231" t="s">
        <v>1401</v>
      </c>
      <c r="C1420" s="232" t="s">
        <v>45</v>
      </c>
      <c r="D1420" s="386">
        <v>1</v>
      </c>
      <c r="E1420" s="234">
        <v>12.66</v>
      </c>
      <c r="F1420" s="235">
        <f t="shared" si="48"/>
        <v>12.66</v>
      </c>
      <c r="G1420" s="32"/>
      <c r="H1420" s="32"/>
    </row>
    <row r="1421" spans="1:8" s="42" customFormat="1" ht="15">
      <c r="A1421" s="36"/>
      <c r="B1421" s="544" t="s">
        <v>38</v>
      </c>
      <c r="C1421" s="545" t="s">
        <v>1</v>
      </c>
      <c r="D1421" s="546" t="s">
        <v>1</v>
      </c>
      <c r="E1421" s="547" t="s">
        <v>1</v>
      </c>
      <c r="F1421" s="548">
        <f>SUM(F1413:F1420)</f>
        <v>27.990000000000002</v>
      </c>
      <c r="G1421" s="32"/>
      <c r="H1421" s="32"/>
    </row>
    <row r="1422" spans="1:8" s="42" customFormat="1" ht="15">
      <c r="A1422" s="36"/>
      <c r="B1422" s="544"/>
      <c r="C1422" s="545"/>
      <c r="D1422" s="546"/>
      <c r="E1422" s="547"/>
      <c r="F1422" s="548"/>
      <c r="G1422" s="32"/>
      <c r="H1422" s="32"/>
    </row>
    <row r="1423" spans="1:8" s="42" customFormat="1" ht="15">
      <c r="A1423" s="36"/>
      <c r="B1423" s="544" t="s">
        <v>39</v>
      </c>
      <c r="C1423" s="545" t="s">
        <v>1</v>
      </c>
      <c r="D1423" s="546" t="s">
        <v>1</v>
      </c>
      <c r="E1423" s="547" t="s">
        <v>1</v>
      </c>
      <c r="F1423" s="548">
        <f>F1421</f>
        <v>27.990000000000002</v>
      </c>
      <c r="G1423" s="32"/>
      <c r="H1423" s="32"/>
    </row>
    <row r="1424" spans="1:8" s="42" customFormat="1" ht="15">
      <c r="A1424" s="36"/>
      <c r="B1424" s="544" t="s">
        <v>40</v>
      </c>
      <c r="C1424" s="545" t="s">
        <v>1</v>
      </c>
      <c r="D1424" s="546" t="s">
        <v>1</v>
      </c>
      <c r="E1424" s="547"/>
      <c r="F1424" s="548">
        <f>ROUND((F1423*E1424),2)</f>
        <v>0</v>
      </c>
      <c r="G1424" s="32"/>
      <c r="H1424" s="32"/>
    </row>
    <row r="1425" spans="1:8" s="42" customFormat="1" ht="15.75" thickBot="1">
      <c r="A1425" s="36"/>
      <c r="B1425" s="549" t="s">
        <v>41</v>
      </c>
      <c r="C1425" s="550" t="s">
        <v>1</v>
      </c>
      <c r="D1425" s="551" t="s">
        <v>1</v>
      </c>
      <c r="E1425" s="552" t="s">
        <v>1</v>
      </c>
      <c r="F1425" s="553">
        <f>SUM(F1423:F1424)</f>
        <v>27.990000000000002</v>
      </c>
      <c r="G1425" s="32"/>
      <c r="H1425" s="32"/>
    </row>
    <row r="1426" spans="1:8" s="42" customFormat="1" ht="15.75" thickBot="1">
      <c r="A1426" s="36"/>
      <c r="B1426" s="3"/>
      <c r="C1426" s="41"/>
      <c r="D1426" s="54"/>
      <c r="E1426" s="55"/>
      <c r="F1426" s="55"/>
      <c r="G1426" s="32"/>
      <c r="H1426" s="32"/>
    </row>
    <row r="1427" spans="1:8" s="42" customFormat="1" ht="15">
      <c r="A1427" s="36"/>
      <c r="B1427" s="226" t="s">
        <v>433</v>
      </c>
      <c r="C1427" s="227"/>
      <c r="D1427" s="228"/>
      <c r="E1427" s="229"/>
      <c r="F1427" s="230"/>
      <c r="G1427" s="32"/>
      <c r="H1427" s="32"/>
    </row>
    <row r="1428" spans="1:8" s="42" customFormat="1" ht="15">
      <c r="A1428" s="36"/>
      <c r="B1428" s="748" t="s">
        <v>436</v>
      </c>
      <c r="C1428" s="749"/>
      <c r="D1428" s="749"/>
      <c r="E1428" s="749"/>
      <c r="F1428" s="750"/>
      <c r="G1428" s="32"/>
      <c r="H1428" s="32"/>
    </row>
    <row r="1429" spans="1:8" s="42" customFormat="1" ht="15">
      <c r="A1429" s="36"/>
      <c r="B1429" s="231" t="s">
        <v>46</v>
      </c>
      <c r="C1429" s="232"/>
      <c r="D1429" s="233"/>
      <c r="E1429" s="234"/>
      <c r="F1429" s="235"/>
      <c r="G1429" s="32"/>
      <c r="H1429" s="32"/>
    </row>
    <row r="1430" spans="1:8" s="42" customFormat="1" ht="15">
      <c r="A1430" s="36"/>
      <c r="B1430" s="231"/>
      <c r="C1430" s="232"/>
      <c r="D1430" s="233"/>
      <c r="E1430" s="234"/>
      <c r="F1430" s="235"/>
      <c r="G1430" s="32"/>
      <c r="H1430" s="32"/>
    </row>
    <row r="1431" spans="1:8" s="42" customFormat="1" ht="15">
      <c r="A1431" s="36"/>
      <c r="B1431" s="231" t="s">
        <v>27</v>
      </c>
      <c r="C1431" s="232" t="s">
        <v>28</v>
      </c>
      <c r="D1431" s="233" t="s">
        <v>29</v>
      </c>
      <c r="E1431" s="234" t="s">
        <v>30</v>
      </c>
      <c r="F1431" s="235" t="s">
        <v>31</v>
      </c>
      <c r="G1431" s="32"/>
      <c r="H1431" s="32"/>
    </row>
    <row r="1432" spans="1:8" s="42" customFormat="1" ht="15" customHeight="1">
      <c r="A1432" s="36"/>
      <c r="B1432" s="231" t="s">
        <v>50</v>
      </c>
      <c r="C1432" s="232" t="s">
        <v>32</v>
      </c>
      <c r="D1432" s="386">
        <v>0.185</v>
      </c>
      <c r="E1432" s="392">
        <v>13.48</v>
      </c>
      <c r="F1432" s="235">
        <f aca="true" t="shared" si="49" ref="F1432:F1437">ROUND((D1432*E1432),2)</f>
        <v>2.49</v>
      </c>
      <c r="G1432" s="32"/>
      <c r="H1432" s="32"/>
    </row>
    <row r="1433" spans="1:8" s="42" customFormat="1" ht="30">
      <c r="A1433" s="36"/>
      <c r="B1433" s="231" t="s">
        <v>49</v>
      </c>
      <c r="C1433" s="232" t="s">
        <v>32</v>
      </c>
      <c r="D1433" s="386">
        <v>0.185</v>
      </c>
      <c r="E1433" s="392">
        <v>17.66</v>
      </c>
      <c r="F1433" s="235">
        <f t="shared" si="49"/>
        <v>3.27</v>
      </c>
      <c r="G1433" s="32"/>
      <c r="H1433" s="32"/>
    </row>
    <row r="1434" spans="1:8" s="42" customFormat="1" ht="30">
      <c r="A1434" s="36"/>
      <c r="B1434" s="231" t="s">
        <v>427</v>
      </c>
      <c r="C1434" s="232" t="s">
        <v>45</v>
      </c>
      <c r="D1434" s="386">
        <v>1</v>
      </c>
      <c r="E1434" s="392">
        <v>5.25</v>
      </c>
      <c r="F1434" s="235">
        <f>ROUND((D1434*E1434),2)</f>
        <v>5.25</v>
      </c>
      <c r="G1434" s="32"/>
      <c r="H1434" s="32"/>
    </row>
    <row r="1435" spans="1:8" s="42" customFormat="1" ht="30">
      <c r="A1435" s="36"/>
      <c r="B1435" s="231" t="s">
        <v>405</v>
      </c>
      <c r="C1435" s="232" t="s">
        <v>45</v>
      </c>
      <c r="D1435" s="386">
        <v>1</v>
      </c>
      <c r="E1435" s="234">
        <v>2.65</v>
      </c>
      <c r="F1435" s="235">
        <f>ROUND((D1435*E1435),2)</f>
        <v>2.65</v>
      </c>
      <c r="G1435" s="32"/>
      <c r="H1435" s="32"/>
    </row>
    <row r="1436" spans="1:8" s="42" customFormat="1" ht="30">
      <c r="A1436" s="36"/>
      <c r="B1436" s="231" t="s">
        <v>381</v>
      </c>
      <c r="C1436" s="232" t="s">
        <v>45</v>
      </c>
      <c r="D1436" s="386">
        <v>0.092</v>
      </c>
      <c r="E1436" s="234">
        <v>29.73</v>
      </c>
      <c r="F1436" s="235">
        <f t="shared" si="49"/>
        <v>2.74</v>
      </c>
      <c r="G1436" s="32"/>
      <c r="H1436" s="32"/>
    </row>
    <row r="1437" spans="1:8" s="42" customFormat="1" ht="30">
      <c r="A1437" s="36"/>
      <c r="B1437" s="231" t="s">
        <v>500</v>
      </c>
      <c r="C1437" s="232" t="s">
        <v>45</v>
      </c>
      <c r="D1437" s="386">
        <v>1</v>
      </c>
      <c r="E1437" s="234">
        <v>13.89</v>
      </c>
      <c r="F1437" s="235">
        <f t="shared" si="49"/>
        <v>13.89</v>
      </c>
      <c r="G1437" s="32"/>
      <c r="H1437" s="32"/>
    </row>
    <row r="1438" spans="1:8" s="42" customFormat="1" ht="15">
      <c r="A1438" s="36"/>
      <c r="B1438" s="544" t="s">
        <v>38</v>
      </c>
      <c r="C1438" s="545" t="s">
        <v>1</v>
      </c>
      <c r="D1438" s="546" t="s">
        <v>1</v>
      </c>
      <c r="E1438" s="547" t="s">
        <v>1</v>
      </c>
      <c r="F1438" s="548">
        <f>SUM(F1431:F1437)</f>
        <v>30.29</v>
      </c>
      <c r="G1438" s="32"/>
      <c r="H1438" s="32"/>
    </row>
    <row r="1439" spans="1:8" s="42" customFormat="1" ht="15">
      <c r="A1439" s="36"/>
      <c r="B1439" s="544"/>
      <c r="C1439" s="545"/>
      <c r="D1439" s="546"/>
      <c r="E1439" s="547"/>
      <c r="F1439" s="548"/>
      <c r="G1439" s="32"/>
      <c r="H1439" s="32"/>
    </row>
    <row r="1440" spans="1:8" s="42" customFormat="1" ht="15">
      <c r="A1440" s="36"/>
      <c r="B1440" s="544" t="s">
        <v>39</v>
      </c>
      <c r="C1440" s="545" t="s">
        <v>1</v>
      </c>
      <c r="D1440" s="546" t="s">
        <v>1</v>
      </c>
      <c r="E1440" s="547" t="s">
        <v>1</v>
      </c>
      <c r="F1440" s="548">
        <f>F1438</f>
        <v>30.29</v>
      </c>
      <c r="G1440" s="32"/>
      <c r="H1440" s="32"/>
    </row>
    <row r="1441" spans="1:8" s="42" customFormat="1" ht="15">
      <c r="A1441" s="36"/>
      <c r="B1441" s="544" t="s">
        <v>40</v>
      </c>
      <c r="C1441" s="545" t="s">
        <v>1</v>
      </c>
      <c r="D1441" s="546" t="s">
        <v>1</v>
      </c>
      <c r="E1441" s="547"/>
      <c r="F1441" s="548">
        <f>ROUND((F1440*E1441),2)</f>
        <v>0</v>
      </c>
      <c r="G1441" s="32"/>
      <c r="H1441" s="32"/>
    </row>
    <row r="1442" spans="1:8" s="42" customFormat="1" ht="15.75" thickBot="1">
      <c r="A1442" s="36"/>
      <c r="B1442" s="549" t="s">
        <v>41</v>
      </c>
      <c r="C1442" s="550" t="s">
        <v>1</v>
      </c>
      <c r="D1442" s="551" t="s">
        <v>1</v>
      </c>
      <c r="E1442" s="552" t="s">
        <v>1</v>
      </c>
      <c r="F1442" s="553">
        <f>SUM(F1440:F1441)</f>
        <v>30.29</v>
      </c>
      <c r="G1442" s="32"/>
      <c r="H1442" s="32"/>
    </row>
    <row r="1443" spans="1:8" s="42" customFormat="1" ht="15.75" thickBot="1">
      <c r="A1443" s="36"/>
      <c r="B1443" s="389"/>
      <c r="C1443" s="389"/>
      <c r="D1443" s="390"/>
      <c r="E1443" s="391"/>
      <c r="F1443" s="391"/>
      <c r="G1443" s="32"/>
      <c r="H1443" s="32"/>
    </row>
    <row r="1444" spans="1:8" s="42" customFormat="1" ht="15">
      <c r="A1444" s="36"/>
      <c r="B1444" s="226" t="s">
        <v>195</v>
      </c>
      <c r="C1444" s="227"/>
      <c r="D1444" s="228"/>
      <c r="E1444" s="229"/>
      <c r="F1444" s="230"/>
      <c r="G1444" s="32"/>
      <c r="H1444" s="32"/>
    </row>
    <row r="1445" spans="1:8" s="42" customFormat="1" ht="15">
      <c r="A1445" s="36"/>
      <c r="B1445" s="748" t="s">
        <v>1798</v>
      </c>
      <c r="C1445" s="749"/>
      <c r="D1445" s="749"/>
      <c r="E1445" s="749"/>
      <c r="F1445" s="750"/>
      <c r="G1445" s="32"/>
      <c r="H1445" s="32"/>
    </row>
    <row r="1446" spans="1:8" s="42" customFormat="1" ht="15">
      <c r="A1446" s="36"/>
      <c r="B1446" s="231" t="s">
        <v>46</v>
      </c>
      <c r="C1446" s="232"/>
      <c r="D1446" s="233"/>
      <c r="E1446" s="234"/>
      <c r="F1446" s="235"/>
      <c r="G1446" s="32"/>
      <c r="H1446" s="32"/>
    </row>
    <row r="1447" spans="1:8" s="42" customFormat="1" ht="15">
      <c r="A1447" s="36"/>
      <c r="B1447" s="231"/>
      <c r="C1447" s="232"/>
      <c r="D1447" s="233"/>
      <c r="E1447" s="234"/>
      <c r="F1447" s="235"/>
      <c r="G1447" s="32"/>
      <c r="H1447" s="32"/>
    </row>
    <row r="1448" spans="1:8" s="42" customFormat="1" ht="15">
      <c r="A1448" s="36"/>
      <c r="B1448" s="231" t="s">
        <v>27</v>
      </c>
      <c r="C1448" s="232" t="s">
        <v>28</v>
      </c>
      <c r="D1448" s="233" t="s">
        <v>29</v>
      </c>
      <c r="E1448" s="234" t="s">
        <v>30</v>
      </c>
      <c r="F1448" s="235" t="s">
        <v>31</v>
      </c>
      <c r="G1448" s="32"/>
      <c r="H1448" s="32"/>
    </row>
    <row r="1449" spans="1:8" s="42" customFormat="1" ht="15" customHeight="1">
      <c r="A1449" s="36"/>
      <c r="B1449" s="231" t="s">
        <v>50</v>
      </c>
      <c r="C1449" s="232" t="s">
        <v>32</v>
      </c>
      <c r="D1449" s="386">
        <v>0.119</v>
      </c>
      <c r="E1449" s="392">
        <v>13.48</v>
      </c>
      <c r="F1449" s="235">
        <f aca="true" t="shared" si="50" ref="F1449:F1454">ROUND((D1449*E1449),2)</f>
        <v>1.6</v>
      </c>
      <c r="G1449" s="32"/>
      <c r="H1449" s="32"/>
    </row>
    <row r="1450" spans="1:8" s="42" customFormat="1" ht="30">
      <c r="A1450" s="36"/>
      <c r="B1450" s="231" t="s">
        <v>49</v>
      </c>
      <c r="C1450" s="232" t="s">
        <v>32</v>
      </c>
      <c r="D1450" s="386">
        <v>0.119</v>
      </c>
      <c r="E1450" s="392">
        <v>17.66</v>
      </c>
      <c r="F1450" s="235">
        <f t="shared" si="50"/>
        <v>2.1</v>
      </c>
      <c r="G1450" s="32"/>
      <c r="H1450" s="32"/>
    </row>
    <row r="1451" spans="1:8" s="42" customFormat="1" ht="15">
      <c r="A1451" s="36"/>
      <c r="B1451" s="231" t="s">
        <v>192</v>
      </c>
      <c r="C1451" s="232" t="s">
        <v>45</v>
      </c>
      <c r="D1451" s="386">
        <v>0.009</v>
      </c>
      <c r="E1451" s="234">
        <v>81.21</v>
      </c>
      <c r="F1451" s="235">
        <f t="shared" si="50"/>
        <v>0.73</v>
      </c>
      <c r="G1451" s="32"/>
      <c r="H1451" s="32"/>
    </row>
    <row r="1452" spans="1:8" s="42" customFormat="1" ht="30">
      <c r="A1452" s="36"/>
      <c r="B1452" s="231" t="s">
        <v>445</v>
      </c>
      <c r="C1452" s="232" t="s">
        <v>45</v>
      </c>
      <c r="D1452" s="386">
        <v>1</v>
      </c>
      <c r="E1452" s="234">
        <v>5.23</v>
      </c>
      <c r="F1452" s="235">
        <f>ROUND((D1452*E1451),2)</f>
        <v>81.21</v>
      </c>
      <c r="G1452" s="32"/>
      <c r="H1452" s="32"/>
    </row>
    <row r="1453" spans="1:8" s="42" customFormat="1" ht="15">
      <c r="A1453" s="36"/>
      <c r="B1453" s="231" t="s">
        <v>194</v>
      </c>
      <c r="C1453" s="232" t="s">
        <v>45</v>
      </c>
      <c r="D1453" s="386">
        <v>0.011</v>
      </c>
      <c r="E1453" s="234">
        <v>70.52</v>
      </c>
      <c r="F1453" s="235">
        <f t="shared" si="50"/>
        <v>0.78</v>
      </c>
      <c r="G1453" s="32"/>
      <c r="H1453" s="32"/>
    </row>
    <row r="1454" spans="1:8" s="42" customFormat="1" ht="15">
      <c r="A1454" s="36"/>
      <c r="B1454" s="231" t="s">
        <v>189</v>
      </c>
      <c r="C1454" s="232" t="s">
        <v>45</v>
      </c>
      <c r="D1454" s="386">
        <v>0.06</v>
      </c>
      <c r="E1454" s="234">
        <v>2.19</v>
      </c>
      <c r="F1454" s="235">
        <f t="shared" si="50"/>
        <v>0.13</v>
      </c>
      <c r="G1454" s="32"/>
      <c r="H1454" s="32"/>
    </row>
    <row r="1455" spans="1:8" s="42" customFormat="1" ht="15">
      <c r="A1455" s="36"/>
      <c r="B1455" s="544" t="s">
        <v>38</v>
      </c>
      <c r="C1455" s="545" t="s">
        <v>1</v>
      </c>
      <c r="D1455" s="546" t="s">
        <v>1</v>
      </c>
      <c r="E1455" s="547" t="s">
        <v>1</v>
      </c>
      <c r="F1455" s="548">
        <f>SUM(F1448:F1454)</f>
        <v>86.54999999999998</v>
      </c>
      <c r="G1455" s="32"/>
      <c r="H1455" s="32"/>
    </row>
    <row r="1456" spans="1:8" s="42" customFormat="1" ht="15">
      <c r="A1456" s="36"/>
      <c r="B1456" s="544"/>
      <c r="C1456" s="545"/>
      <c r="D1456" s="546"/>
      <c r="E1456" s="547"/>
      <c r="F1456" s="548"/>
      <c r="G1456" s="32"/>
      <c r="H1456" s="32"/>
    </row>
    <row r="1457" spans="1:8" s="42" customFormat="1" ht="15">
      <c r="A1457" s="36"/>
      <c r="B1457" s="544" t="s">
        <v>39</v>
      </c>
      <c r="C1457" s="545" t="s">
        <v>1</v>
      </c>
      <c r="D1457" s="546" t="s">
        <v>1</v>
      </c>
      <c r="E1457" s="547" t="s">
        <v>1</v>
      </c>
      <c r="F1457" s="548">
        <f>F1455</f>
        <v>86.54999999999998</v>
      </c>
      <c r="G1457" s="32"/>
      <c r="H1457" s="32"/>
    </row>
    <row r="1458" spans="1:8" s="42" customFormat="1" ht="15">
      <c r="A1458" s="36"/>
      <c r="B1458" s="544" t="s">
        <v>40</v>
      </c>
      <c r="C1458" s="545" t="s">
        <v>1</v>
      </c>
      <c r="D1458" s="546" t="s">
        <v>1</v>
      </c>
      <c r="E1458" s="547"/>
      <c r="F1458" s="548">
        <f>ROUND((F1457*E1458),2)</f>
        <v>0</v>
      </c>
      <c r="G1458" s="32"/>
      <c r="H1458" s="32"/>
    </row>
    <row r="1459" spans="1:8" s="42" customFormat="1" ht="15.75" thickBot="1">
      <c r="A1459" s="36"/>
      <c r="B1459" s="549" t="s">
        <v>41</v>
      </c>
      <c r="C1459" s="550" t="s">
        <v>1</v>
      </c>
      <c r="D1459" s="551" t="s">
        <v>1</v>
      </c>
      <c r="E1459" s="552" t="s">
        <v>1</v>
      </c>
      <c r="F1459" s="553">
        <f>SUM(F1457:F1458)</f>
        <v>86.54999999999998</v>
      </c>
      <c r="G1459" s="32"/>
      <c r="H1459" s="32"/>
    </row>
    <row r="1460" spans="1:8" s="42" customFormat="1" ht="15.75" thickBot="1">
      <c r="A1460" s="36"/>
      <c r="B1460" s="33"/>
      <c r="C1460" s="33"/>
      <c r="D1460" s="46"/>
      <c r="E1460" s="37"/>
      <c r="F1460" s="37"/>
      <c r="G1460" s="32"/>
      <c r="H1460" s="32"/>
    </row>
    <row r="1461" spans="1:8" s="42" customFormat="1" ht="15">
      <c r="A1461" s="36"/>
      <c r="B1461" s="226" t="s">
        <v>195</v>
      </c>
      <c r="C1461" s="227"/>
      <c r="D1461" s="228"/>
      <c r="E1461" s="229"/>
      <c r="F1461" s="230"/>
      <c r="G1461" s="32"/>
      <c r="H1461" s="32"/>
    </row>
    <row r="1462" spans="1:8" s="42" customFormat="1" ht="15">
      <c r="A1462" s="36"/>
      <c r="B1462" s="748" t="s">
        <v>196</v>
      </c>
      <c r="C1462" s="749"/>
      <c r="D1462" s="749"/>
      <c r="E1462" s="749"/>
      <c r="F1462" s="750"/>
      <c r="G1462" s="32"/>
      <c r="H1462" s="32"/>
    </row>
    <row r="1463" spans="1:8" s="42" customFormat="1" ht="15">
      <c r="A1463" s="36"/>
      <c r="B1463" s="231" t="s">
        <v>46</v>
      </c>
      <c r="C1463" s="232"/>
      <c r="D1463" s="233"/>
      <c r="E1463" s="234"/>
      <c r="F1463" s="235"/>
      <c r="G1463" s="32"/>
      <c r="H1463" s="32"/>
    </row>
    <row r="1464" spans="1:8" s="42" customFormat="1" ht="15">
      <c r="A1464" s="36"/>
      <c r="B1464" s="231"/>
      <c r="C1464" s="232"/>
      <c r="D1464" s="233"/>
      <c r="E1464" s="234"/>
      <c r="F1464" s="235"/>
      <c r="G1464" s="32"/>
      <c r="H1464" s="32"/>
    </row>
    <row r="1465" spans="1:8" s="42" customFormat="1" ht="15">
      <c r="A1465" s="36"/>
      <c r="B1465" s="231" t="s">
        <v>27</v>
      </c>
      <c r="C1465" s="232" t="s">
        <v>28</v>
      </c>
      <c r="D1465" s="233" t="s">
        <v>29</v>
      </c>
      <c r="E1465" s="234" t="s">
        <v>30</v>
      </c>
      <c r="F1465" s="235" t="s">
        <v>31</v>
      </c>
      <c r="G1465" s="32"/>
      <c r="H1465" s="32"/>
    </row>
    <row r="1466" spans="1:8" s="42" customFormat="1" ht="15" customHeight="1">
      <c r="A1466" s="36"/>
      <c r="B1466" s="231" t="s">
        <v>50</v>
      </c>
      <c r="C1466" s="232" t="s">
        <v>32</v>
      </c>
      <c r="D1466" s="386">
        <v>0.119</v>
      </c>
      <c r="E1466" s="530">
        <v>13.48</v>
      </c>
      <c r="F1466" s="235">
        <f aca="true" t="shared" si="51" ref="F1466:F1471">ROUND((D1466*E1466),2)</f>
        <v>1.6</v>
      </c>
      <c r="G1466" s="32"/>
      <c r="H1466" s="32"/>
    </row>
    <row r="1467" spans="1:8" s="42" customFormat="1" ht="30">
      <c r="A1467" s="36"/>
      <c r="B1467" s="231" t="s">
        <v>49</v>
      </c>
      <c r="C1467" s="232" t="s">
        <v>32</v>
      </c>
      <c r="D1467" s="386">
        <v>0.119</v>
      </c>
      <c r="E1467" s="530">
        <v>17.66</v>
      </c>
      <c r="F1467" s="235">
        <f t="shared" si="51"/>
        <v>2.1</v>
      </c>
      <c r="G1467" s="32"/>
      <c r="H1467" s="32"/>
    </row>
    <row r="1468" spans="1:8" s="42" customFormat="1" ht="15">
      <c r="A1468" s="36"/>
      <c r="B1468" s="231" t="s">
        <v>192</v>
      </c>
      <c r="C1468" s="232" t="s">
        <v>45</v>
      </c>
      <c r="D1468" s="386">
        <v>0.009</v>
      </c>
      <c r="E1468" s="530">
        <v>81.21</v>
      </c>
      <c r="F1468" s="235">
        <f t="shared" si="51"/>
        <v>0.73</v>
      </c>
      <c r="G1468" s="32"/>
      <c r="H1468" s="32"/>
    </row>
    <row r="1469" spans="1:8" s="42" customFormat="1" ht="30">
      <c r="A1469" s="36"/>
      <c r="B1469" s="231" t="s">
        <v>197</v>
      </c>
      <c r="C1469" s="232" t="s">
        <v>45</v>
      </c>
      <c r="D1469" s="386">
        <v>1</v>
      </c>
      <c r="E1469" s="530">
        <v>16.13</v>
      </c>
      <c r="F1469" s="235">
        <f t="shared" si="51"/>
        <v>16.13</v>
      </c>
      <c r="G1469" s="32"/>
      <c r="H1469" s="32"/>
    </row>
    <row r="1470" spans="1:8" s="42" customFormat="1" ht="15">
      <c r="A1470" s="36"/>
      <c r="B1470" s="231" t="s">
        <v>194</v>
      </c>
      <c r="C1470" s="232" t="s">
        <v>45</v>
      </c>
      <c r="D1470" s="386">
        <v>0.011</v>
      </c>
      <c r="E1470" s="530">
        <v>70.52</v>
      </c>
      <c r="F1470" s="235">
        <f t="shared" si="51"/>
        <v>0.78</v>
      </c>
      <c r="G1470" s="32"/>
      <c r="H1470" s="32"/>
    </row>
    <row r="1471" spans="1:8" s="42" customFormat="1" ht="15">
      <c r="A1471" s="36"/>
      <c r="B1471" s="231" t="s">
        <v>189</v>
      </c>
      <c r="C1471" s="232" t="s">
        <v>45</v>
      </c>
      <c r="D1471" s="386">
        <v>0.06</v>
      </c>
      <c r="E1471" s="530">
        <v>2.19</v>
      </c>
      <c r="F1471" s="235">
        <f t="shared" si="51"/>
        <v>0.13</v>
      </c>
      <c r="G1471" s="32"/>
      <c r="H1471" s="32"/>
    </row>
    <row r="1472" spans="1:8" s="42" customFormat="1" ht="15">
      <c r="A1472" s="36"/>
      <c r="B1472" s="544" t="s">
        <v>38</v>
      </c>
      <c r="C1472" s="545" t="s">
        <v>1</v>
      </c>
      <c r="D1472" s="588" t="s">
        <v>1</v>
      </c>
      <c r="E1472" s="547" t="s">
        <v>1</v>
      </c>
      <c r="F1472" s="548">
        <f>SUM(F1464:F1471)</f>
        <v>21.47</v>
      </c>
      <c r="G1472" s="32"/>
      <c r="H1472" s="32"/>
    </row>
    <row r="1473" spans="1:8" s="42" customFormat="1" ht="15">
      <c r="A1473" s="36"/>
      <c r="B1473" s="544"/>
      <c r="C1473" s="545"/>
      <c r="D1473" s="546"/>
      <c r="E1473" s="547"/>
      <c r="F1473" s="548"/>
      <c r="G1473" s="32"/>
      <c r="H1473" s="32"/>
    </row>
    <row r="1474" spans="1:8" s="42" customFormat="1" ht="15">
      <c r="A1474" s="36"/>
      <c r="B1474" s="544" t="s">
        <v>39</v>
      </c>
      <c r="C1474" s="545" t="s">
        <v>1</v>
      </c>
      <c r="D1474" s="546" t="s">
        <v>1</v>
      </c>
      <c r="E1474" s="547" t="s">
        <v>1</v>
      </c>
      <c r="F1474" s="548">
        <f>F1472</f>
        <v>21.47</v>
      </c>
      <c r="G1474" s="32"/>
      <c r="H1474" s="32"/>
    </row>
    <row r="1475" spans="1:8" s="42" customFormat="1" ht="15">
      <c r="A1475" s="36"/>
      <c r="B1475" s="544" t="s">
        <v>40</v>
      </c>
      <c r="C1475" s="545" t="s">
        <v>1</v>
      </c>
      <c r="D1475" s="546" t="s">
        <v>1</v>
      </c>
      <c r="E1475" s="547"/>
      <c r="F1475" s="548">
        <f>ROUND((F1474*E1475),2)</f>
        <v>0</v>
      </c>
      <c r="G1475" s="32"/>
      <c r="H1475" s="32"/>
    </row>
    <row r="1476" spans="1:8" s="42" customFormat="1" ht="15.75" thickBot="1">
      <c r="A1476" s="36"/>
      <c r="B1476" s="549" t="s">
        <v>41</v>
      </c>
      <c r="C1476" s="550" t="s">
        <v>1</v>
      </c>
      <c r="D1476" s="551" t="s">
        <v>1</v>
      </c>
      <c r="E1476" s="552" t="s">
        <v>1</v>
      </c>
      <c r="F1476" s="553">
        <f>SUM(F1474:F1475)</f>
        <v>21.47</v>
      </c>
      <c r="G1476" s="32"/>
      <c r="H1476" s="32"/>
    </row>
    <row r="1477" spans="1:8" s="42" customFormat="1" ht="15.75" thickBot="1">
      <c r="A1477" s="36"/>
      <c r="B1477" s="3"/>
      <c r="C1477" s="41"/>
      <c r="D1477" s="54"/>
      <c r="E1477" s="55"/>
      <c r="F1477" s="55"/>
      <c r="G1477" s="32"/>
      <c r="H1477" s="32"/>
    </row>
    <row r="1478" spans="1:8" s="42" customFormat="1" ht="15">
      <c r="A1478" s="36"/>
      <c r="B1478" s="226" t="s">
        <v>195</v>
      </c>
      <c r="C1478" s="227"/>
      <c r="D1478" s="228"/>
      <c r="E1478" s="229"/>
      <c r="F1478" s="230"/>
      <c r="G1478" s="32"/>
      <c r="H1478" s="32"/>
    </row>
    <row r="1479" spans="1:8" s="42" customFormat="1" ht="15">
      <c r="A1479" s="36"/>
      <c r="B1479" s="748" t="s">
        <v>446</v>
      </c>
      <c r="C1479" s="749"/>
      <c r="D1479" s="749"/>
      <c r="E1479" s="749"/>
      <c r="F1479" s="750"/>
      <c r="G1479" s="32"/>
      <c r="H1479" s="32"/>
    </row>
    <row r="1480" spans="1:8" s="42" customFormat="1" ht="15">
      <c r="A1480" s="36"/>
      <c r="B1480" s="231" t="s">
        <v>46</v>
      </c>
      <c r="C1480" s="232"/>
      <c r="D1480" s="233"/>
      <c r="E1480" s="234"/>
      <c r="F1480" s="235"/>
      <c r="G1480" s="32"/>
      <c r="H1480" s="32"/>
    </row>
    <row r="1481" spans="1:8" s="42" customFormat="1" ht="15">
      <c r="A1481" s="36"/>
      <c r="B1481" s="231"/>
      <c r="C1481" s="232"/>
      <c r="D1481" s="233"/>
      <c r="E1481" s="234"/>
      <c r="F1481" s="235"/>
      <c r="G1481" s="32"/>
      <c r="H1481" s="32"/>
    </row>
    <row r="1482" spans="1:8" s="42" customFormat="1" ht="15">
      <c r="A1482" s="36"/>
      <c r="B1482" s="231" t="s">
        <v>27</v>
      </c>
      <c r="C1482" s="232" t="s">
        <v>28</v>
      </c>
      <c r="D1482" s="233" t="s">
        <v>29</v>
      </c>
      <c r="E1482" s="234" t="s">
        <v>30</v>
      </c>
      <c r="F1482" s="235" t="s">
        <v>31</v>
      </c>
      <c r="G1482" s="32"/>
      <c r="H1482" s="32"/>
    </row>
    <row r="1483" spans="1:8" s="42" customFormat="1" ht="15" customHeight="1">
      <c r="A1483" s="36"/>
      <c r="B1483" s="231" t="s">
        <v>50</v>
      </c>
      <c r="C1483" s="232" t="s">
        <v>32</v>
      </c>
      <c r="D1483" s="386">
        <v>0.119</v>
      </c>
      <c r="E1483" s="530">
        <v>13.48</v>
      </c>
      <c r="F1483" s="235">
        <f aca="true" t="shared" si="52" ref="F1483:F1488">ROUND((D1483*E1483),2)</f>
        <v>1.6</v>
      </c>
      <c r="G1483" s="32"/>
      <c r="H1483" s="32"/>
    </row>
    <row r="1484" spans="1:8" s="42" customFormat="1" ht="30">
      <c r="A1484" s="36"/>
      <c r="B1484" s="231" t="s">
        <v>49</v>
      </c>
      <c r="C1484" s="232" t="s">
        <v>32</v>
      </c>
      <c r="D1484" s="386">
        <v>0.119</v>
      </c>
      <c r="E1484" s="530">
        <v>17.66</v>
      </c>
      <c r="F1484" s="235">
        <f t="shared" si="52"/>
        <v>2.1</v>
      </c>
      <c r="G1484" s="32"/>
      <c r="H1484" s="32"/>
    </row>
    <row r="1485" spans="1:8" s="42" customFormat="1" ht="15">
      <c r="A1485" s="36"/>
      <c r="B1485" s="231" t="s">
        <v>192</v>
      </c>
      <c r="C1485" s="232" t="s">
        <v>45</v>
      </c>
      <c r="D1485" s="386">
        <v>0.009</v>
      </c>
      <c r="E1485" s="530">
        <v>81.21</v>
      </c>
      <c r="F1485" s="235">
        <f t="shared" si="52"/>
        <v>0.73</v>
      </c>
      <c r="G1485" s="32"/>
      <c r="H1485" s="32"/>
    </row>
    <row r="1486" spans="1:8" s="43" customFormat="1" ht="30">
      <c r="A1486" s="33"/>
      <c r="B1486" s="231" t="s">
        <v>447</v>
      </c>
      <c r="C1486" s="232" t="s">
        <v>45</v>
      </c>
      <c r="D1486" s="386">
        <v>1</v>
      </c>
      <c r="E1486" s="530">
        <v>0.89</v>
      </c>
      <c r="F1486" s="235">
        <f t="shared" si="52"/>
        <v>0.89</v>
      </c>
      <c r="G1486" s="31"/>
      <c r="H1486" s="31"/>
    </row>
    <row r="1487" spans="1:8" s="42" customFormat="1" ht="15">
      <c r="A1487" s="36"/>
      <c r="B1487" s="231" t="s">
        <v>194</v>
      </c>
      <c r="C1487" s="232" t="s">
        <v>45</v>
      </c>
      <c r="D1487" s="386">
        <v>0.011</v>
      </c>
      <c r="E1487" s="530">
        <v>70.52</v>
      </c>
      <c r="F1487" s="235">
        <f t="shared" si="52"/>
        <v>0.78</v>
      </c>
      <c r="G1487" s="32"/>
      <c r="H1487" s="32"/>
    </row>
    <row r="1488" spans="1:8" s="42" customFormat="1" ht="15">
      <c r="A1488" s="36"/>
      <c r="B1488" s="231" t="s">
        <v>189</v>
      </c>
      <c r="C1488" s="232" t="s">
        <v>45</v>
      </c>
      <c r="D1488" s="386">
        <v>0.06</v>
      </c>
      <c r="E1488" s="530">
        <v>2.19</v>
      </c>
      <c r="F1488" s="235">
        <f t="shared" si="52"/>
        <v>0.13</v>
      </c>
      <c r="G1488" s="32"/>
      <c r="H1488" s="32"/>
    </row>
    <row r="1489" spans="1:8" s="42" customFormat="1" ht="15">
      <c r="A1489" s="36"/>
      <c r="B1489" s="544" t="s">
        <v>38</v>
      </c>
      <c r="C1489" s="545" t="s">
        <v>1</v>
      </c>
      <c r="D1489" s="546" t="s">
        <v>1</v>
      </c>
      <c r="E1489" s="547" t="s">
        <v>1</v>
      </c>
      <c r="F1489" s="548">
        <f>SUM(F1482:F1488)</f>
        <v>6.2299999999999995</v>
      </c>
      <c r="G1489" s="32"/>
      <c r="H1489" s="32"/>
    </row>
    <row r="1490" spans="1:8" s="42" customFormat="1" ht="15">
      <c r="A1490" s="36"/>
      <c r="B1490" s="544"/>
      <c r="C1490" s="545"/>
      <c r="D1490" s="546"/>
      <c r="E1490" s="547"/>
      <c r="F1490" s="548"/>
      <c r="G1490" s="32"/>
      <c r="H1490" s="32"/>
    </row>
    <row r="1491" spans="1:8" s="42" customFormat="1" ht="15">
      <c r="A1491" s="36"/>
      <c r="B1491" s="544" t="s">
        <v>39</v>
      </c>
      <c r="C1491" s="545" t="s">
        <v>1</v>
      </c>
      <c r="D1491" s="546" t="s">
        <v>1</v>
      </c>
      <c r="E1491" s="547" t="s">
        <v>1</v>
      </c>
      <c r="F1491" s="548">
        <f>F1489</f>
        <v>6.2299999999999995</v>
      </c>
      <c r="G1491" s="32"/>
      <c r="H1491" s="32"/>
    </row>
    <row r="1492" spans="1:8" s="42" customFormat="1" ht="15">
      <c r="A1492" s="36"/>
      <c r="B1492" s="544" t="s">
        <v>40</v>
      </c>
      <c r="C1492" s="545" t="s">
        <v>1</v>
      </c>
      <c r="D1492" s="546" t="s">
        <v>1</v>
      </c>
      <c r="E1492" s="547"/>
      <c r="F1492" s="548">
        <f>ROUND((F1491*E1492),2)</f>
        <v>0</v>
      </c>
      <c r="G1492" s="32"/>
      <c r="H1492" s="32"/>
    </row>
    <row r="1493" spans="1:8" s="42" customFormat="1" ht="15.75" thickBot="1">
      <c r="A1493" s="36"/>
      <c r="B1493" s="549" t="s">
        <v>41</v>
      </c>
      <c r="C1493" s="550" t="s">
        <v>1</v>
      </c>
      <c r="D1493" s="551" t="s">
        <v>1</v>
      </c>
      <c r="E1493" s="552" t="s">
        <v>1</v>
      </c>
      <c r="F1493" s="553">
        <f>SUM(F1491:F1492)</f>
        <v>6.2299999999999995</v>
      </c>
      <c r="G1493" s="32"/>
      <c r="H1493" s="32"/>
    </row>
    <row r="1494" spans="1:8" s="42" customFormat="1" ht="15.75" thickBot="1">
      <c r="A1494" s="36"/>
      <c r="B1494" s="33"/>
      <c r="C1494" s="33"/>
      <c r="D1494" s="46"/>
      <c r="E1494" s="37"/>
      <c r="F1494" s="37"/>
      <c r="G1494" s="32"/>
      <c r="H1494" s="32"/>
    </row>
    <row r="1495" spans="1:8" s="42" customFormat="1" ht="15">
      <c r="A1495" s="36"/>
      <c r="B1495" s="226" t="s">
        <v>448</v>
      </c>
      <c r="C1495" s="227"/>
      <c r="D1495" s="331"/>
      <c r="E1495" s="229"/>
      <c r="F1495" s="230"/>
      <c r="G1495" s="32"/>
      <c r="H1495" s="32"/>
    </row>
    <row r="1496" spans="1:8" s="42" customFormat="1" ht="15">
      <c r="A1496" s="36"/>
      <c r="B1496" s="748" t="s">
        <v>449</v>
      </c>
      <c r="C1496" s="749"/>
      <c r="D1496" s="749"/>
      <c r="E1496" s="749"/>
      <c r="F1496" s="750"/>
      <c r="G1496" s="32"/>
      <c r="H1496" s="32"/>
    </row>
    <row r="1497" spans="1:8" s="42" customFormat="1" ht="15">
      <c r="A1497" s="36"/>
      <c r="B1497" s="231" t="s">
        <v>46</v>
      </c>
      <c r="C1497" s="232"/>
      <c r="D1497" s="332"/>
      <c r="E1497" s="234"/>
      <c r="F1497" s="235"/>
      <c r="G1497" s="32"/>
      <c r="H1497" s="32"/>
    </row>
    <row r="1498" spans="1:8" s="42" customFormat="1" ht="15">
      <c r="A1498" s="36"/>
      <c r="B1498" s="231"/>
      <c r="C1498" s="232"/>
      <c r="D1498" s="332"/>
      <c r="E1498" s="234"/>
      <c r="F1498" s="235"/>
      <c r="G1498" s="32"/>
      <c r="H1498" s="32"/>
    </row>
    <row r="1499" spans="1:8" s="42" customFormat="1" ht="15">
      <c r="A1499" s="36"/>
      <c r="B1499" s="231" t="s">
        <v>27</v>
      </c>
      <c r="C1499" s="232" t="s">
        <v>28</v>
      </c>
      <c r="D1499" s="332" t="s">
        <v>29</v>
      </c>
      <c r="E1499" s="234" t="s">
        <v>30</v>
      </c>
      <c r="F1499" s="235" t="s">
        <v>31</v>
      </c>
      <c r="G1499" s="32"/>
      <c r="H1499" s="32"/>
    </row>
    <row r="1500" spans="1:8" s="42" customFormat="1" ht="15" customHeight="1">
      <c r="A1500" s="36"/>
      <c r="B1500" s="231" t="s">
        <v>450</v>
      </c>
      <c r="C1500" s="232" t="s">
        <v>32</v>
      </c>
      <c r="D1500" s="332">
        <v>1.25</v>
      </c>
      <c r="E1500" s="234">
        <v>16.98</v>
      </c>
      <c r="F1500" s="235">
        <f>D1500*E1500</f>
        <v>21.225</v>
      </c>
      <c r="G1500" s="32"/>
      <c r="H1500" s="32"/>
    </row>
    <row r="1501" spans="1:8" s="42" customFormat="1" ht="30">
      <c r="A1501" s="36"/>
      <c r="B1501" s="231" t="s">
        <v>451</v>
      </c>
      <c r="C1501" s="232" t="s">
        <v>32</v>
      </c>
      <c r="D1501" s="332">
        <v>1.25</v>
      </c>
      <c r="E1501" s="234">
        <v>19.51</v>
      </c>
      <c r="F1501" s="235">
        <f>D1501*E1501</f>
        <v>24.387500000000003</v>
      </c>
      <c r="G1501" s="32"/>
      <c r="H1501" s="32"/>
    </row>
    <row r="1502" spans="1:8" s="42" customFormat="1" ht="15">
      <c r="A1502" s="36"/>
      <c r="B1502" s="345" t="s">
        <v>1459</v>
      </c>
      <c r="C1502" s="237" t="s">
        <v>45</v>
      </c>
      <c r="D1502" s="333">
        <v>1</v>
      </c>
      <c r="E1502" s="239">
        <f>'MAPA DE COTAÇÃO'!$M$63</f>
        <v>12</v>
      </c>
      <c r="F1502" s="240">
        <f>D1502*E1502</f>
        <v>12</v>
      </c>
      <c r="G1502" s="32"/>
      <c r="H1502" s="32"/>
    </row>
    <row r="1503" spans="1:8" s="42" customFormat="1" ht="15">
      <c r="A1503" s="36"/>
      <c r="B1503" s="544" t="s">
        <v>38</v>
      </c>
      <c r="C1503" s="545" t="s">
        <v>1</v>
      </c>
      <c r="D1503" s="596" t="s">
        <v>1</v>
      </c>
      <c r="E1503" s="547" t="s">
        <v>1</v>
      </c>
      <c r="F1503" s="548">
        <f>SUM(F1500:F1502)</f>
        <v>57.612500000000004</v>
      </c>
      <c r="G1503" s="32"/>
      <c r="H1503" s="32"/>
    </row>
    <row r="1504" spans="1:8" s="42" customFormat="1" ht="15">
      <c r="A1504" s="36"/>
      <c r="B1504" s="544"/>
      <c r="C1504" s="545"/>
      <c r="D1504" s="596"/>
      <c r="E1504" s="547"/>
      <c r="F1504" s="548"/>
      <c r="G1504" s="32"/>
      <c r="H1504" s="32"/>
    </row>
    <row r="1505" spans="1:8" s="42" customFormat="1" ht="15">
      <c r="A1505" s="36"/>
      <c r="B1505" s="544" t="s">
        <v>39</v>
      </c>
      <c r="C1505" s="545" t="s">
        <v>1</v>
      </c>
      <c r="D1505" s="596" t="s">
        <v>1</v>
      </c>
      <c r="E1505" s="547" t="s">
        <v>1</v>
      </c>
      <c r="F1505" s="548">
        <f>F1503</f>
        <v>57.612500000000004</v>
      </c>
      <c r="G1505" s="32"/>
      <c r="H1505" s="32"/>
    </row>
    <row r="1506" spans="1:8" s="42" customFormat="1" ht="15">
      <c r="A1506" s="36"/>
      <c r="B1506" s="544" t="s">
        <v>40</v>
      </c>
      <c r="C1506" s="545" t="s">
        <v>1</v>
      </c>
      <c r="D1506" s="596" t="s">
        <v>1</v>
      </c>
      <c r="E1506" s="547">
        <v>0</v>
      </c>
      <c r="F1506" s="548">
        <v>0</v>
      </c>
      <c r="G1506" s="32"/>
      <c r="H1506" s="32"/>
    </row>
    <row r="1507" spans="1:8" s="42" customFormat="1" ht="15.75" thickBot="1">
      <c r="A1507" s="36"/>
      <c r="B1507" s="549" t="s">
        <v>41</v>
      </c>
      <c r="C1507" s="550" t="s">
        <v>1</v>
      </c>
      <c r="D1507" s="597" t="s">
        <v>1</v>
      </c>
      <c r="E1507" s="552" t="s">
        <v>1</v>
      </c>
      <c r="F1507" s="553">
        <f>SUM(F1505:F1506)</f>
        <v>57.612500000000004</v>
      </c>
      <c r="G1507" s="32"/>
      <c r="H1507" s="32"/>
    </row>
    <row r="1508" spans="1:8" s="43" customFormat="1" ht="15.75" thickBot="1">
      <c r="A1508" s="33"/>
      <c r="B1508" s="33"/>
      <c r="C1508" s="33"/>
      <c r="D1508" s="46"/>
      <c r="E1508" s="37"/>
      <c r="F1508" s="37"/>
      <c r="G1508" s="31"/>
      <c r="H1508" s="31"/>
    </row>
    <row r="1509" spans="1:8" s="42" customFormat="1" ht="15">
      <c r="A1509" s="36"/>
      <c r="B1509" s="394" t="s">
        <v>721</v>
      </c>
      <c r="C1509" s="395"/>
      <c r="D1509" s="331"/>
      <c r="E1509" s="229"/>
      <c r="F1509" s="230"/>
      <c r="G1509" s="32"/>
      <c r="H1509" s="32"/>
    </row>
    <row r="1510" spans="1:8" s="42" customFormat="1" ht="15">
      <c r="A1510" s="36"/>
      <c r="B1510" s="767" t="s">
        <v>722</v>
      </c>
      <c r="C1510" s="768"/>
      <c r="D1510" s="768"/>
      <c r="E1510" s="768"/>
      <c r="F1510" s="769"/>
      <c r="G1510" s="32"/>
      <c r="H1510" s="32"/>
    </row>
    <row r="1511" spans="1:8" s="42" customFormat="1" ht="15">
      <c r="A1511" s="36"/>
      <c r="B1511" s="396" t="s">
        <v>42</v>
      </c>
      <c r="C1511" s="397"/>
      <c r="D1511" s="397"/>
      <c r="E1511" s="239"/>
      <c r="F1511" s="240"/>
      <c r="G1511" s="32"/>
      <c r="H1511" s="32"/>
    </row>
    <row r="1512" spans="1:8" s="42" customFormat="1" ht="15">
      <c r="A1512" s="36"/>
      <c r="B1512" s="396"/>
      <c r="C1512" s="397"/>
      <c r="D1512" s="397"/>
      <c r="E1512" s="239"/>
      <c r="F1512" s="240"/>
      <c r="G1512" s="32"/>
      <c r="H1512" s="32"/>
    </row>
    <row r="1513" spans="1:8" s="43" customFormat="1" ht="15">
      <c r="A1513" s="33"/>
      <c r="B1513" s="396" t="s">
        <v>27</v>
      </c>
      <c r="C1513" s="397" t="s">
        <v>28</v>
      </c>
      <c r="D1513" s="397" t="s">
        <v>29</v>
      </c>
      <c r="E1513" s="239" t="s">
        <v>30</v>
      </c>
      <c r="F1513" s="240" t="s">
        <v>31</v>
      </c>
      <c r="G1513" s="31"/>
      <c r="H1513" s="31"/>
    </row>
    <row r="1514" spans="1:8" s="42" customFormat="1" ht="15">
      <c r="A1514" s="36"/>
      <c r="B1514" s="396" t="s">
        <v>33</v>
      </c>
      <c r="C1514" s="397" t="s">
        <v>32</v>
      </c>
      <c r="D1514" s="398">
        <v>0.032</v>
      </c>
      <c r="E1514" s="239">
        <v>17.67</v>
      </c>
      <c r="F1514" s="240">
        <f>TRUNC((D1514*E1514),2)</f>
        <v>0.56</v>
      </c>
      <c r="G1514" s="32"/>
      <c r="H1514" s="32"/>
    </row>
    <row r="1515" spans="1:8" s="42" customFormat="1" ht="15">
      <c r="A1515" s="36"/>
      <c r="B1515" s="396" t="s">
        <v>34</v>
      </c>
      <c r="C1515" s="397" t="s">
        <v>32</v>
      </c>
      <c r="D1515" s="398">
        <v>0.032</v>
      </c>
      <c r="E1515" s="239">
        <v>14.02</v>
      </c>
      <c r="F1515" s="240">
        <f>TRUNC((D1515*E1515),2)</f>
        <v>0.44</v>
      </c>
      <c r="G1515" s="32"/>
      <c r="H1515" s="32"/>
    </row>
    <row r="1516" spans="1:8" s="42" customFormat="1" ht="15" customHeight="1">
      <c r="A1516" s="36"/>
      <c r="B1516" s="396" t="s">
        <v>1461</v>
      </c>
      <c r="C1516" s="397" t="s">
        <v>484</v>
      </c>
      <c r="D1516" s="398">
        <v>1.05</v>
      </c>
      <c r="E1516" s="239">
        <v>14.45</v>
      </c>
      <c r="F1516" s="240">
        <f>TRUNC((D1516*E1516),2)</f>
        <v>15.17</v>
      </c>
      <c r="G1516" s="32"/>
      <c r="H1516" s="32"/>
    </row>
    <row r="1517" spans="1:8" s="42" customFormat="1" ht="15">
      <c r="A1517" s="36"/>
      <c r="B1517" s="396" t="s">
        <v>1412</v>
      </c>
      <c r="C1517" s="397" t="s">
        <v>800</v>
      </c>
      <c r="D1517" s="398">
        <f>1*4</f>
        <v>4</v>
      </c>
      <c r="E1517" s="239">
        <f>'MAPA DE COTAÇÃO'!$M$46</f>
        <v>4.5</v>
      </c>
      <c r="F1517" s="240">
        <f>TRUNC((D1517*E1517),2)</f>
        <v>18</v>
      </c>
      <c r="G1517" s="32"/>
      <c r="H1517" s="32"/>
    </row>
    <row r="1518" spans="1:8" s="42" customFormat="1" ht="15">
      <c r="A1518" s="36"/>
      <c r="B1518" s="598" t="s">
        <v>38</v>
      </c>
      <c r="C1518" s="599" t="s">
        <v>1</v>
      </c>
      <c r="D1518" s="599" t="s">
        <v>1</v>
      </c>
      <c r="E1518" s="600" t="s">
        <v>1</v>
      </c>
      <c r="F1518" s="601">
        <f>SUM(F1514:F1517)</f>
        <v>34.17</v>
      </c>
      <c r="G1518" s="32"/>
      <c r="H1518" s="32"/>
    </row>
    <row r="1519" spans="1:8" s="42" customFormat="1" ht="15">
      <c r="A1519" s="36"/>
      <c r="B1519" s="598"/>
      <c r="C1519" s="599"/>
      <c r="D1519" s="599"/>
      <c r="E1519" s="600"/>
      <c r="F1519" s="601"/>
      <c r="G1519" s="32"/>
      <c r="H1519" s="32"/>
    </row>
    <row r="1520" spans="1:8" s="42" customFormat="1" ht="15">
      <c r="A1520" s="36"/>
      <c r="B1520" s="598" t="s">
        <v>39</v>
      </c>
      <c r="C1520" s="599" t="s">
        <v>1</v>
      </c>
      <c r="D1520" s="599" t="s">
        <v>1</v>
      </c>
      <c r="E1520" s="600" t="s">
        <v>1</v>
      </c>
      <c r="F1520" s="601">
        <f>F1518</f>
        <v>34.17</v>
      </c>
      <c r="G1520" s="32"/>
      <c r="H1520" s="32"/>
    </row>
    <row r="1521" spans="1:8" s="42" customFormat="1" ht="15">
      <c r="A1521" s="36"/>
      <c r="B1521" s="598" t="s">
        <v>40</v>
      </c>
      <c r="C1521" s="599" t="s">
        <v>1</v>
      </c>
      <c r="D1521" s="599" t="s">
        <v>1</v>
      </c>
      <c r="E1521" s="600">
        <v>0</v>
      </c>
      <c r="F1521" s="601">
        <f>TRUNC((F1520*E1521),2)</f>
        <v>0</v>
      </c>
      <c r="G1521" s="32"/>
      <c r="H1521" s="32"/>
    </row>
    <row r="1522" spans="1:8" s="42" customFormat="1" ht="15" customHeight="1" thickBot="1">
      <c r="A1522" s="36"/>
      <c r="B1522" s="602" t="s">
        <v>41</v>
      </c>
      <c r="C1522" s="603" t="s">
        <v>1</v>
      </c>
      <c r="D1522" s="603" t="s">
        <v>1</v>
      </c>
      <c r="E1522" s="604" t="s">
        <v>1</v>
      </c>
      <c r="F1522" s="605">
        <f>SUM(F1520:F1521)</f>
        <v>34.17</v>
      </c>
      <c r="G1522" s="32"/>
      <c r="H1522" s="32"/>
    </row>
    <row r="1523" spans="1:8" s="42" customFormat="1" ht="15.75" thickBot="1">
      <c r="A1523" s="36"/>
      <c r="B1523" s="30"/>
      <c r="C1523" s="30"/>
      <c r="D1523" s="46"/>
      <c r="E1523" s="34"/>
      <c r="F1523" s="35"/>
      <c r="G1523" s="32"/>
      <c r="H1523" s="32"/>
    </row>
    <row r="1524" spans="1:8" s="42" customFormat="1" ht="15">
      <c r="A1524" s="36"/>
      <c r="B1524" s="226" t="s">
        <v>1343</v>
      </c>
      <c r="C1524" s="227"/>
      <c r="D1524" s="258"/>
      <c r="E1524" s="259"/>
      <c r="F1524" s="260"/>
      <c r="G1524" s="32"/>
      <c r="H1524" s="32"/>
    </row>
    <row r="1525" spans="1:8" s="42" customFormat="1" ht="15">
      <c r="A1525" s="36"/>
      <c r="B1525" s="748" t="s">
        <v>1339</v>
      </c>
      <c r="C1525" s="749"/>
      <c r="D1525" s="749"/>
      <c r="E1525" s="749"/>
      <c r="F1525" s="750"/>
      <c r="G1525" s="32"/>
      <c r="H1525" s="32"/>
    </row>
    <row r="1526" spans="1:8" s="42" customFormat="1" ht="15">
      <c r="A1526" s="36"/>
      <c r="B1526" s="231" t="s">
        <v>1232</v>
      </c>
      <c r="C1526" s="261"/>
      <c r="D1526" s="262"/>
      <c r="E1526" s="263"/>
      <c r="F1526" s="264"/>
      <c r="G1526" s="32"/>
      <c r="H1526" s="32"/>
    </row>
    <row r="1527" spans="1:8" s="42" customFormat="1" ht="15">
      <c r="A1527" s="36"/>
      <c r="B1527" s="231"/>
      <c r="C1527" s="261"/>
      <c r="D1527" s="262"/>
      <c r="E1527" s="263"/>
      <c r="F1527" s="264"/>
      <c r="G1527" s="32"/>
      <c r="H1527" s="32"/>
    </row>
    <row r="1528" spans="1:8" s="42" customFormat="1" ht="15">
      <c r="A1528" s="36"/>
      <c r="B1528" s="231" t="s">
        <v>27</v>
      </c>
      <c r="C1528" s="261" t="s">
        <v>28</v>
      </c>
      <c r="D1528" s="262" t="s">
        <v>29</v>
      </c>
      <c r="E1528" s="263" t="s">
        <v>30</v>
      </c>
      <c r="F1528" s="264" t="s">
        <v>31</v>
      </c>
      <c r="G1528" s="32"/>
      <c r="H1528" s="32"/>
    </row>
    <row r="1529" spans="1:8" s="42" customFormat="1" ht="30">
      <c r="A1529" s="36"/>
      <c r="B1529" s="345" t="s">
        <v>1340</v>
      </c>
      <c r="C1529" s="248" t="s">
        <v>3</v>
      </c>
      <c r="D1529" s="257">
        <v>1.05</v>
      </c>
      <c r="E1529" s="250">
        <v>57.37</v>
      </c>
      <c r="F1529" s="251">
        <f>ROUND((D1529*E1529),4)</f>
        <v>60.2385</v>
      </c>
      <c r="G1529" s="32"/>
      <c r="H1529" s="32"/>
    </row>
    <row r="1530" spans="1:8" s="42" customFormat="1" ht="75">
      <c r="A1530" s="36"/>
      <c r="B1530" s="345" t="s">
        <v>1341</v>
      </c>
      <c r="C1530" s="248" t="s">
        <v>74</v>
      </c>
      <c r="D1530" s="257">
        <v>0.04</v>
      </c>
      <c r="E1530" s="250">
        <v>91.71</v>
      </c>
      <c r="F1530" s="251">
        <f>ROUND((D1530*E1530),4)</f>
        <v>3.6684</v>
      </c>
      <c r="G1530" s="32"/>
      <c r="H1530" s="32"/>
    </row>
    <row r="1531" spans="1:8" s="42" customFormat="1" ht="60">
      <c r="A1531" s="36"/>
      <c r="B1531" s="345" t="s">
        <v>1342</v>
      </c>
      <c r="C1531" s="248" t="s">
        <v>74</v>
      </c>
      <c r="D1531" s="257">
        <v>0.08</v>
      </c>
      <c r="E1531" s="250">
        <v>179.51</v>
      </c>
      <c r="F1531" s="251">
        <f>ROUND((D1531*E1531),4)</f>
        <v>14.3608</v>
      </c>
      <c r="G1531" s="32"/>
      <c r="H1531" s="32"/>
    </row>
    <row r="1532" spans="1:8" s="42" customFormat="1" ht="15">
      <c r="A1532" s="36"/>
      <c r="B1532" s="345" t="s">
        <v>395</v>
      </c>
      <c r="C1532" s="261" t="s">
        <v>148</v>
      </c>
      <c r="D1532" s="257">
        <v>0.32</v>
      </c>
      <c r="E1532" s="250">
        <v>14.02</v>
      </c>
      <c r="F1532" s="251">
        <f>ROUND((D1532*E1532),4)</f>
        <v>4.4864</v>
      </c>
      <c r="G1532" s="32"/>
      <c r="H1532" s="32"/>
    </row>
    <row r="1533" spans="1:8" s="42" customFormat="1" ht="15">
      <c r="A1533" s="36"/>
      <c r="B1533" s="544" t="s">
        <v>38</v>
      </c>
      <c r="C1533" s="554" t="s">
        <v>1</v>
      </c>
      <c r="D1533" s="555" t="s">
        <v>1</v>
      </c>
      <c r="E1533" s="556" t="s">
        <v>1</v>
      </c>
      <c r="F1533" s="557">
        <f>SUM(F1529:F1532)</f>
        <v>82.75410000000001</v>
      </c>
      <c r="G1533" s="32"/>
      <c r="H1533" s="32"/>
    </row>
    <row r="1534" spans="1:8" s="42" customFormat="1" ht="15">
      <c r="A1534" s="36"/>
      <c r="B1534" s="544"/>
      <c r="C1534" s="554"/>
      <c r="D1534" s="555"/>
      <c r="E1534" s="556"/>
      <c r="F1534" s="557"/>
      <c r="G1534" s="32"/>
      <c r="H1534" s="32"/>
    </row>
    <row r="1535" spans="1:8" s="42" customFormat="1" ht="15">
      <c r="A1535" s="36"/>
      <c r="B1535" s="544" t="s">
        <v>39</v>
      </c>
      <c r="C1535" s="554" t="s">
        <v>1</v>
      </c>
      <c r="D1535" s="555" t="s">
        <v>1</v>
      </c>
      <c r="E1535" s="556" t="s">
        <v>1</v>
      </c>
      <c r="F1535" s="557">
        <f>F1533</f>
        <v>82.75410000000001</v>
      </c>
      <c r="G1535" s="32"/>
      <c r="H1535" s="32"/>
    </row>
    <row r="1536" spans="1:8" s="42" customFormat="1" ht="15">
      <c r="A1536" s="36"/>
      <c r="B1536" s="544" t="s">
        <v>40</v>
      </c>
      <c r="C1536" s="554" t="s">
        <v>1</v>
      </c>
      <c r="D1536" s="555" t="s">
        <v>1</v>
      </c>
      <c r="E1536" s="556">
        <v>0</v>
      </c>
      <c r="F1536" s="557">
        <v>0</v>
      </c>
      <c r="G1536" s="32"/>
      <c r="H1536" s="32"/>
    </row>
    <row r="1537" spans="1:8" s="42" customFormat="1" ht="15.75" thickBot="1">
      <c r="A1537" s="36"/>
      <c r="B1537" s="549" t="s">
        <v>41</v>
      </c>
      <c r="C1537" s="550" t="s">
        <v>1</v>
      </c>
      <c r="D1537" s="558" t="s">
        <v>1</v>
      </c>
      <c r="E1537" s="559" t="s">
        <v>1</v>
      </c>
      <c r="F1537" s="560">
        <f>SUM(F1535:F1536)</f>
        <v>82.75410000000001</v>
      </c>
      <c r="G1537" s="32"/>
      <c r="H1537" s="32"/>
    </row>
    <row r="1538" spans="1:8" s="42" customFormat="1" ht="15.75" thickBot="1">
      <c r="A1538" s="36"/>
      <c r="B1538" s="33"/>
      <c r="C1538" s="33"/>
      <c r="D1538" s="46"/>
      <c r="E1538" s="37"/>
      <c r="F1538" s="37"/>
      <c r="G1538" s="32"/>
      <c r="H1538" s="32"/>
    </row>
    <row r="1539" spans="1:8" s="42" customFormat="1" ht="15">
      <c r="A1539" s="36"/>
      <c r="B1539" s="226" t="s">
        <v>452</v>
      </c>
      <c r="C1539" s="227"/>
      <c r="D1539" s="228"/>
      <c r="E1539" s="229"/>
      <c r="F1539" s="230"/>
      <c r="G1539" s="32"/>
      <c r="H1539" s="32"/>
    </row>
    <row r="1540" spans="1:8" s="42" customFormat="1" ht="15">
      <c r="A1540" s="36"/>
      <c r="B1540" s="748" t="s">
        <v>453</v>
      </c>
      <c r="C1540" s="749"/>
      <c r="D1540" s="749"/>
      <c r="E1540" s="749"/>
      <c r="F1540" s="750"/>
      <c r="G1540" s="32"/>
      <c r="H1540" s="32"/>
    </row>
    <row r="1541" spans="1:8" s="42" customFormat="1" ht="15">
      <c r="A1541" s="36"/>
      <c r="B1541" s="231" t="s">
        <v>46</v>
      </c>
      <c r="C1541" s="232"/>
      <c r="D1541" s="233"/>
      <c r="E1541" s="234"/>
      <c r="F1541" s="235"/>
      <c r="G1541" s="32"/>
      <c r="H1541" s="32"/>
    </row>
    <row r="1542" spans="1:8" s="42" customFormat="1" ht="15">
      <c r="A1542" s="36"/>
      <c r="B1542" s="231"/>
      <c r="C1542" s="232"/>
      <c r="D1542" s="233"/>
      <c r="E1542" s="234"/>
      <c r="F1542" s="235"/>
      <c r="G1542" s="32"/>
      <c r="H1542" s="32"/>
    </row>
    <row r="1543" spans="1:8" s="42" customFormat="1" ht="15">
      <c r="A1543" s="36"/>
      <c r="B1543" s="231" t="s">
        <v>27</v>
      </c>
      <c r="C1543" s="232" t="s">
        <v>28</v>
      </c>
      <c r="D1543" s="233" t="s">
        <v>29</v>
      </c>
      <c r="E1543" s="234" t="s">
        <v>30</v>
      </c>
      <c r="F1543" s="235" t="s">
        <v>31</v>
      </c>
      <c r="G1543" s="32"/>
      <c r="H1543" s="32"/>
    </row>
    <row r="1544" spans="1:8" s="42" customFormat="1" ht="30">
      <c r="A1544" s="36"/>
      <c r="B1544" s="231" t="s">
        <v>50</v>
      </c>
      <c r="C1544" s="232" t="s">
        <v>32</v>
      </c>
      <c r="D1544" s="386">
        <v>3.412</v>
      </c>
      <c r="E1544" s="392">
        <v>13.48</v>
      </c>
      <c r="F1544" s="235">
        <f>ROUND((D1544*E1544),2)</f>
        <v>45.99</v>
      </c>
      <c r="G1544" s="32"/>
      <c r="H1544" s="32"/>
    </row>
    <row r="1545" spans="1:8" s="43" customFormat="1" ht="30">
      <c r="A1545" s="33"/>
      <c r="B1545" s="231" t="s">
        <v>49</v>
      </c>
      <c r="C1545" s="232" t="s">
        <v>32</v>
      </c>
      <c r="D1545" s="386">
        <v>3.412</v>
      </c>
      <c r="E1545" s="392">
        <v>17.66</v>
      </c>
      <c r="F1545" s="235">
        <f>ROUND((D1545*E1545),2)</f>
        <v>60.26</v>
      </c>
      <c r="G1545" s="31"/>
      <c r="H1545" s="31"/>
    </row>
    <row r="1546" spans="1:8" s="42" customFormat="1" ht="45">
      <c r="A1546" s="36"/>
      <c r="B1546" s="231" t="s">
        <v>458</v>
      </c>
      <c r="C1546" s="232" t="s">
        <v>45</v>
      </c>
      <c r="D1546" s="386">
        <v>1</v>
      </c>
      <c r="E1546" s="234">
        <f>'MAPA DE COTAÇÃO'!$M$64</f>
        <v>14437</v>
      </c>
      <c r="F1546" s="235">
        <f>ROUND((D1546*E1546),2)</f>
        <v>14437</v>
      </c>
      <c r="G1546" s="32"/>
      <c r="H1546" s="32"/>
    </row>
    <row r="1547" spans="1:8" s="42" customFormat="1" ht="45">
      <c r="A1547" s="36"/>
      <c r="B1547" s="231" t="s">
        <v>455</v>
      </c>
      <c r="C1547" s="232" t="s">
        <v>74</v>
      </c>
      <c r="D1547" s="386">
        <v>2</v>
      </c>
      <c r="E1547" s="234">
        <v>14.15</v>
      </c>
      <c r="F1547" s="235">
        <f>ROUND((D1547*E1547),2)</f>
        <v>28.3</v>
      </c>
      <c r="G1547" s="32"/>
      <c r="H1547" s="32"/>
    </row>
    <row r="1548" spans="1:8" s="42" customFormat="1" ht="45">
      <c r="A1548" s="36"/>
      <c r="B1548" s="231" t="s">
        <v>456</v>
      </c>
      <c r="C1548" s="232" t="s">
        <v>457</v>
      </c>
      <c r="D1548" s="386">
        <v>0.5</v>
      </c>
      <c r="E1548" s="234">
        <v>13.21</v>
      </c>
      <c r="F1548" s="235">
        <f>ROUND((D1548*E1548),2)</f>
        <v>6.61</v>
      </c>
      <c r="G1548" s="32"/>
      <c r="H1548" s="32"/>
    </row>
    <row r="1549" spans="1:8" s="42" customFormat="1" ht="15">
      <c r="A1549" s="36"/>
      <c r="B1549" s="544" t="s">
        <v>38</v>
      </c>
      <c r="C1549" s="545" t="s">
        <v>1</v>
      </c>
      <c r="D1549" s="546" t="s">
        <v>1</v>
      </c>
      <c r="E1549" s="547" t="s">
        <v>1</v>
      </c>
      <c r="F1549" s="548">
        <f>SUM(F1543:F1548)</f>
        <v>14578.16</v>
      </c>
      <c r="G1549" s="32"/>
      <c r="H1549" s="32"/>
    </row>
    <row r="1550" spans="1:8" s="42" customFormat="1" ht="15" customHeight="1">
      <c r="A1550" s="36"/>
      <c r="B1550" s="544"/>
      <c r="C1550" s="545"/>
      <c r="D1550" s="546"/>
      <c r="E1550" s="547"/>
      <c r="F1550" s="548"/>
      <c r="G1550" s="32"/>
      <c r="H1550" s="32"/>
    </row>
    <row r="1551" spans="1:8" s="42" customFormat="1" ht="15">
      <c r="A1551" s="36"/>
      <c r="B1551" s="544" t="s">
        <v>39</v>
      </c>
      <c r="C1551" s="545" t="s">
        <v>1</v>
      </c>
      <c r="D1551" s="546" t="s">
        <v>1</v>
      </c>
      <c r="E1551" s="547" t="s">
        <v>1</v>
      </c>
      <c r="F1551" s="548">
        <f>F1549</f>
        <v>14578.16</v>
      </c>
      <c r="G1551" s="32"/>
      <c r="H1551" s="32"/>
    </row>
    <row r="1552" spans="1:8" s="42" customFormat="1" ht="15">
      <c r="A1552" s="36"/>
      <c r="B1552" s="544" t="s">
        <v>40</v>
      </c>
      <c r="C1552" s="545" t="s">
        <v>1</v>
      </c>
      <c r="D1552" s="546" t="s">
        <v>1</v>
      </c>
      <c r="E1552" s="547"/>
      <c r="F1552" s="548">
        <f>ROUND((F1551*E1552),2)</f>
        <v>0</v>
      </c>
      <c r="G1552" s="32"/>
      <c r="H1552" s="32"/>
    </row>
    <row r="1553" spans="1:8" s="42" customFormat="1" ht="15.75" thickBot="1">
      <c r="A1553" s="36"/>
      <c r="B1553" s="549" t="s">
        <v>41</v>
      </c>
      <c r="C1553" s="550" t="s">
        <v>1</v>
      </c>
      <c r="D1553" s="551" t="s">
        <v>1</v>
      </c>
      <c r="E1553" s="552" t="s">
        <v>1</v>
      </c>
      <c r="F1553" s="553">
        <f>SUM(F1551:F1552)</f>
        <v>14578.16</v>
      </c>
      <c r="G1553" s="32"/>
      <c r="H1553" s="32"/>
    </row>
    <row r="1554" spans="1:8" s="42" customFormat="1" ht="15.75" thickBot="1">
      <c r="A1554" s="36"/>
      <c r="B1554" s="33"/>
      <c r="C1554" s="33"/>
      <c r="D1554" s="46"/>
      <c r="E1554" s="37"/>
      <c r="F1554" s="37"/>
      <c r="G1554" s="32"/>
      <c r="H1554" s="32"/>
    </row>
    <row r="1555" spans="1:8" s="42" customFormat="1" ht="15">
      <c r="A1555" s="36"/>
      <c r="B1555" s="226" t="s">
        <v>452</v>
      </c>
      <c r="C1555" s="227"/>
      <c r="D1555" s="228"/>
      <c r="E1555" s="229"/>
      <c r="F1555" s="230"/>
      <c r="G1555" s="32"/>
      <c r="H1555" s="32"/>
    </row>
    <row r="1556" spans="1:8" s="42" customFormat="1" ht="15">
      <c r="A1556" s="36"/>
      <c r="B1556" s="748" t="s">
        <v>459</v>
      </c>
      <c r="C1556" s="749"/>
      <c r="D1556" s="749"/>
      <c r="E1556" s="749"/>
      <c r="F1556" s="750"/>
      <c r="G1556" s="32"/>
      <c r="H1556" s="32"/>
    </row>
    <row r="1557" spans="1:8" s="42" customFormat="1" ht="15">
      <c r="A1557" s="36"/>
      <c r="B1557" s="231" t="s">
        <v>46</v>
      </c>
      <c r="C1557" s="232"/>
      <c r="D1557" s="233"/>
      <c r="E1557" s="234"/>
      <c r="F1557" s="235"/>
      <c r="G1557" s="32"/>
      <c r="H1557" s="32"/>
    </row>
    <row r="1558" spans="1:8" s="42" customFormat="1" ht="15">
      <c r="A1558" s="36"/>
      <c r="B1558" s="231"/>
      <c r="C1558" s="232"/>
      <c r="D1558" s="233"/>
      <c r="E1558" s="234"/>
      <c r="F1558" s="235"/>
      <c r="G1558" s="32"/>
      <c r="H1558" s="32"/>
    </row>
    <row r="1559" spans="1:8" s="42" customFormat="1" ht="16.5" customHeight="1">
      <c r="A1559" s="36"/>
      <c r="B1559" s="231" t="s">
        <v>27</v>
      </c>
      <c r="C1559" s="232" t="s">
        <v>28</v>
      </c>
      <c r="D1559" s="233" t="s">
        <v>29</v>
      </c>
      <c r="E1559" s="234" t="s">
        <v>30</v>
      </c>
      <c r="F1559" s="235" t="s">
        <v>31</v>
      </c>
      <c r="G1559" s="32"/>
      <c r="H1559" s="32"/>
    </row>
    <row r="1560" spans="1:8" s="43" customFormat="1" ht="30">
      <c r="A1560" s="33"/>
      <c r="B1560" s="231" t="s">
        <v>50</v>
      </c>
      <c r="C1560" s="232" t="s">
        <v>32</v>
      </c>
      <c r="D1560" s="386">
        <v>3.412</v>
      </c>
      <c r="E1560" s="392">
        <v>13.48</v>
      </c>
      <c r="F1560" s="235">
        <f>ROUND((D1560*E1560),2)</f>
        <v>45.99</v>
      </c>
      <c r="G1560" s="31"/>
      <c r="H1560" s="31"/>
    </row>
    <row r="1561" spans="1:8" s="42" customFormat="1" ht="30">
      <c r="A1561" s="36"/>
      <c r="B1561" s="231" t="s">
        <v>49</v>
      </c>
      <c r="C1561" s="232" t="s">
        <v>32</v>
      </c>
      <c r="D1561" s="386">
        <v>3.412</v>
      </c>
      <c r="E1561" s="392">
        <v>17.66</v>
      </c>
      <c r="F1561" s="235">
        <f>ROUND((D1561*E1561),2)</f>
        <v>60.26</v>
      </c>
      <c r="G1561" s="32"/>
      <c r="H1561" s="32"/>
    </row>
    <row r="1562" spans="1:8" s="42" customFormat="1" ht="45">
      <c r="A1562" s="36"/>
      <c r="B1562" s="231" t="s">
        <v>460</v>
      </c>
      <c r="C1562" s="232" t="s">
        <v>45</v>
      </c>
      <c r="D1562" s="386">
        <v>1</v>
      </c>
      <c r="E1562" s="234">
        <f>'MAPA DE COTAÇÃO'!$M$65</f>
        <v>15561</v>
      </c>
      <c r="F1562" s="235">
        <f>ROUND((D1562*E1562),2)</f>
        <v>15561</v>
      </c>
      <c r="G1562" s="32"/>
      <c r="H1562" s="32"/>
    </row>
    <row r="1563" spans="1:8" s="42" customFormat="1" ht="45">
      <c r="A1563" s="36"/>
      <c r="B1563" s="231" t="s">
        <v>455</v>
      </c>
      <c r="C1563" s="232" t="s">
        <v>74</v>
      </c>
      <c r="D1563" s="386">
        <v>2</v>
      </c>
      <c r="E1563" s="392">
        <v>14.15</v>
      </c>
      <c r="F1563" s="235">
        <f>ROUND((D1563*E1563),2)</f>
        <v>28.3</v>
      </c>
      <c r="G1563" s="32"/>
      <c r="H1563" s="32"/>
    </row>
    <row r="1564" spans="1:8" s="42" customFormat="1" ht="45">
      <c r="A1564" s="36"/>
      <c r="B1564" s="231" t="s">
        <v>456</v>
      </c>
      <c r="C1564" s="232" t="s">
        <v>457</v>
      </c>
      <c r="D1564" s="386">
        <v>0.5</v>
      </c>
      <c r="E1564" s="392">
        <v>13.21</v>
      </c>
      <c r="F1564" s="235">
        <f>ROUND((D1564*E1564),2)</f>
        <v>6.61</v>
      </c>
      <c r="G1564" s="32"/>
      <c r="H1564" s="32"/>
    </row>
    <row r="1565" spans="1:8" s="42" customFormat="1" ht="15">
      <c r="A1565" s="36"/>
      <c r="B1565" s="544" t="s">
        <v>38</v>
      </c>
      <c r="C1565" s="545" t="s">
        <v>1</v>
      </c>
      <c r="D1565" s="546" t="s">
        <v>1</v>
      </c>
      <c r="E1565" s="547" t="s">
        <v>1</v>
      </c>
      <c r="F1565" s="548">
        <f>SUM(F1559:F1564)</f>
        <v>15702.16</v>
      </c>
      <c r="G1565" s="32"/>
      <c r="H1565" s="32"/>
    </row>
    <row r="1566" spans="1:8" s="42" customFormat="1" ht="15">
      <c r="A1566" s="36"/>
      <c r="B1566" s="544"/>
      <c r="C1566" s="545"/>
      <c r="D1566" s="546"/>
      <c r="E1566" s="547"/>
      <c r="F1566" s="548"/>
      <c r="G1566" s="32"/>
      <c r="H1566" s="32"/>
    </row>
    <row r="1567" spans="1:8" s="42" customFormat="1" ht="15" customHeight="1">
      <c r="A1567" s="36"/>
      <c r="B1567" s="544" t="s">
        <v>39</v>
      </c>
      <c r="C1567" s="545" t="s">
        <v>1</v>
      </c>
      <c r="D1567" s="546" t="s">
        <v>1</v>
      </c>
      <c r="E1567" s="547" t="s">
        <v>1</v>
      </c>
      <c r="F1567" s="548">
        <f>F1565</f>
        <v>15702.16</v>
      </c>
      <c r="G1567" s="32"/>
      <c r="H1567" s="32"/>
    </row>
    <row r="1568" spans="1:8" s="42" customFormat="1" ht="15">
      <c r="A1568" s="36"/>
      <c r="B1568" s="544" t="s">
        <v>40</v>
      </c>
      <c r="C1568" s="545" t="s">
        <v>1</v>
      </c>
      <c r="D1568" s="546" t="s">
        <v>1</v>
      </c>
      <c r="E1568" s="547"/>
      <c r="F1568" s="548">
        <f>ROUND((F1567*E1568),2)</f>
        <v>0</v>
      </c>
      <c r="G1568" s="32"/>
      <c r="H1568" s="32"/>
    </row>
    <row r="1569" spans="1:8" s="42" customFormat="1" ht="15.75" thickBot="1">
      <c r="A1569" s="36"/>
      <c r="B1569" s="549" t="s">
        <v>41</v>
      </c>
      <c r="C1569" s="550" t="s">
        <v>1</v>
      </c>
      <c r="D1569" s="551" t="s">
        <v>1</v>
      </c>
      <c r="E1569" s="552" t="s">
        <v>1</v>
      </c>
      <c r="F1569" s="553">
        <f>SUM(F1567:F1568)</f>
        <v>15702.16</v>
      </c>
      <c r="G1569" s="32"/>
      <c r="H1569" s="32"/>
    </row>
    <row r="1570" spans="1:8" s="42" customFormat="1" ht="15.75" thickBot="1">
      <c r="A1570" s="36"/>
      <c r="B1570" s="33"/>
      <c r="C1570" s="33"/>
      <c r="D1570" s="46"/>
      <c r="E1570" s="37"/>
      <c r="F1570" s="37"/>
      <c r="G1570" s="32"/>
      <c r="H1570" s="32"/>
    </row>
    <row r="1571" spans="1:8" s="42" customFormat="1" ht="15">
      <c r="A1571" s="36"/>
      <c r="B1571" s="226" t="s">
        <v>452</v>
      </c>
      <c r="C1571" s="227"/>
      <c r="D1571" s="228"/>
      <c r="E1571" s="229"/>
      <c r="F1571" s="230"/>
      <c r="G1571" s="32"/>
      <c r="H1571" s="32"/>
    </row>
    <row r="1572" spans="1:8" s="42" customFormat="1" ht="15">
      <c r="A1572" s="36"/>
      <c r="B1572" s="748" t="s">
        <v>463</v>
      </c>
      <c r="C1572" s="749"/>
      <c r="D1572" s="749"/>
      <c r="E1572" s="749"/>
      <c r="F1572" s="750"/>
      <c r="G1572" s="32"/>
      <c r="H1572" s="32"/>
    </row>
    <row r="1573" spans="1:8" s="42" customFormat="1" ht="15">
      <c r="A1573" s="36"/>
      <c r="B1573" s="231" t="s">
        <v>46</v>
      </c>
      <c r="C1573" s="232"/>
      <c r="D1573" s="233"/>
      <c r="E1573" s="234"/>
      <c r="F1573" s="235"/>
      <c r="G1573" s="32"/>
      <c r="H1573" s="32"/>
    </row>
    <row r="1574" spans="1:8" s="42" customFormat="1" ht="15">
      <c r="A1574" s="36"/>
      <c r="B1574" s="231"/>
      <c r="C1574" s="232"/>
      <c r="D1574" s="233"/>
      <c r="E1574" s="234"/>
      <c r="F1574" s="235"/>
      <c r="G1574" s="32"/>
      <c r="H1574" s="32"/>
    </row>
    <row r="1575" spans="1:8" s="43" customFormat="1" ht="15">
      <c r="A1575" s="33"/>
      <c r="B1575" s="231" t="s">
        <v>27</v>
      </c>
      <c r="C1575" s="232" t="s">
        <v>28</v>
      </c>
      <c r="D1575" s="233" t="s">
        <v>29</v>
      </c>
      <c r="E1575" s="234" t="s">
        <v>30</v>
      </c>
      <c r="F1575" s="235" t="s">
        <v>31</v>
      </c>
      <c r="G1575" s="31"/>
      <c r="H1575" s="31"/>
    </row>
    <row r="1576" spans="1:8" s="42" customFormat="1" ht="30">
      <c r="A1576" s="36"/>
      <c r="B1576" s="231" t="s">
        <v>50</v>
      </c>
      <c r="C1576" s="232" t="s">
        <v>32</v>
      </c>
      <c r="D1576" s="386">
        <v>2.057</v>
      </c>
      <c r="E1576" s="392">
        <v>13.48</v>
      </c>
      <c r="F1576" s="235">
        <f>ROUND((D1576*E1576),2)</f>
        <v>27.73</v>
      </c>
      <c r="G1576" s="32"/>
      <c r="H1576" s="32"/>
    </row>
    <row r="1577" spans="1:8" s="42" customFormat="1" ht="30">
      <c r="A1577" s="36"/>
      <c r="B1577" s="231" t="s">
        <v>49</v>
      </c>
      <c r="C1577" s="232" t="s">
        <v>32</v>
      </c>
      <c r="D1577" s="386">
        <v>2.057</v>
      </c>
      <c r="E1577" s="392">
        <v>17.66</v>
      </c>
      <c r="F1577" s="235">
        <f>ROUND((D1577*E1577),2)</f>
        <v>36.33</v>
      </c>
      <c r="G1577" s="32"/>
      <c r="H1577" s="32"/>
    </row>
    <row r="1578" spans="1:8" s="42" customFormat="1" ht="30">
      <c r="A1578" s="36"/>
      <c r="B1578" s="231" t="s">
        <v>464</v>
      </c>
      <c r="C1578" s="232" t="s">
        <v>45</v>
      </c>
      <c r="D1578" s="386">
        <v>1</v>
      </c>
      <c r="E1578" s="234">
        <f>'MAPA DE COTAÇÃO'!$M$66</f>
        <v>550</v>
      </c>
      <c r="F1578" s="235">
        <f>ROUND((D1578*E1578),2)</f>
        <v>550</v>
      </c>
      <c r="G1578" s="32"/>
      <c r="H1578" s="32"/>
    </row>
    <row r="1579" spans="1:8" s="42" customFormat="1" ht="45">
      <c r="A1579" s="36"/>
      <c r="B1579" s="231" t="s">
        <v>455</v>
      </c>
      <c r="C1579" s="232" t="s">
        <v>74</v>
      </c>
      <c r="D1579" s="386">
        <v>0.3</v>
      </c>
      <c r="E1579" s="392">
        <v>14.15</v>
      </c>
      <c r="F1579" s="235">
        <f>ROUND((D1579*E1579),2)</f>
        <v>4.25</v>
      </c>
      <c r="G1579" s="32"/>
      <c r="H1579" s="32"/>
    </row>
    <row r="1580" spans="1:8" s="42" customFormat="1" ht="45">
      <c r="A1580" s="36"/>
      <c r="B1580" s="231" t="s">
        <v>456</v>
      </c>
      <c r="C1580" s="232" t="s">
        <v>457</v>
      </c>
      <c r="D1580" s="386">
        <v>0.1</v>
      </c>
      <c r="E1580" s="392">
        <v>13.21</v>
      </c>
      <c r="F1580" s="235">
        <f>ROUND((D1580*E1580),2)</f>
        <v>1.32</v>
      </c>
      <c r="G1580" s="32"/>
      <c r="H1580" s="32"/>
    </row>
    <row r="1581" spans="1:8" s="42" customFormat="1" ht="15" customHeight="1">
      <c r="A1581" s="36"/>
      <c r="B1581" s="544" t="s">
        <v>38</v>
      </c>
      <c r="C1581" s="545" t="s">
        <v>1</v>
      </c>
      <c r="D1581" s="546" t="s">
        <v>1</v>
      </c>
      <c r="E1581" s="547" t="s">
        <v>1</v>
      </c>
      <c r="F1581" s="548">
        <f>SUM(F1575:F1580)</f>
        <v>619.63</v>
      </c>
      <c r="G1581" s="32"/>
      <c r="H1581" s="32"/>
    </row>
    <row r="1582" spans="1:8" s="42" customFormat="1" ht="15">
      <c r="A1582" s="36"/>
      <c r="B1582" s="544"/>
      <c r="C1582" s="545"/>
      <c r="D1582" s="546"/>
      <c r="E1582" s="547"/>
      <c r="F1582" s="548"/>
      <c r="G1582" s="32"/>
      <c r="H1582" s="32"/>
    </row>
    <row r="1583" spans="1:8" s="42" customFormat="1" ht="15">
      <c r="A1583" s="36"/>
      <c r="B1583" s="544" t="s">
        <v>39</v>
      </c>
      <c r="C1583" s="545" t="s">
        <v>1</v>
      </c>
      <c r="D1583" s="546" t="s">
        <v>1</v>
      </c>
      <c r="E1583" s="547" t="s">
        <v>1</v>
      </c>
      <c r="F1583" s="548">
        <f>F1581</f>
        <v>619.63</v>
      </c>
      <c r="G1583" s="32"/>
      <c r="H1583" s="32"/>
    </row>
    <row r="1584" spans="1:8" s="42" customFormat="1" ht="15">
      <c r="A1584" s="36"/>
      <c r="B1584" s="544" t="s">
        <v>40</v>
      </c>
      <c r="C1584" s="545" t="s">
        <v>1</v>
      </c>
      <c r="D1584" s="546" t="s">
        <v>1</v>
      </c>
      <c r="E1584" s="547"/>
      <c r="F1584" s="548">
        <f>ROUND((F1583*E1584),2)</f>
        <v>0</v>
      </c>
      <c r="G1584" s="32"/>
      <c r="H1584" s="32"/>
    </row>
    <row r="1585" spans="1:8" s="42" customFormat="1" ht="15.75" thickBot="1">
      <c r="A1585" s="36"/>
      <c r="B1585" s="549" t="s">
        <v>41</v>
      </c>
      <c r="C1585" s="550" t="s">
        <v>1</v>
      </c>
      <c r="D1585" s="551" t="s">
        <v>1</v>
      </c>
      <c r="E1585" s="552" t="s">
        <v>1</v>
      </c>
      <c r="F1585" s="553">
        <f>SUM(F1583:F1584)</f>
        <v>619.63</v>
      </c>
      <c r="G1585" s="32"/>
      <c r="H1585" s="32"/>
    </row>
    <row r="1586" spans="1:8" s="42" customFormat="1" ht="36.75" customHeight="1" thickBot="1">
      <c r="A1586" s="36"/>
      <c r="B1586" s="33"/>
      <c r="C1586" s="33"/>
      <c r="D1586" s="46"/>
      <c r="E1586" s="37"/>
      <c r="F1586" s="37"/>
      <c r="G1586" s="32"/>
      <c r="H1586" s="32"/>
    </row>
    <row r="1587" spans="1:8" s="42" customFormat="1" ht="74.25" customHeight="1">
      <c r="A1587" s="36"/>
      <c r="B1587" s="226" t="s">
        <v>394</v>
      </c>
      <c r="C1587" s="227"/>
      <c r="D1587" s="228"/>
      <c r="E1587" s="229"/>
      <c r="F1587" s="230"/>
      <c r="G1587" s="32"/>
      <c r="H1587" s="32"/>
    </row>
    <row r="1588" spans="1:8" s="42" customFormat="1" ht="15">
      <c r="A1588" s="36"/>
      <c r="B1588" s="748" t="s">
        <v>469</v>
      </c>
      <c r="C1588" s="749"/>
      <c r="D1588" s="749"/>
      <c r="E1588" s="749"/>
      <c r="F1588" s="750"/>
      <c r="G1588" s="32"/>
      <c r="H1588" s="32"/>
    </row>
    <row r="1589" spans="1:8" s="42" customFormat="1" ht="15">
      <c r="A1589" s="36"/>
      <c r="B1589" s="231" t="s">
        <v>46</v>
      </c>
      <c r="C1589" s="232"/>
      <c r="D1589" s="233"/>
      <c r="E1589" s="234"/>
      <c r="F1589" s="235"/>
      <c r="G1589" s="32"/>
      <c r="H1589" s="32"/>
    </row>
    <row r="1590" spans="1:8" s="43" customFormat="1" ht="15">
      <c r="A1590" s="33"/>
      <c r="B1590" s="231"/>
      <c r="C1590" s="232"/>
      <c r="D1590" s="233"/>
      <c r="E1590" s="234"/>
      <c r="F1590" s="235"/>
      <c r="G1590" s="31"/>
      <c r="H1590" s="31"/>
    </row>
    <row r="1591" spans="1:8" s="42" customFormat="1" ht="15">
      <c r="A1591" s="36"/>
      <c r="B1591" s="231" t="s">
        <v>27</v>
      </c>
      <c r="C1591" s="232" t="s">
        <v>28</v>
      </c>
      <c r="D1591" s="233" t="s">
        <v>29</v>
      </c>
      <c r="E1591" s="234" t="s">
        <v>30</v>
      </c>
      <c r="F1591" s="235" t="s">
        <v>31</v>
      </c>
      <c r="G1591" s="32"/>
      <c r="H1591" s="32"/>
    </row>
    <row r="1592" spans="1:8" s="42" customFormat="1" ht="15">
      <c r="A1592" s="36"/>
      <c r="B1592" s="231" t="s">
        <v>400</v>
      </c>
      <c r="C1592" s="232" t="s">
        <v>148</v>
      </c>
      <c r="D1592" s="386">
        <f>1.8*0.98</f>
        <v>1.764</v>
      </c>
      <c r="E1592" s="234">
        <v>17.67</v>
      </c>
      <c r="F1592" s="235">
        <f aca="true" t="shared" si="53" ref="F1592:F1598">ROUND((D1592*E1592),2)</f>
        <v>31.17</v>
      </c>
      <c r="G1592" s="32"/>
      <c r="H1592" s="32"/>
    </row>
    <row r="1593" spans="1:8" s="42" customFormat="1" ht="15">
      <c r="A1593" s="36"/>
      <c r="B1593" s="231" t="s">
        <v>395</v>
      </c>
      <c r="C1593" s="232" t="s">
        <v>148</v>
      </c>
      <c r="D1593" s="386">
        <f>1.8*2.07</f>
        <v>3.726</v>
      </c>
      <c r="E1593" s="234">
        <v>14.02</v>
      </c>
      <c r="F1593" s="235">
        <f t="shared" si="53"/>
        <v>52.24</v>
      </c>
      <c r="G1593" s="32"/>
      <c r="H1593" s="32"/>
    </row>
    <row r="1594" spans="1:8" s="42" customFormat="1" ht="30">
      <c r="A1594" s="36"/>
      <c r="B1594" s="231" t="s">
        <v>399</v>
      </c>
      <c r="C1594" s="232" t="s">
        <v>3</v>
      </c>
      <c r="D1594" s="386">
        <f>1.8*0.11</f>
        <v>0.198</v>
      </c>
      <c r="E1594" s="234">
        <v>74.17</v>
      </c>
      <c r="F1594" s="235">
        <f t="shared" si="53"/>
        <v>14.69</v>
      </c>
      <c r="G1594" s="32"/>
      <c r="H1594" s="32"/>
    </row>
    <row r="1595" spans="1:8" s="42" customFormat="1" ht="15">
      <c r="A1595" s="36"/>
      <c r="B1595" s="624" t="s">
        <v>1799</v>
      </c>
      <c r="C1595" s="232" t="s">
        <v>398</v>
      </c>
      <c r="D1595" s="386">
        <f>1.8*0.41</f>
        <v>0.738</v>
      </c>
      <c r="E1595" s="234">
        <v>35</v>
      </c>
      <c r="F1595" s="235">
        <f t="shared" si="53"/>
        <v>25.83</v>
      </c>
      <c r="G1595" s="32"/>
      <c r="H1595" s="32"/>
    </row>
    <row r="1596" spans="1:8" s="42" customFormat="1" ht="30">
      <c r="A1596" s="36"/>
      <c r="B1596" s="231" t="s">
        <v>397</v>
      </c>
      <c r="C1596" s="232" t="s">
        <v>3</v>
      </c>
      <c r="D1596" s="386">
        <f>1.8*0.98</f>
        <v>1.764</v>
      </c>
      <c r="E1596" s="234">
        <v>79.43</v>
      </c>
      <c r="F1596" s="235">
        <f t="shared" si="53"/>
        <v>140.11</v>
      </c>
      <c r="G1596" s="32"/>
      <c r="H1596" s="32"/>
    </row>
    <row r="1597" spans="1:8" s="42" customFormat="1" ht="15" customHeight="1">
      <c r="A1597" s="36"/>
      <c r="B1597" s="231" t="s">
        <v>396</v>
      </c>
      <c r="C1597" s="232" t="s">
        <v>45</v>
      </c>
      <c r="D1597" s="386">
        <f>1.8*20</f>
        <v>36</v>
      </c>
      <c r="E1597" s="234">
        <v>0.86</v>
      </c>
      <c r="F1597" s="235">
        <f t="shared" si="53"/>
        <v>30.96</v>
      </c>
      <c r="G1597" s="32"/>
      <c r="H1597" s="32"/>
    </row>
    <row r="1598" spans="1:8" s="42" customFormat="1" ht="30">
      <c r="A1598" s="36"/>
      <c r="B1598" s="231" t="s">
        <v>470</v>
      </c>
      <c r="C1598" s="232" t="s">
        <v>45</v>
      </c>
      <c r="D1598" s="386">
        <v>1</v>
      </c>
      <c r="E1598" s="234">
        <v>600</v>
      </c>
      <c r="F1598" s="235">
        <f t="shared" si="53"/>
        <v>600</v>
      </c>
      <c r="G1598" s="32"/>
      <c r="H1598" s="32"/>
    </row>
    <row r="1599" spans="1:8" s="42" customFormat="1" ht="15">
      <c r="A1599" s="36"/>
      <c r="B1599" s="544" t="s">
        <v>38</v>
      </c>
      <c r="C1599" s="545" t="s">
        <v>1</v>
      </c>
      <c r="D1599" s="546" t="s">
        <v>1</v>
      </c>
      <c r="E1599" s="547" t="s">
        <v>1</v>
      </c>
      <c r="F1599" s="548">
        <f>SUM(F1590:F1598)</f>
        <v>895</v>
      </c>
      <c r="G1599" s="32"/>
      <c r="H1599" s="32"/>
    </row>
    <row r="1600" spans="1:8" s="42" customFormat="1" ht="15">
      <c r="A1600" s="36"/>
      <c r="B1600" s="544"/>
      <c r="C1600" s="545"/>
      <c r="D1600" s="546"/>
      <c r="E1600" s="547"/>
      <c r="F1600" s="548"/>
      <c r="G1600" s="32"/>
      <c r="H1600" s="32"/>
    </row>
    <row r="1601" spans="1:8" s="42" customFormat="1" ht="15">
      <c r="A1601" s="36"/>
      <c r="B1601" s="544" t="s">
        <v>39</v>
      </c>
      <c r="C1601" s="545" t="s">
        <v>1</v>
      </c>
      <c r="D1601" s="546" t="s">
        <v>1</v>
      </c>
      <c r="E1601" s="547" t="s">
        <v>1</v>
      </c>
      <c r="F1601" s="548">
        <f>F1599</f>
        <v>895</v>
      </c>
      <c r="G1601" s="32"/>
      <c r="H1601" s="32"/>
    </row>
    <row r="1602" spans="1:8" s="42" customFormat="1" ht="15">
      <c r="A1602" s="36"/>
      <c r="B1602" s="544" t="s">
        <v>40</v>
      </c>
      <c r="C1602" s="545" t="s">
        <v>1</v>
      </c>
      <c r="D1602" s="546" t="s">
        <v>1</v>
      </c>
      <c r="E1602" s="547"/>
      <c r="F1602" s="548">
        <f>ROUND((F1601*E1602),2)</f>
        <v>0</v>
      </c>
      <c r="G1602" s="32"/>
      <c r="H1602" s="32"/>
    </row>
    <row r="1603" spans="1:8" s="42" customFormat="1" ht="15.75" thickBot="1">
      <c r="A1603" s="36"/>
      <c r="B1603" s="549" t="s">
        <v>41</v>
      </c>
      <c r="C1603" s="550" t="s">
        <v>1</v>
      </c>
      <c r="D1603" s="551" t="s">
        <v>1</v>
      </c>
      <c r="E1603" s="552" t="s">
        <v>1</v>
      </c>
      <c r="F1603" s="553">
        <f>SUM(F1601:F1602)</f>
        <v>895</v>
      </c>
      <c r="G1603" s="32"/>
      <c r="H1603" s="32"/>
    </row>
    <row r="1604" spans="1:8" s="42" customFormat="1" ht="29.25" customHeight="1" thickBot="1">
      <c r="A1604" s="36"/>
      <c r="B1604" s="33"/>
      <c r="C1604" s="33"/>
      <c r="D1604" s="46"/>
      <c r="E1604" s="37"/>
      <c r="F1604" s="37"/>
      <c r="G1604" s="32"/>
      <c r="H1604" s="32"/>
    </row>
    <row r="1605" spans="1:8" s="42" customFormat="1" ht="31.5" customHeight="1">
      <c r="A1605" s="36"/>
      <c r="B1605" s="226" t="s">
        <v>473</v>
      </c>
      <c r="C1605" s="227"/>
      <c r="D1605" s="228"/>
      <c r="E1605" s="229"/>
      <c r="F1605" s="230"/>
      <c r="G1605" s="32"/>
      <c r="H1605" s="32"/>
    </row>
    <row r="1606" spans="1:8" s="42" customFormat="1" ht="15">
      <c r="A1606" s="36"/>
      <c r="B1606" s="748" t="s">
        <v>489</v>
      </c>
      <c r="C1606" s="749"/>
      <c r="D1606" s="749"/>
      <c r="E1606" s="749"/>
      <c r="F1606" s="750"/>
      <c r="G1606" s="32"/>
      <c r="H1606" s="32"/>
    </row>
    <row r="1607" spans="1:8" s="42" customFormat="1" ht="15">
      <c r="A1607" s="36"/>
      <c r="B1607" s="231" t="s">
        <v>186</v>
      </c>
      <c r="C1607" s="232"/>
      <c r="D1607" s="233"/>
      <c r="E1607" s="234"/>
      <c r="F1607" s="235"/>
      <c r="G1607" s="32"/>
      <c r="H1607" s="32"/>
    </row>
    <row r="1608" spans="1:8" s="42" customFormat="1" ht="15">
      <c r="A1608" s="36"/>
      <c r="B1608" s="231"/>
      <c r="C1608" s="232"/>
      <c r="D1608" s="233"/>
      <c r="E1608" s="234"/>
      <c r="F1608" s="235"/>
      <c r="G1608" s="32"/>
      <c r="H1608" s="32"/>
    </row>
    <row r="1609" spans="1:8" s="42" customFormat="1" ht="15">
      <c r="A1609" s="36"/>
      <c r="B1609" s="231" t="s">
        <v>27</v>
      </c>
      <c r="C1609" s="232" t="s">
        <v>28</v>
      </c>
      <c r="D1609" s="233" t="s">
        <v>29</v>
      </c>
      <c r="E1609" s="234" t="s">
        <v>30</v>
      </c>
      <c r="F1609" s="235" t="s">
        <v>31</v>
      </c>
      <c r="G1609" s="32"/>
      <c r="H1609" s="32"/>
    </row>
    <row r="1610" spans="1:8" s="42" customFormat="1" ht="15">
      <c r="A1610" s="36"/>
      <c r="B1610" s="231" t="s">
        <v>33</v>
      </c>
      <c r="C1610" s="232" t="s">
        <v>32</v>
      </c>
      <c r="D1610" s="386">
        <v>2.32</v>
      </c>
      <c r="E1610" s="234">
        <v>17.67</v>
      </c>
      <c r="F1610" s="235">
        <f>ROUND((D1610*E1610),2)</f>
        <v>40.99</v>
      </c>
      <c r="G1610" s="32"/>
      <c r="H1610" s="32"/>
    </row>
    <row r="1611" spans="1:8" s="42" customFormat="1" ht="15">
      <c r="A1611" s="36"/>
      <c r="B1611" s="231" t="s">
        <v>474</v>
      </c>
      <c r="C1611" s="232" t="s">
        <v>32</v>
      </c>
      <c r="D1611" s="386">
        <v>2.5</v>
      </c>
      <c r="E1611" s="234">
        <v>12.88</v>
      </c>
      <c r="F1611" s="235">
        <f>ROUND((D1611*E1611),2)</f>
        <v>32.2</v>
      </c>
      <c r="G1611" s="32"/>
      <c r="H1611" s="32"/>
    </row>
    <row r="1612" spans="1:8" s="42" customFormat="1" ht="15">
      <c r="A1612" s="36"/>
      <c r="B1612" s="231" t="s">
        <v>34</v>
      </c>
      <c r="C1612" s="232" t="s">
        <v>32</v>
      </c>
      <c r="D1612" s="386">
        <v>9.84</v>
      </c>
      <c r="E1612" s="234">
        <v>14.02</v>
      </c>
      <c r="F1612" s="235">
        <f>ROUND((D1612*E1612),2)</f>
        <v>137.96</v>
      </c>
      <c r="G1612" s="32"/>
      <c r="H1612" s="32"/>
    </row>
    <row r="1613" spans="1:8" s="42" customFormat="1" ht="15">
      <c r="A1613" s="36"/>
      <c r="B1613" s="231" t="s">
        <v>487</v>
      </c>
      <c r="C1613" s="232" t="s">
        <v>45</v>
      </c>
      <c r="D1613" s="386">
        <v>2</v>
      </c>
      <c r="E1613" s="234">
        <v>622.19</v>
      </c>
      <c r="F1613" s="235">
        <f>ROUND((D1613*E1613),2)</f>
        <v>1244.38</v>
      </c>
      <c r="G1613" s="32"/>
      <c r="H1613" s="32"/>
    </row>
    <row r="1614" spans="1:8" s="42" customFormat="1" ht="15" customHeight="1">
      <c r="A1614" s="36"/>
      <c r="B1614" s="544" t="s">
        <v>38</v>
      </c>
      <c r="C1614" s="545" t="s">
        <v>1</v>
      </c>
      <c r="D1614" s="546" t="s">
        <v>1</v>
      </c>
      <c r="E1614" s="547" t="s">
        <v>1</v>
      </c>
      <c r="F1614" s="548">
        <f>SUM(F1610:F1613)</f>
        <v>1455.5300000000002</v>
      </c>
      <c r="G1614" s="32"/>
      <c r="H1614" s="32"/>
    </row>
    <row r="1615" spans="1:8" s="42" customFormat="1" ht="30.75" customHeight="1">
      <c r="A1615" s="36"/>
      <c r="B1615" s="544"/>
      <c r="C1615" s="545"/>
      <c r="D1615" s="546"/>
      <c r="E1615" s="547"/>
      <c r="F1615" s="548"/>
      <c r="G1615" s="32"/>
      <c r="H1615" s="32"/>
    </row>
    <row r="1616" spans="1:8" s="42" customFormat="1" ht="15">
      <c r="A1616" s="36"/>
      <c r="B1616" s="544" t="s">
        <v>39</v>
      </c>
      <c r="C1616" s="545" t="s">
        <v>1</v>
      </c>
      <c r="D1616" s="546" t="s">
        <v>1</v>
      </c>
      <c r="E1616" s="547" t="s">
        <v>1</v>
      </c>
      <c r="F1616" s="548">
        <f>F1614</f>
        <v>1455.5300000000002</v>
      </c>
      <c r="G1616" s="32"/>
      <c r="H1616" s="32"/>
    </row>
    <row r="1617" spans="1:8" s="42" customFormat="1" ht="15">
      <c r="A1617" s="36"/>
      <c r="B1617" s="544" t="s">
        <v>40</v>
      </c>
      <c r="C1617" s="545" t="s">
        <v>1</v>
      </c>
      <c r="D1617" s="546" t="s">
        <v>1</v>
      </c>
      <c r="E1617" s="547"/>
      <c r="F1617" s="548">
        <f>ROUND((F1616*E1617),2)</f>
        <v>0</v>
      </c>
      <c r="G1617" s="32"/>
      <c r="H1617" s="32"/>
    </row>
    <row r="1618" spans="1:8" s="42" customFormat="1" ht="15.75" thickBot="1">
      <c r="A1618" s="36"/>
      <c r="B1618" s="549" t="s">
        <v>41</v>
      </c>
      <c r="C1618" s="550" t="s">
        <v>1</v>
      </c>
      <c r="D1618" s="551" t="s">
        <v>1</v>
      </c>
      <c r="E1618" s="552" t="s">
        <v>1</v>
      </c>
      <c r="F1618" s="553">
        <f>SUM(F1616:F1617)</f>
        <v>1455.5300000000002</v>
      </c>
      <c r="G1618" s="32"/>
      <c r="H1618" s="32"/>
    </row>
    <row r="1619" spans="1:8" s="42" customFormat="1" ht="15.75" thickBot="1">
      <c r="A1619" s="36"/>
      <c r="B1619" s="3"/>
      <c r="C1619" s="41"/>
      <c r="D1619" s="54"/>
      <c r="E1619" s="55"/>
      <c r="F1619" s="55"/>
      <c r="G1619" s="32"/>
      <c r="H1619" s="32"/>
    </row>
    <row r="1620" spans="1:8" s="42" customFormat="1" ht="31.5" customHeight="1">
      <c r="A1620" s="36"/>
      <c r="B1620" s="226" t="s">
        <v>475</v>
      </c>
      <c r="C1620" s="227"/>
      <c r="D1620" s="228"/>
      <c r="E1620" s="229"/>
      <c r="F1620" s="230"/>
      <c r="G1620" s="32"/>
      <c r="H1620" s="32"/>
    </row>
    <row r="1621" spans="1:8" s="42" customFormat="1" ht="34.5" customHeight="1">
      <c r="A1621" s="36"/>
      <c r="B1621" s="748" t="s">
        <v>476</v>
      </c>
      <c r="C1621" s="749"/>
      <c r="D1621" s="749"/>
      <c r="E1621" s="749"/>
      <c r="F1621" s="750"/>
      <c r="G1621" s="32"/>
      <c r="H1621" s="32"/>
    </row>
    <row r="1622" spans="1:8" s="42" customFormat="1" ht="15">
      <c r="A1622" s="36"/>
      <c r="B1622" s="231" t="s">
        <v>42</v>
      </c>
      <c r="C1622" s="232"/>
      <c r="D1622" s="233"/>
      <c r="E1622" s="234"/>
      <c r="F1622" s="235"/>
      <c r="G1622" s="32"/>
      <c r="H1622" s="32"/>
    </row>
    <row r="1623" spans="1:8" s="42" customFormat="1" ht="15">
      <c r="A1623" s="36"/>
      <c r="B1623" s="231"/>
      <c r="C1623" s="232"/>
      <c r="D1623" s="233"/>
      <c r="E1623" s="234"/>
      <c r="F1623" s="235"/>
      <c r="G1623" s="32"/>
      <c r="H1623" s="32"/>
    </row>
    <row r="1624" spans="1:8" s="42" customFormat="1" ht="15">
      <c r="A1624" s="36"/>
      <c r="B1624" s="231" t="s">
        <v>27</v>
      </c>
      <c r="C1624" s="232" t="s">
        <v>28</v>
      </c>
      <c r="D1624" s="233" t="s">
        <v>29</v>
      </c>
      <c r="E1624" s="234" t="s">
        <v>30</v>
      </c>
      <c r="F1624" s="235" t="s">
        <v>31</v>
      </c>
      <c r="G1624" s="32"/>
      <c r="H1624" s="32"/>
    </row>
    <row r="1625" spans="1:8" s="42" customFormat="1" ht="15">
      <c r="A1625" s="36"/>
      <c r="B1625" s="231" t="s">
        <v>477</v>
      </c>
      <c r="C1625" s="232" t="s">
        <v>32</v>
      </c>
      <c r="D1625" s="386">
        <v>0.46</v>
      </c>
      <c r="E1625" s="234">
        <v>13.4</v>
      </c>
      <c r="F1625" s="235">
        <f aca="true" t="shared" si="54" ref="F1625:F1638">ROUND((D1625*E1625),2)</f>
        <v>6.16</v>
      </c>
      <c r="G1625" s="32"/>
      <c r="H1625" s="32"/>
    </row>
    <row r="1626" spans="1:8" s="42" customFormat="1" ht="30">
      <c r="A1626" s="36"/>
      <c r="B1626" s="231" t="s">
        <v>478</v>
      </c>
      <c r="C1626" s="232" t="s">
        <v>32</v>
      </c>
      <c r="D1626" s="386">
        <v>2.42</v>
      </c>
      <c r="E1626" s="234">
        <v>14.57</v>
      </c>
      <c r="F1626" s="235">
        <f t="shared" si="54"/>
        <v>35.26</v>
      </c>
      <c r="G1626" s="32"/>
      <c r="H1626" s="32"/>
    </row>
    <row r="1627" spans="1:8" s="42" customFormat="1" ht="15" customHeight="1">
      <c r="A1627" s="36"/>
      <c r="B1627" s="231" t="s">
        <v>479</v>
      </c>
      <c r="C1627" s="232" t="s">
        <v>32</v>
      </c>
      <c r="D1627" s="386">
        <v>0.46</v>
      </c>
      <c r="E1627" s="234">
        <v>17.58</v>
      </c>
      <c r="F1627" s="235">
        <f t="shared" si="54"/>
        <v>8.09</v>
      </c>
      <c r="G1627" s="32"/>
      <c r="H1627" s="32"/>
    </row>
    <row r="1628" spans="1:8" s="42" customFormat="1" ht="30">
      <c r="A1628" s="36"/>
      <c r="B1628" s="231" t="s">
        <v>480</v>
      </c>
      <c r="C1628" s="232" t="s">
        <v>32</v>
      </c>
      <c r="D1628" s="386">
        <v>2.42</v>
      </c>
      <c r="E1628" s="234">
        <v>17.48</v>
      </c>
      <c r="F1628" s="235">
        <f t="shared" si="54"/>
        <v>42.3</v>
      </c>
      <c r="G1628" s="32"/>
      <c r="H1628" s="32"/>
    </row>
    <row r="1629" spans="1:8" s="42" customFormat="1" ht="15">
      <c r="A1629" s="36"/>
      <c r="B1629" s="231" t="s">
        <v>33</v>
      </c>
      <c r="C1629" s="232" t="s">
        <v>32</v>
      </c>
      <c r="D1629" s="386">
        <v>0.3</v>
      </c>
      <c r="E1629" s="234">
        <v>17.67</v>
      </c>
      <c r="F1629" s="235">
        <f t="shared" si="54"/>
        <v>5.3</v>
      </c>
      <c r="G1629" s="32"/>
      <c r="H1629" s="32"/>
    </row>
    <row r="1630" spans="1:8" s="42" customFormat="1" ht="15">
      <c r="A1630" s="36"/>
      <c r="B1630" s="231" t="s">
        <v>34</v>
      </c>
      <c r="C1630" s="232" t="s">
        <v>32</v>
      </c>
      <c r="D1630" s="386">
        <v>0.8</v>
      </c>
      <c r="E1630" s="234">
        <v>14.02</v>
      </c>
      <c r="F1630" s="235">
        <f t="shared" si="54"/>
        <v>11.22</v>
      </c>
      <c r="G1630" s="32"/>
      <c r="H1630" s="32"/>
    </row>
    <row r="1631" spans="1:8" s="42" customFormat="1" ht="30">
      <c r="A1631" s="36"/>
      <c r="B1631" s="231" t="s">
        <v>1402</v>
      </c>
      <c r="C1631" s="232" t="s">
        <v>481</v>
      </c>
      <c r="D1631" s="386">
        <v>5.27</v>
      </c>
      <c r="E1631" s="234">
        <v>12.02</v>
      </c>
      <c r="F1631" s="235">
        <f t="shared" si="54"/>
        <v>63.35</v>
      </c>
      <c r="G1631" s="32"/>
      <c r="H1631" s="32"/>
    </row>
    <row r="1632" spans="1:8" s="42" customFormat="1" ht="30">
      <c r="A1632" s="36"/>
      <c r="B1632" s="231" t="s">
        <v>482</v>
      </c>
      <c r="C1632" s="232" t="s">
        <v>37</v>
      </c>
      <c r="D1632" s="386">
        <v>0.033</v>
      </c>
      <c r="E1632" s="234">
        <v>74.17</v>
      </c>
      <c r="F1632" s="235">
        <f t="shared" si="54"/>
        <v>2.45</v>
      </c>
      <c r="G1632" s="32"/>
      <c r="H1632" s="32"/>
    </row>
    <row r="1633" spans="1:8" s="42" customFormat="1" ht="30">
      <c r="A1633" s="36"/>
      <c r="B1633" s="231" t="s">
        <v>483</v>
      </c>
      <c r="C1633" s="232" t="s">
        <v>484</v>
      </c>
      <c r="D1633" s="386">
        <v>0.4</v>
      </c>
      <c r="E1633" s="234">
        <v>28.14</v>
      </c>
      <c r="F1633" s="235">
        <f t="shared" si="54"/>
        <v>11.26</v>
      </c>
      <c r="G1633" s="32"/>
      <c r="H1633" s="32"/>
    </row>
    <row r="1634" spans="1:8" s="42" customFormat="1" ht="15">
      <c r="A1634" s="36"/>
      <c r="B1634" s="231" t="s">
        <v>485</v>
      </c>
      <c r="C1634" s="232" t="s">
        <v>481</v>
      </c>
      <c r="D1634" s="386">
        <v>16.2</v>
      </c>
      <c r="E1634" s="234">
        <v>0.64</v>
      </c>
      <c r="F1634" s="235">
        <f t="shared" si="54"/>
        <v>10.37</v>
      </c>
      <c r="G1634" s="32"/>
      <c r="H1634" s="32"/>
    </row>
    <row r="1635" spans="1:8" s="42" customFormat="1" ht="30">
      <c r="A1635" s="36"/>
      <c r="B1635" s="231" t="s">
        <v>486</v>
      </c>
      <c r="C1635" s="232" t="s">
        <v>37</v>
      </c>
      <c r="D1635" s="386">
        <v>0.04</v>
      </c>
      <c r="E1635" s="234">
        <v>79.85</v>
      </c>
      <c r="F1635" s="235">
        <f t="shared" si="54"/>
        <v>3.19</v>
      </c>
      <c r="G1635" s="32"/>
      <c r="H1635" s="32"/>
    </row>
    <row r="1636" spans="1:8" s="42" customFormat="1" ht="30" customHeight="1">
      <c r="A1636" s="36"/>
      <c r="B1636" s="231" t="s">
        <v>1403</v>
      </c>
      <c r="C1636" s="232" t="s">
        <v>188</v>
      </c>
      <c r="D1636" s="386">
        <v>0.12</v>
      </c>
      <c r="E1636" s="234">
        <v>12.37</v>
      </c>
      <c r="F1636" s="235">
        <f t="shared" si="54"/>
        <v>1.48</v>
      </c>
      <c r="G1636" s="32"/>
      <c r="H1636" s="32"/>
    </row>
    <row r="1637" spans="1:8" s="42" customFormat="1" ht="30" customHeight="1">
      <c r="A1637" s="36"/>
      <c r="B1637" s="231" t="s">
        <v>1404</v>
      </c>
      <c r="C1637" s="232" t="s">
        <v>484</v>
      </c>
      <c r="D1637" s="386">
        <v>0.12</v>
      </c>
      <c r="E1637" s="234">
        <v>8.22</v>
      </c>
      <c r="F1637" s="235">
        <f t="shared" si="54"/>
        <v>0.99</v>
      </c>
      <c r="G1637" s="32"/>
      <c r="H1637" s="32"/>
    </row>
    <row r="1638" spans="1:8" s="42" customFormat="1" ht="30">
      <c r="A1638" s="36"/>
      <c r="B1638" s="231" t="s">
        <v>1375</v>
      </c>
      <c r="C1638" s="232" t="s">
        <v>481</v>
      </c>
      <c r="D1638" s="386">
        <v>0.09</v>
      </c>
      <c r="E1638" s="234">
        <v>19.99</v>
      </c>
      <c r="F1638" s="235">
        <f t="shared" si="54"/>
        <v>1.8</v>
      </c>
      <c r="G1638" s="32"/>
      <c r="H1638" s="32"/>
    </row>
    <row r="1639" spans="1:8" s="43" customFormat="1" ht="15">
      <c r="A1639" s="33"/>
      <c r="B1639" s="544" t="s">
        <v>38</v>
      </c>
      <c r="C1639" s="545" t="s">
        <v>1</v>
      </c>
      <c r="D1639" s="546" t="s">
        <v>1</v>
      </c>
      <c r="E1639" s="547" t="s">
        <v>1</v>
      </c>
      <c r="F1639" s="548">
        <f>SUM(F1625:F1638)</f>
        <v>203.22</v>
      </c>
      <c r="G1639" s="31"/>
      <c r="H1639" s="31"/>
    </row>
    <row r="1640" spans="1:8" s="42" customFormat="1" ht="15" customHeight="1">
      <c r="A1640" s="36"/>
      <c r="B1640" s="544"/>
      <c r="C1640" s="545"/>
      <c r="D1640" s="546"/>
      <c r="E1640" s="547"/>
      <c r="F1640" s="548"/>
      <c r="G1640" s="32"/>
      <c r="H1640" s="32"/>
    </row>
    <row r="1641" spans="1:8" s="42" customFormat="1" ht="15">
      <c r="A1641" s="36"/>
      <c r="B1641" s="544" t="s">
        <v>39</v>
      </c>
      <c r="C1641" s="545" t="s">
        <v>1</v>
      </c>
      <c r="D1641" s="546" t="s">
        <v>1</v>
      </c>
      <c r="E1641" s="547" t="s">
        <v>1</v>
      </c>
      <c r="F1641" s="548">
        <f>F1639</f>
        <v>203.22</v>
      </c>
      <c r="G1641" s="32"/>
      <c r="H1641" s="32"/>
    </row>
    <row r="1642" spans="1:8" s="42" customFormat="1" ht="15">
      <c r="A1642" s="36"/>
      <c r="B1642" s="544" t="s">
        <v>40</v>
      </c>
      <c r="C1642" s="545" t="s">
        <v>1</v>
      </c>
      <c r="D1642" s="546" t="s">
        <v>1</v>
      </c>
      <c r="E1642" s="547"/>
      <c r="F1642" s="548">
        <f>ROUND((F1641*E1642),2)</f>
        <v>0</v>
      </c>
      <c r="G1642" s="32"/>
      <c r="H1642" s="32"/>
    </row>
    <row r="1643" spans="1:8" s="42" customFormat="1" ht="15.75" thickBot="1">
      <c r="A1643" s="36"/>
      <c r="B1643" s="549" t="s">
        <v>41</v>
      </c>
      <c r="C1643" s="550" t="s">
        <v>1</v>
      </c>
      <c r="D1643" s="551" t="s">
        <v>1</v>
      </c>
      <c r="E1643" s="552" t="s">
        <v>1</v>
      </c>
      <c r="F1643" s="553">
        <f>SUM(F1641:F1642)</f>
        <v>203.22</v>
      </c>
      <c r="G1643" s="32"/>
      <c r="H1643" s="32"/>
    </row>
    <row r="1644" spans="1:8" s="42" customFormat="1" ht="15.75" thickBot="1">
      <c r="A1644" s="36"/>
      <c r="B1644" s="33"/>
      <c r="C1644" s="33"/>
      <c r="D1644" s="46"/>
      <c r="E1644" s="37"/>
      <c r="F1644" s="37"/>
      <c r="G1644" s="32"/>
      <c r="H1644" s="32"/>
    </row>
    <row r="1645" spans="1:8" s="42" customFormat="1" ht="15">
      <c r="A1645" s="36"/>
      <c r="B1645" s="226" t="s">
        <v>495</v>
      </c>
      <c r="C1645" s="227"/>
      <c r="D1645" s="228"/>
      <c r="E1645" s="229"/>
      <c r="F1645" s="230"/>
      <c r="G1645" s="32"/>
      <c r="H1645" s="32"/>
    </row>
    <row r="1646" spans="1:8" s="42" customFormat="1" ht="15">
      <c r="A1646" s="36"/>
      <c r="B1646" s="748" t="s">
        <v>493</v>
      </c>
      <c r="C1646" s="749"/>
      <c r="D1646" s="749"/>
      <c r="E1646" s="749"/>
      <c r="F1646" s="750"/>
      <c r="G1646" s="32"/>
      <c r="H1646" s="32"/>
    </row>
    <row r="1647" spans="1:8" s="42" customFormat="1" ht="15">
      <c r="A1647" s="36"/>
      <c r="B1647" s="231" t="s">
        <v>46</v>
      </c>
      <c r="C1647" s="232"/>
      <c r="D1647" s="233"/>
      <c r="E1647" s="234"/>
      <c r="F1647" s="235"/>
      <c r="G1647" s="32"/>
      <c r="H1647" s="32"/>
    </row>
    <row r="1648" spans="1:8" s="42" customFormat="1" ht="15">
      <c r="A1648" s="36"/>
      <c r="B1648" s="231"/>
      <c r="C1648" s="232"/>
      <c r="D1648" s="233"/>
      <c r="E1648" s="234"/>
      <c r="F1648" s="235"/>
      <c r="G1648" s="32"/>
      <c r="H1648" s="32"/>
    </row>
    <row r="1649" spans="1:8" s="42" customFormat="1" ht="15">
      <c r="A1649" s="36"/>
      <c r="B1649" s="231" t="s">
        <v>27</v>
      </c>
      <c r="C1649" s="232" t="s">
        <v>28</v>
      </c>
      <c r="D1649" s="233" t="s">
        <v>29</v>
      </c>
      <c r="E1649" s="234" t="s">
        <v>30</v>
      </c>
      <c r="F1649" s="235" t="s">
        <v>31</v>
      </c>
      <c r="G1649" s="32"/>
      <c r="H1649" s="32"/>
    </row>
    <row r="1650" spans="1:8" s="42" customFormat="1" ht="30">
      <c r="A1650" s="36"/>
      <c r="B1650" s="231" t="s">
        <v>50</v>
      </c>
      <c r="C1650" s="232" t="s">
        <v>32</v>
      </c>
      <c r="D1650" s="386">
        <v>0.124</v>
      </c>
      <c r="E1650" s="392">
        <v>13.48</v>
      </c>
      <c r="F1650" s="235">
        <f>ROUND((D1650*E1650),2)</f>
        <v>1.67</v>
      </c>
      <c r="G1650" s="32"/>
      <c r="H1650" s="32"/>
    </row>
    <row r="1651" spans="1:8" s="42" customFormat="1" ht="30">
      <c r="A1651" s="36"/>
      <c r="B1651" s="231" t="s">
        <v>49</v>
      </c>
      <c r="C1651" s="232" t="s">
        <v>32</v>
      </c>
      <c r="D1651" s="386">
        <v>0.124</v>
      </c>
      <c r="E1651" s="392">
        <v>17.66</v>
      </c>
      <c r="F1651" s="235">
        <f>ROUND((D1651*E1651),2)</f>
        <v>2.19</v>
      </c>
      <c r="G1651" s="32"/>
      <c r="H1651" s="32"/>
    </row>
    <row r="1652" spans="1:8" s="42" customFormat="1" ht="30">
      <c r="A1652" s="36"/>
      <c r="B1652" s="231" t="s">
        <v>494</v>
      </c>
      <c r="C1652" s="232" t="s">
        <v>45</v>
      </c>
      <c r="D1652" s="386">
        <v>1</v>
      </c>
      <c r="E1652" s="234">
        <v>3.73</v>
      </c>
      <c r="F1652" s="235">
        <f>ROUND((D1652*E1652),2)</f>
        <v>3.73</v>
      </c>
      <c r="G1652" s="32"/>
      <c r="H1652" s="32"/>
    </row>
    <row r="1653" spans="1:8" s="42" customFormat="1" ht="15">
      <c r="A1653" s="36"/>
      <c r="B1653" s="231" t="s">
        <v>192</v>
      </c>
      <c r="C1653" s="232" t="s">
        <v>45</v>
      </c>
      <c r="D1653" s="386">
        <v>0.1</v>
      </c>
      <c r="E1653" s="234">
        <v>81.21</v>
      </c>
      <c r="F1653" s="235">
        <f>ROUND((D1653*E1653),2)</f>
        <v>8.12</v>
      </c>
      <c r="G1653" s="32"/>
      <c r="H1653" s="32"/>
    </row>
    <row r="1654" spans="1:8" s="42" customFormat="1" ht="15">
      <c r="A1654" s="36"/>
      <c r="B1654" s="231" t="s">
        <v>194</v>
      </c>
      <c r="C1654" s="232" t="s">
        <v>45</v>
      </c>
      <c r="D1654" s="386">
        <v>0.011</v>
      </c>
      <c r="E1654" s="234">
        <v>70.52</v>
      </c>
      <c r="F1654" s="235">
        <f>ROUND((D1654*E1654),2)</f>
        <v>0.78</v>
      </c>
      <c r="G1654" s="32"/>
      <c r="H1654" s="32"/>
    </row>
    <row r="1655" spans="1:8" s="42" customFormat="1" ht="15" customHeight="1">
      <c r="A1655" s="36"/>
      <c r="B1655" s="544" t="s">
        <v>38</v>
      </c>
      <c r="C1655" s="545" t="s">
        <v>1</v>
      </c>
      <c r="D1655" s="546" t="s">
        <v>1</v>
      </c>
      <c r="E1655" s="547" t="s">
        <v>1</v>
      </c>
      <c r="F1655" s="548">
        <f>SUM(F1649:F1654)</f>
        <v>16.49</v>
      </c>
      <c r="G1655" s="32"/>
      <c r="H1655" s="32"/>
    </row>
    <row r="1656" spans="1:8" s="42" customFormat="1" ht="15">
      <c r="A1656" s="36"/>
      <c r="B1656" s="544"/>
      <c r="C1656" s="545"/>
      <c r="D1656" s="546"/>
      <c r="E1656" s="547"/>
      <c r="F1656" s="548"/>
      <c r="G1656" s="32"/>
      <c r="H1656" s="32"/>
    </row>
    <row r="1657" spans="1:8" s="42" customFormat="1" ht="15">
      <c r="A1657" s="36"/>
      <c r="B1657" s="544" t="s">
        <v>39</v>
      </c>
      <c r="C1657" s="545" t="s">
        <v>1</v>
      </c>
      <c r="D1657" s="546" t="s">
        <v>1</v>
      </c>
      <c r="E1657" s="547" t="s">
        <v>1</v>
      </c>
      <c r="F1657" s="548">
        <f>F1655</f>
        <v>16.49</v>
      </c>
      <c r="G1657" s="32"/>
      <c r="H1657" s="32"/>
    </row>
    <row r="1658" spans="1:8" s="42" customFormat="1" ht="15">
      <c r="A1658" s="36"/>
      <c r="B1658" s="544" t="s">
        <v>40</v>
      </c>
      <c r="C1658" s="545" t="s">
        <v>1</v>
      </c>
      <c r="D1658" s="546" t="s">
        <v>1</v>
      </c>
      <c r="E1658" s="547"/>
      <c r="F1658" s="548">
        <f>ROUND((F1657*E1658),2)</f>
        <v>0</v>
      </c>
      <c r="G1658" s="32"/>
      <c r="H1658" s="32"/>
    </row>
    <row r="1659" spans="1:8" s="42" customFormat="1" ht="15.75" thickBot="1">
      <c r="A1659" s="36"/>
      <c r="B1659" s="549" t="s">
        <v>41</v>
      </c>
      <c r="C1659" s="550" t="s">
        <v>1</v>
      </c>
      <c r="D1659" s="551" t="s">
        <v>1</v>
      </c>
      <c r="E1659" s="552" t="s">
        <v>1</v>
      </c>
      <c r="F1659" s="553">
        <f>SUM(F1657:F1658)</f>
        <v>16.49</v>
      </c>
      <c r="G1659" s="32"/>
      <c r="H1659" s="32"/>
    </row>
    <row r="1660" spans="1:8" s="42" customFormat="1" ht="15.75" thickBot="1">
      <c r="A1660" s="36"/>
      <c r="B1660" s="33"/>
      <c r="C1660" s="33"/>
      <c r="D1660" s="46"/>
      <c r="E1660" s="37"/>
      <c r="F1660" s="37"/>
      <c r="G1660" s="32"/>
      <c r="H1660" s="32"/>
    </row>
    <row r="1661" spans="1:8" s="42" customFormat="1" ht="15">
      <c r="A1661" s="36"/>
      <c r="B1661" s="226" t="s">
        <v>490</v>
      </c>
      <c r="C1661" s="227"/>
      <c r="D1661" s="228"/>
      <c r="E1661" s="229"/>
      <c r="F1661" s="230"/>
      <c r="G1661" s="32"/>
      <c r="H1661" s="32"/>
    </row>
    <row r="1662" spans="1:8" s="42" customFormat="1" ht="15">
      <c r="A1662" s="36"/>
      <c r="B1662" s="748" t="s">
        <v>491</v>
      </c>
      <c r="C1662" s="749"/>
      <c r="D1662" s="749"/>
      <c r="E1662" s="749"/>
      <c r="F1662" s="750"/>
      <c r="G1662" s="32"/>
      <c r="H1662" s="32"/>
    </row>
    <row r="1663" spans="1:8" s="42" customFormat="1" ht="15">
      <c r="A1663" s="36"/>
      <c r="B1663" s="231" t="s">
        <v>46</v>
      </c>
      <c r="C1663" s="232"/>
      <c r="D1663" s="233"/>
      <c r="E1663" s="234"/>
      <c r="F1663" s="235"/>
      <c r="G1663" s="32"/>
      <c r="H1663" s="32"/>
    </row>
    <row r="1664" spans="1:8" s="42" customFormat="1" ht="15">
      <c r="A1664" s="36"/>
      <c r="B1664" s="231"/>
      <c r="C1664" s="232"/>
      <c r="D1664" s="233"/>
      <c r="E1664" s="234"/>
      <c r="F1664" s="235"/>
      <c r="G1664" s="32"/>
      <c r="H1664" s="32"/>
    </row>
    <row r="1665" spans="1:8" s="42" customFormat="1" ht="15">
      <c r="A1665" s="36"/>
      <c r="B1665" s="231" t="s">
        <v>27</v>
      </c>
      <c r="C1665" s="232" t="s">
        <v>28</v>
      </c>
      <c r="D1665" s="233" t="s">
        <v>29</v>
      </c>
      <c r="E1665" s="234" t="s">
        <v>30</v>
      </c>
      <c r="F1665" s="235" t="s">
        <v>31</v>
      </c>
      <c r="G1665" s="32"/>
      <c r="H1665" s="32"/>
    </row>
    <row r="1666" spans="1:8" s="42" customFormat="1" ht="30">
      <c r="A1666" s="36"/>
      <c r="B1666" s="231" t="s">
        <v>50</v>
      </c>
      <c r="C1666" s="232" t="s">
        <v>32</v>
      </c>
      <c r="D1666" s="386">
        <v>0.316</v>
      </c>
      <c r="E1666" s="392">
        <v>13.48</v>
      </c>
      <c r="F1666" s="235">
        <f>ROUND((D1666*E1666),2)</f>
        <v>4.26</v>
      </c>
      <c r="G1666" s="32"/>
      <c r="H1666" s="32"/>
    </row>
    <row r="1667" spans="1:8" s="42" customFormat="1" ht="30">
      <c r="A1667" s="36"/>
      <c r="B1667" s="231" t="s">
        <v>49</v>
      </c>
      <c r="C1667" s="232" t="s">
        <v>32</v>
      </c>
      <c r="D1667" s="386">
        <v>0.316</v>
      </c>
      <c r="E1667" s="392">
        <v>17.66</v>
      </c>
      <c r="F1667" s="235">
        <f>ROUND((D1667*E1667),2)</f>
        <v>5.58</v>
      </c>
      <c r="G1667" s="32"/>
      <c r="H1667" s="32"/>
    </row>
    <row r="1668" spans="1:8" s="42" customFormat="1" ht="15">
      <c r="A1668" s="36"/>
      <c r="B1668" s="231" t="s">
        <v>492</v>
      </c>
      <c r="C1668" s="232" t="s">
        <v>45</v>
      </c>
      <c r="D1668" s="386">
        <v>1</v>
      </c>
      <c r="E1668" s="530">
        <v>67.1</v>
      </c>
      <c r="F1668" s="235">
        <f>ROUND((D1668*E1668),2)</f>
        <v>67.1</v>
      </c>
      <c r="G1668" s="32"/>
      <c r="H1668" s="32"/>
    </row>
    <row r="1669" spans="1:8" s="42" customFormat="1" ht="15">
      <c r="A1669" s="36"/>
      <c r="B1669" s="231" t="s">
        <v>192</v>
      </c>
      <c r="C1669" s="232" t="s">
        <v>45</v>
      </c>
      <c r="D1669" s="386">
        <v>0.4</v>
      </c>
      <c r="E1669" s="392">
        <v>81.21</v>
      </c>
      <c r="F1669" s="235">
        <f>ROUND((D1669*E1669),2)</f>
        <v>32.48</v>
      </c>
      <c r="G1669" s="32"/>
      <c r="H1669" s="32"/>
    </row>
    <row r="1670" spans="1:8" s="42" customFormat="1" ht="15" customHeight="1">
      <c r="A1670" s="36"/>
      <c r="B1670" s="231" t="s">
        <v>194</v>
      </c>
      <c r="C1670" s="232" t="s">
        <v>45</v>
      </c>
      <c r="D1670" s="386">
        <v>0.046</v>
      </c>
      <c r="E1670" s="392">
        <v>70.52</v>
      </c>
      <c r="F1670" s="235">
        <f>ROUND((D1670*E1670),2)</f>
        <v>3.24</v>
      </c>
      <c r="G1670" s="32"/>
      <c r="H1670" s="32"/>
    </row>
    <row r="1671" spans="1:8" s="42" customFormat="1" ht="15">
      <c r="A1671" s="36"/>
      <c r="B1671" s="544" t="s">
        <v>38</v>
      </c>
      <c r="C1671" s="545" t="s">
        <v>1</v>
      </c>
      <c r="D1671" s="546" t="s">
        <v>1</v>
      </c>
      <c r="E1671" s="547" t="s">
        <v>1</v>
      </c>
      <c r="F1671" s="548">
        <f>SUM(F1665:F1670)</f>
        <v>112.65999999999998</v>
      </c>
      <c r="G1671" s="32"/>
      <c r="H1671" s="32"/>
    </row>
    <row r="1672" spans="1:8" s="42" customFormat="1" ht="15">
      <c r="A1672" s="36"/>
      <c r="B1672" s="544"/>
      <c r="C1672" s="545"/>
      <c r="D1672" s="546"/>
      <c r="E1672" s="547"/>
      <c r="F1672" s="548"/>
      <c r="G1672" s="32"/>
      <c r="H1672" s="32"/>
    </row>
    <row r="1673" spans="1:8" s="42" customFormat="1" ht="15">
      <c r="A1673" s="36"/>
      <c r="B1673" s="544" t="s">
        <v>39</v>
      </c>
      <c r="C1673" s="545" t="s">
        <v>1</v>
      </c>
      <c r="D1673" s="546" t="s">
        <v>1</v>
      </c>
      <c r="E1673" s="547" t="s">
        <v>1</v>
      </c>
      <c r="F1673" s="548">
        <f>F1671</f>
        <v>112.65999999999998</v>
      </c>
      <c r="G1673" s="32"/>
      <c r="H1673" s="32"/>
    </row>
    <row r="1674" spans="1:8" s="42" customFormat="1" ht="15">
      <c r="A1674" s="36"/>
      <c r="B1674" s="544" t="s">
        <v>40</v>
      </c>
      <c r="C1674" s="545" t="s">
        <v>1</v>
      </c>
      <c r="D1674" s="546" t="s">
        <v>1</v>
      </c>
      <c r="E1674" s="547"/>
      <c r="F1674" s="548">
        <f>ROUND((F1673*E1674),2)</f>
        <v>0</v>
      </c>
      <c r="G1674" s="32"/>
      <c r="H1674" s="32"/>
    </row>
    <row r="1675" spans="1:8" s="42" customFormat="1" ht="15.75" thickBot="1">
      <c r="A1675" s="36"/>
      <c r="B1675" s="549" t="s">
        <v>41</v>
      </c>
      <c r="C1675" s="550" t="s">
        <v>1</v>
      </c>
      <c r="D1675" s="551" t="s">
        <v>1</v>
      </c>
      <c r="E1675" s="552" t="s">
        <v>1</v>
      </c>
      <c r="F1675" s="553">
        <f>SUM(F1673:F1674)</f>
        <v>112.65999999999998</v>
      </c>
      <c r="G1675" s="32"/>
      <c r="H1675" s="32"/>
    </row>
    <row r="1676" spans="1:8" s="42" customFormat="1" ht="15.75" thickBot="1">
      <c r="A1676" s="36"/>
      <c r="B1676" s="33"/>
      <c r="C1676" s="33"/>
      <c r="D1676" s="46"/>
      <c r="E1676" s="37"/>
      <c r="F1676" s="37"/>
      <c r="G1676" s="32"/>
      <c r="H1676" s="32"/>
    </row>
    <row r="1677" spans="1:8" s="42" customFormat="1" ht="15">
      <c r="A1677" s="36"/>
      <c r="B1677" s="226" t="s">
        <v>433</v>
      </c>
      <c r="C1677" s="227"/>
      <c r="D1677" s="228"/>
      <c r="E1677" s="229"/>
      <c r="F1677" s="230"/>
      <c r="G1677" s="32"/>
      <c r="H1677" s="32"/>
    </row>
    <row r="1678" spans="1:8" s="42" customFormat="1" ht="15">
      <c r="A1678" s="36"/>
      <c r="B1678" s="748" t="s">
        <v>501</v>
      </c>
      <c r="C1678" s="749"/>
      <c r="D1678" s="749"/>
      <c r="E1678" s="749"/>
      <c r="F1678" s="750"/>
      <c r="G1678" s="32"/>
      <c r="H1678" s="32"/>
    </row>
    <row r="1679" spans="1:8" s="42" customFormat="1" ht="15">
      <c r="A1679" s="36"/>
      <c r="B1679" s="231" t="s">
        <v>46</v>
      </c>
      <c r="C1679" s="232"/>
      <c r="D1679" s="233"/>
      <c r="E1679" s="234"/>
      <c r="F1679" s="235"/>
      <c r="G1679" s="32"/>
      <c r="H1679" s="32"/>
    </row>
    <row r="1680" spans="1:8" s="42" customFormat="1" ht="15">
      <c r="A1680" s="36"/>
      <c r="B1680" s="231"/>
      <c r="C1680" s="232"/>
      <c r="D1680" s="233"/>
      <c r="E1680" s="234"/>
      <c r="F1680" s="235"/>
      <c r="G1680" s="32"/>
      <c r="H1680" s="32"/>
    </row>
    <row r="1681" spans="1:8" s="42" customFormat="1" ht="15">
      <c r="A1681" s="36"/>
      <c r="B1681" s="231" t="s">
        <v>27</v>
      </c>
      <c r="C1681" s="232" t="s">
        <v>28</v>
      </c>
      <c r="D1681" s="233" t="s">
        <v>29</v>
      </c>
      <c r="E1681" s="234" t="s">
        <v>30</v>
      </c>
      <c r="F1681" s="235" t="s">
        <v>31</v>
      </c>
      <c r="G1681" s="32"/>
      <c r="H1681" s="32"/>
    </row>
    <row r="1682" spans="1:8" s="42" customFormat="1" ht="30">
      <c r="A1682" s="36"/>
      <c r="B1682" s="231" t="s">
        <v>50</v>
      </c>
      <c r="C1682" s="232" t="s">
        <v>32</v>
      </c>
      <c r="D1682" s="386">
        <v>0.185</v>
      </c>
      <c r="E1682" s="392">
        <v>13.48</v>
      </c>
      <c r="F1682" s="235">
        <f aca="true" t="shared" si="55" ref="F1682:F1687">ROUND((D1682*E1682),2)</f>
        <v>2.49</v>
      </c>
      <c r="G1682" s="32"/>
      <c r="H1682" s="32"/>
    </row>
    <row r="1683" spans="1:8" s="42" customFormat="1" ht="15.75" customHeight="1">
      <c r="A1683" s="36"/>
      <c r="B1683" s="231" t="s">
        <v>49</v>
      </c>
      <c r="C1683" s="232" t="s">
        <v>32</v>
      </c>
      <c r="D1683" s="386">
        <v>0.185</v>
      </c>
      <c r="E1683" s="392">
        <v>17.66</v>
      </c>
      <c r="F1683" s="235">
        <f t="shared" si="55"/>
        <v>3.27</v>
      </c>
      <c r="G1683" s="32"/>
      <c r="H1683" s="32"/>
    </row>
    <row r="1684" spans="1:8" s="42" customFormat="1" ht="30">
      <c r="A1684" s="36"/>
      <c r="B1684" s="231" t="s">
        <v>427</v>
      </c>
      <c r="C1684" s="232" t="s">
        <v>45</v>
      </c>
      <c r="D1684" s="386">
        <v>1</v>
      </c>
      <c r="E1684" s="234">
        <v>5.25</v>
      </c>
      <c r="F1684" s="235">
        <f t="shared" si="55"/>
        <v>5.25</v>
      </c>
      <c r="G1684" s="32"/>
      <c r="H1684" s="32"/>
    </row>
    <row r="1685" spans="1:8" s="42" customFormat="1" ht="15" customHeight="1">
      <c r="A1685" s="36"/>
      <c r="B1685" s="231" t="s">
        <v>405</v>
      </c>
      <c r="C1685" s="232" t="s">
        <v>45</v>
      </c>
      <c r="D1685" s="386">
        <v>1</v>
      </c>
      <c r="E1685" s="234">
        <v>2.65</v>
      </c>
      <c r="F1685" s="235">
        <f t="shared" si="55"/>
        <v>2.65</v>
      </c>
      <c r="G1685" s="32"/>
      <c r="H1685" s="32"/>
    </row>
    <row r="1686" spans="1:8" s="42" customFormat="1" ht="30">
      <c r="A1686" s="36"/>
      <c r="B1686" s="231" t="s">
        <v>381</v>
      </c>
      <c r="C1686" s="232" t="s">
        <v>45</v>
      </c>
      <c r="D1686" s="386">
        <v>0.092</v>
      </c>
      <c r="E1686" s="234">
        <v>29.73</v>
      </c>
      <c r="F1686" s="235">
        <f t="shared" si="55"/>
        <v>2.74</v>
      </c>
      <c r="G1686" s="32"/>
      <c r="H1686" s="32"/>
    </row>
    <row r="1687" spans="1:8" s="42" customFormat="1" ht="30">
      <c r="A1687" s="36"/>
      <c r="B1687" s="231" t="s">
        <v>500</v>
      </c>
      <c r="C1687" s="232" t="s">
        <v>45</v>
      </c>
      <c r="D1687" s="386">
        <v>1</v>
      </c>
      <c r="E1687" s="234">
        <v>13.89</v>
      </c>
      <c r="F1687" s="235">
        <f t="shared" si="55"/>
        <v>13.89</v>
      </c>
      <c r="G1687" s="32"/>
      <c r="H1687" s="32"/>
    </row>
    <row r="1688" spans="1:8" s="42" customFormat="1" ht="15">
      <c r="A1688" s="36"/>
      <c r="B1688" s="544" t="s">
        <v>38</v>
      </c>
      <c r="C1688" s="545" t="s">
        <v>1</v>
      </c>
      <c r="D1688" s="546" t="s">
        <v>1</v>
      </c>
      <c r="E1688" s="547" t="s">
        <v>1</v>
      </c>
      <c r="F1688" s="548">
        <f>SUM(F1681:F1687)</f>
        <v>30.29</v>
      </c>
      <c r="G1688" s="32"/>
      <c r="H1688" s="32"/>
    </row>
    <row r="1689" spans="1:8" s="42" customFormat="1" ht="15">
      <c r="A1689" s="36"/>
      <c r="B1689" s="544"/>
      <c r="C1689" s="545"/>
      <c r="D1689" s="546"/>
      <c r="E1689" s="547"/>
      <c r="F1689" s="548"/>
      <c r="G1689" s="32"/>
      <c r="H1689" s="32"/>
    </row>
    <row r="1690" spans="1:8" s="42" customFormat="1" ht="15">
      <c r="A1690" s="36"/>
      <c r="B1690" s="544" t="s">
        <v>39</v>
      </c>
      <c r="C1690" s="545" t="s">
        <v>1</v>
      </c>
      <c r="D1690" s="546" t="s">
        <v>1</v>
      </c>
      <c r="E1690" s="547" t="s">
        <v>1</v>
      </c>
      <c r="F1690" s="548">
        <f>F1688</f>
        <v>30.29</v>
      </c>
      <c r="G1690" s="32"/>
      <c r="H1690" s="32"/>
    </row>
    <row r="1691" spans="1:8" s="42" customFormat="1" ht="15">
      <c r="A1691" s="36"/>
      <c r="B1691" s="544" t="s">
        <v>40</v>
      </c>
      <c r="C1691" s="545" t="s">
        <v>1</v>
      </c>
      <c r="D1691" s="546" t="s">
        <v>1</v>
      </c>
      <c r="E1691" s="547"/>
      <c r="F1691" s="548">
        <f>ROUND((F1690*E1691),2)</f>
        <v>0</v>
      </c>
      <c r="G1691" s="32"/>
      <c r="H1691" s="32"/>
    </row>
    <row r="1692" spans="1:8" s="42" customFormat="1" ht="15.75" thickBot="1">
      <c r="A1692" s="36"/>
      <c r="B1692" s="549" t="s">
        <v>41</v>
      </c>
      <c r="C1692" s="550" t="s">
        <v>1</v>
      </c>
      <c r="D1692" s="551" t="s">
        <v>1</v>
      </c>
      <c r="E1692" s="552" t="s">
        <v>1</v>
      </c>
      <c r="F1692" s="553">
        <f>SUM(F1690:F1691)</f>
        <v>30.29</v>
      </c>
      <c r="G1692" s="32"/>
      <c r="H1692" s="32"/>
    </row>
    <row r="1693" spans="1:8" s="42" customFormat="1" ht="15.75" thickBot="1">
      <c r="A1693" s="36"/>
      <c r="B1693" s="33"/>
      <c r="C1693" s="33"/>
      <c r="D1693" s="46"/>
      <c r="E1693" s="37"/>
      <c r="F1693" s="37"/>
      <c r="G1693" s="32"/>
      <c r="H1693" s="32"/>
    </row>
    <row r="1694" spans="1:8" s="42" customFormat="1" ht="15">
      <c r="A1694" s="36"/>
      <c r="B1694" s="226" t="s">
        <v>433</v>
      </c>
      <c r="C1694" s="227"/>
      <c r="D1694" s="228"/>
      <c r="E1694" s="229"/>
      <c r="F1694" s="230"/>
      <c r="G1694" s="32"/>
      <c r="H1694" s="32"/>
    </row>
    <row r="1695" spans="1:8" s="42" customFormat="1" ht="15">
      <c r="A1695" s="36"/>
      <c r="B1695" s="748" t="s">
        <v>505</v>
      </c>
      <c r="C1695" s="749"/>
      <c r="D1695" s="749"/>
      <c r="E1695" s="749"/>
      <c r="F1695" s="750"/>
      <c r="G1695" s="32"/>
      <c r="H1695" s="32"/>
    </row>
    <row r="1696" spans="1:8" s="42" customFormat="1" ht="15">
      <c r="A1696" s="36"/>
      <c r="B1696" s="231" t="s">
        <v>46</v>
      </c>
      <c r="C1696" s="232"/>
      <c r="D1696" s="233"/>
      <c r="E1696" s="234"/>
      <c r="F1696" s="235"/>
      <c r="G1696" s="32"/>
      <c r="H1696" s="32"/>
    </row>
    <row r="1697" spans="1:8" s="42" customFormat="1" ht="15">
      <c r="A1697" s="36"/>
      <c r="B1697" s="231"/>
      <c r="C1697" s="232"/>
      <c r="D1697" s="233"/>
      <c r="E1697" s="234"/>
      <c r="F1697" s="235"/>
      <c r="G1697" s="32"/>
      <c r="H1697" s="32"/>
    </row>
    <row r="1698" spans="1:8" s="42" customFormat="1" ht="15">
      <c r="A1698" s="36"/>
      <c r="B1698" s="231" t="s">
        <v>27</v>
      </c>
      <c r="C1698" s="232" t="s">
        <v>28</v>
      </c>
      <c r="D1698" s="233" t="s">
        <v>29</v>
      </c>
      <c r="E1698" s="234" t="s">
        <v>30</v>
      </c>
      <c r="F1698" s="235" t="s">
        <v>31</v>
      </c>
      <c r="G1698" s="32"/>
      <c r="H1698" s="32"/>
    </row>
    <row r="1699" spans="1:8" s="42" customFormat="1" ht="30">
      <c r="A1699" s="36"/>
      <c r="B1699" s="231" t="s">
        <v>50</v>
      </c>
      <c r="C1699" s="232" t="s">
        <v>32</v>
      </c>
      <c r="D1699" s="386">
        <v>0.185</v>
      </c>
      <c r="E1699" s="392">
        <v>13.48</v>
      </c>
      <c r="F1699" s="235">
        <f>ROUND((D1699*E1699),2)</f>
        <v>2.49</v>
      </c>
      <c r="G1699" s="32"/>
      <c r="H1699" s="32"/>
    </row>
    <row r="1700" spans="1:8" s="42" customFormat="1" ht="15" customHeight="1">
      <c r="A1700" s="36"/>
      <c r="B1700" s="231" t="s">
        <v>49</v>
      </c>
      <c r="C1700" s="232" t="s">
        <v>32</v>
      </c>
      <c r="D1700" s="386">
        <v>0.185</v>
      </c>
      <c r="E1700" s="392">
        <v>17.66</v>
      </c>
      <c r="F1700" s="235">
        <f>ROUND((D1700*E1700),2)</f>
        <v>3.27</v>
      </c>
      <c r="G1700" s="32"/>
      <c r="H1700" s="32"/>
    </row>
    <row r="1701" spans="1:8" s="42" customFormat="1" ht="30">
      <c r="A1701" s="36"/>
      <c r="B1701" s="231" t="s">
        <v>504</v>
      </c>
      <c r="C1701" s="232" t="s">
        <v>45</v>
      </c>
      <c r="D1701" s="386">
        <v>2</v>
      </c>
      <c r="E1701" s="234">
        <v>22.06</v>
      </c>
      <c r="F1701" s="235">
        <f>ROUND((D1701*E1701),2)</f>
        <v>44.12</v>
      </c>
      <c r="G1701" s="32"/>
      <c r="H1701" s="32"/>
    </row>
    <row r="1702" spans="1:8" s="42" customFormat="1" ht="30">
      <c r="A1702" s="36"/>
      <c r="B1702" s="231" t="s">
        <v>381</v>
      </c>
      <c r="C1702" s="232" t="s">
        <v>45</v>
      </c>
      <c r="D1702" s="386">
        <v>0.092</v>
      </c>
      <c r="E1702" s="234">
        <v>29.73</v>
      </c>
      <c r="F1702" s="235">
        <f>ROUND((D1702*E1702),2)</f>
        <v>2.74</v>
      </c>
      <c r="G1702" s="32"/>
      <c r="H1702" s="32"/>
    </row>
    <row r="1703" spans="1:8" s="42" customFormat="1" ht="15">
      <c r="A1703" s="36"/>
      <c r="B1703" s="231" t="s">
        <v>503</v>
      </c>
      <c r="C1703" s="232" t="s">
        <v>45</v>
      </c>
      <c r="D1703" s="386">
        <v>1</v>
      </c>
      <c r="E1703" s="234">
        <v>114.93</v>
      </c>
      <c r="F1703" s="235">
        <f>ROUND((D1703*E1703),2)</f>
        <v>114.93</v>
      </c>
      <c r="G1703" s="32"/>
      <c r="H1703" s="32"/>
    </row>
    <row r="1704" spans="1:8" s="42" customFormat="1" ht="15">
      <c r="A1704" s="36"/>
      <c r="B1704" s="544" t="s">
        <v>38</v>
      </c>
      <c r="C1704" s="545" t="s">
        <v>1</v>
      </c>
      <c r="D1704" s="546" t="s">
        <v>1</v>
      </c>
      <c r="E1704" s="547" t="s">
        <v>1</v>
      </c>
      <c r="F1704" s="548">
        <f>SUM(F1698:F1703)</f>
        <v>167.55</v>
      </c>
      <c r="G1704" s="32"/>
      <c r="H1704" s="32"/>
    </row>
    <row r="1705" spans="1:8" s="42" customFormat="1" ht="15">
      <c r="A1705" s="36"/>
      <c r="B1705" s="544"/>
      <c r="C1705" s="545"/>
      <c r="D1705" s="546"/>
      <c r="E1705" s="547"/>
      <c r="F1705" s="548"/>
      <c r="G1705" s="32"/>
      <c r="H1705" s="32"/>
    </row>
    <row r="1706" spans="1:8" s="42" customFormat="1" ht="15">
      <c r="A1706" s="36"/>
      <c r="B1706" s="544" t="s">
        <v>39</v>
      </c>
      <c r="C1706" s="545" t="s">
        <v>1</v>
      </c>
      <c r="D1706" s="546" t="s">
        <v>1</v>
      </c>
      <c r="E1706" s="547" t="s">
        <v>1</v>
      </c>
      <c r="F1706" s="548">
        <f>F1704</f>
        <v>167.55</v>
      </c>
      <c r="G1706" s="32"/>
      <c r="H1706" s="32"/>
    </row>
    <row r="1707" spans="1:8" s="42" customFormat="1" ht="15">
      <c r="A1707" s="36"/>
      <c r="B1707" s="544" t="s">
        <v>40</v>
      </c>
      <c r="C1707" s="545" t="s">
        <v>1</v>
      </c>
      <c r="D1707" s="546" t="s">
        <v>1</v>
      </c>
      <c r="E1707" s="547"/>
      <c r="F1707" s="548">
        <f>ROUND((F1706*E1707),2)</f>
        <v>0</v>
      </c>
      <c r="G1707" s="32"/>
      <c r="H1707" s="32"/>
    </row>
    <row r="1708" spans="1:8" s="42" customFormat="1" ht="15.75" thickBot="1">
      <c r="A1708" s="36"/>
      <c r="B1708" s="549" t="s">
        <v>41</v>
      </c>
      <c r="C1708" s="550" t="s">
        <v>1</v>
      </c>
      <c r="D1708" s="551" t="s">
        <v>1</v>
      </c>
      <c r="E1708" s="552" t="s">
        <v>1</v>
      </c>
      <c r="F1708" s="553">
        <f>SUM(F1706:F1707)</f>
        <v>167.55</v>
      </c>
      <c r="G1708" s="32"/>
      <c r="H1708" s="32"/>
    </row>
    <row r="1709" spans="1:8" s="42" customFormat="1" ht="15.75" thickBot="1">
      <c r="A1709" s="36"/>
      <c r="B1709" s="33"/>
      <c r="C1709" s="33"/>
      <c r="D1709" s="46"/>
      <c r="E1709" s="37"/>
      <c r="F1709" s="37"/>
      <c r="G1709" s="32"/>
      <c r="H1709" s="32"/>
    </row>
    <row r="1710" spans="1:8" s="42" customFormat="1" ht="15">
      <c r="A1710" s="36"/>
      <c r="B1710" s="226" t="s">
        <v>403</v>
      </c>
      <c r="C1710" s="227"/>
      <c r="D1710" s="228"/>
      <c r="E1710" s="229"/>
      <c r="F1710" s="230"/>
      <c r="G1710" s="32"/>
      <c r="H1710" s="32"/>
    </row>
    <row r="1711" spans="1:8" s="42" customFormat="1" ht="15">
      <c r="A1711" s="36"/>
      <c r="B1711" s="748" t="s">
        <v>404</v>
      </c>
      <c r="C1711" s="749"/>
      <c r="D1711" s="749"/>
      <c r="E1711" s="749"/>
      <c r="F1711" s="750"/>
      <c r="G1711" s="32"/>
      <c r="H1711" s="32"/>
    </row>
    <row r="1712" spans="1:8" s="42" customFormat="1" ht="15">
      <c r="A1712" s="36"/>
      <c r="B1712" s="231" t="s">
        <v>46</v>
      </c>
      <c r="C1712" s="232"/>
      <c r="D1712" s="233"/>
      <c r="E1712" s="234"/>
      <c r="F1712" s="235"/>
      <c r="G1712" s="32"/>
      <c r="H1712" s="32"/>
    </row>
    <row r="1713" spans="1:8" s="42" customFormat="1" ht="15">
      <c r="A1713" s="36"/>
      <c r="B1713" s="231"/>
      <c r="C1713" s="232"/>
      <c r="D1713" s="233"/>
      <c r="E1713" s="234"/>
      <c r="F1713" s="235"/>
      <c r="G1713" s="32"/>
      <c r="H1713" s="32"/>
    </row>
    <row r="1714" spans="1:8" s="42" customFormat="1" ht="15">
      <c r="A1714" s="36"/>
      <c r="B1714" s="231" t="s">
        <v>27</v>
      </c>
      <c r="C1714" s="232" t="s">
        <v>28</v>
      </c>
      <c r="D1714" s="233" t="s">
        <v>29</v>
      </c>
      <c r="E1714" s="234" t="s">
        <v>30</v>
      </c>
      <c r="F1714" s="235" t="s">
        <v>31</v>
      </c>
      <c r="G1714" s="32"/>
      <c r="H1714" s="32"/>
    </row>
    <row r="1715" spans="1:8" s="42" customFormat="1" ht="30">
      <c r="A1715" s="36"/>
      <c r="B1715" s="231" t="s">
        <v>50</v>
      </c>
      <c r="C1715" s="232" t="s">
        <v>32</v>
      </c>
      <c r="D1715" s="386">
        <v>0.135</v>
      </c>
      <c r="E1715" s="530">
        <v>13.48</v>
      </c>
      <c r="F1715" s="235">
        <f aca="true" t="shared" si="56" ref="F1715:F1722">ROUND((D1715*E1715),2)</f>
        <v>1.82</v>
      </c>
      <c r="G1715" s="32"/>
      <c r="H1715" s="32"/>
    </row>
    <row r="1716" spans="1:8" s="42" customFormat="1" ht="30">
      <c r="A1716" s="36"/>
      <c r="B1716" s="231" t="s">
        <v>49</v>
      </c>
      <c r="C1716" s="232" t="s">
        <v>32</v>
      </c>
      <c r="D1716" s="386">
        <v>0.135</v>
      </c>
      <c r="E1716" s="530">
        <v>17.66</v>
      </c>
      <c r="F1716" s="235">
        <f t="shared" si="56"/>
        <v>2.38</v>
      </c>
      <c r="G1716" s="32"/>
      <c r="H1716" s="32"/>
    </row>
    <row r="1717" spans="1:8" s="42" customFormat="1" ht="15" customHeight="1">
      <c r="A1717" s="36"/>
      <c r="B1717" s="231" t="s">
        <v>192</v>
      </c>
      <c r="C1717" s="232" t="s">
        <v>45</v>
      </c>
      <c r="D1717" s="386">
        <v>0.0148</v>
      </c>
      <c r="E1717" s="234">
        <v>81.21</v>
      </c>
      <c r="F1717" s="235">
        <f t="shared" si="56"/>
        <v>1.2</v>
      </c>
      <c r="G1717" s="32"/>
      <c r="H1717" s="32"/>
    </row>
    <row r="1718" spans="1:8" s="42" customFormat="1" ht="30">
      <c r="A1718" s="36"/>
      <c r="B1718" s="231" t="s">
        <v>405</v>
      </c>
      <c r="C1718" s="232" t="s">
        <v>45</v>
      </c>
      <c r="D1718" s="386">
        <v>1</v>
      </c>
      <c r="E1718" s="234">
        <v>2.65</v>
      </c>
      <c r="F1718" s="235">
        <f t="shared" si="56"/>
        <v>2.65</v>
      </c>
      <c r="G1718" s="32"/>
      <c r="H1718" s="32"/>
    </row>
    <row r="1719" spans="1:8" s="42" customFormat="1" ht="30">
      <c r="A1719" s="36"/>
      <c r="B1719" s="231" t="s">
        <v>1787</v>
      </c>
      <c r="C1719" s="232" t="s">
        <v>45</v>
      </c>
      <c r="D1719" s="386">
        <v>1</v>
      </c>
      <c r="E1719" s="234">
        <v>34.9</v>
      </c>
      <c r="F1719" s="235">
        <f t="shared" si="56"/>
        <v>34.9</v>
      </c>
      <c r="G1719" s="32"/>
      <c r="H1719" s="32"/>
    </row>
    <row r="1720" spans="1:8" s="42" customFormat="1" ht="30">
      <c r="A1720" s="36"/>
      <c r="B1720" s="231" t="s">
        <v>381</v>
      </c>
      <c r="C1720" s="232" t="s">
        <v>45</v>
      </c>
      <c r="D1720" s="386">
        <v>0.02</v>
      </c>
      <c r="E1720" s="234">
        <v>29.73</v>
      </c>
      <c r="F1720" s="235">
        <f t="shared" si="56"/>
        <v>0.59</v>
      </c>
      <c r="G1720" s="32"/>
      <c r="H1720" s="32"/>
    </row>
    <row r="1721" spans="1:8" s="42" customFormat="1" ht="15">
      <c r="A1721" s="36"/>
      <c r="B1721" s="231" t="s">
        <v>194</v>
      </c>
      <c r="C1721" s="232" t="s">
        <v>45</v>
      </c>
      <c r="D1721" s="386">
        <v>0.0225</v>
      </c>
      <c r="E1721" s="234">
        <v>70.52</v>
      </c>
      <c r="F1721" s="235">
        <f t="shared" si="56"/>
        <v>1.59</v>
      </c>
      <c r="G1721" s="32"/>
      <c r="H1721" s="32"/>
    </row>
    <row r="1722" spans="1:8" s="42" customFormat="1" ht="15">
      <c r="A1722" s="36"/>
      <c r="B1722" s="231" t="s">
        <v>189</v>
      </c>
      <c r="C1722" s="232" t="s">
        <v>45</v>
      </c>
      <c r="D1722" s="386">
        <v>0.0365</v>
      </c>
      <c r="E1722" s="234">
        <v>2.19</v>
      </c>
      <c r="F1722" s="235">
        <f t="shared" si="56"/>
        <v>0.08</v>
      </c>
      <c r="G1722" s="32"/>
      <c r="H1722" s="32"/>
    </row>
    <row r="1723" spans="1:8" s="42" customFormat="1" ht="15">
      <c r="A1723" s="36"/>
      <c r="B1723" s="544" t="s">
        <v>38</v>
      </c>
      <c r="C1723" s="545" t="s">
        <v>1</v>
      </c>
      <c r="D1723" s="546" t="s">
        <v>1</v>
      </c>
      <c r="E1723" s="547" t="s">
        <v>1</v>
      </c>
      <c r="F1723" s="548">
        <f>SUM(F1715:F1722)</f>
        <v>45.21000000000001</v>
      </c>
      <c r="G1723" s="32"/>
      <c r="H1723" s="32"/>
    </row>
    <row r="1724" spans="1:8" s="42" customFormat="1" ht="15">
      <c r="A1724" s="36"/>
      <c r="B1724" s="544"/>
      <c r="C1724" s="545"/>
      <c r="D1724" s="546"/>
      <c r="E1724" s="547"/>
      <c r="F1724" s="548"/>
      <c r="G1724" s="32"/>
      <c r="H1724" s="32"/>
    </row>
    <row r="1725" spans="1:8" s="42" customFormat="1" ht="15">
      <c r="A1725" s="36"/>
      <c r="B1725" s="544" t="s">
        <v>39</v>
      </c>
      <c r="C1725" s="545" t="s">
        <v>1</v>
      </c>
      <c r="D1725" s="546" t="s">
        <v>1</v>
      </c>
      <c r="E1725" s="547" t="s">
        <v>1</v>
      </c>
      <c r="F1725" s="548">
        <f>F1723</f>
        <v>45.21000000000001</v>
      </c>
      <c r="G1725" s="32"/>
      <c r="H1725" s="32"/>
    </row>
    <row r="1726" spans="1:8" s="42" customFormat="1" ht="15">
      <c r="A1726" s="36"/>
      <c r="B1726" s="544" t="s">
        <v>40</v>
      </c>
      <c r="C1726" s="545" t="s">
        <v>1</v>
      </c>
      <c r="D1726" s="546" t="s">
        <v>1</v>
      </c>
      <c r="E1726" s="547"/>
      <c r="F1726" s="548">
        <f>ROUND((F1725*E1726),2)</f>
        <v>0</v>
      </c>
      <c r="G1726" s="32"/>
      <c r="H1726" s="32"/>
    </row>
    <row r="1727" spans="1:8" s="42" customFormat="1" ht="15.75" thickBot="1">
      <c r="A1727" s="36"/>
      <c r="B1727" s="549" t="s">
        <v>41</v>
      </c>
      <c r="C1727" s="550" t="s">
        <v>1</v>
      </c>
      <c r="D1727" s="551" t="s">
        <v>1</v>
      </c>
      <c r="E1727" s="552" t="s">
        <v>1</v>
      </c>
      <c r="F1727" s="553">
        <f>SUM(F1725:F1726)</f>
        <v>45.21000000000001</v>
      </c>
      <c r="G1727" s="32"/>
      <c r="H1727" s="32"/>
    </row>
    <row r="1728" spans="1:8" s="42" customFormat="1" ht="15.75" thickBot="1">
      <c r="A1728" s="36"/>
      <c r="B1728" s="33"/>
      <c r="C1728" s="33"/>
      <c r="D1728" s="46"/>
      <c r="E1728" s="37"/>
      <c r="F1728" s="37"/>
      <c r="G1728" s="32"/>
      <c r="H1728" s="32"/>
    </row>
    <row r="1729" spans="1:8" s="42" customFormat="1" ht="15">
      <c r="A1729" s="36"/>
      <c r="B1729" s="226" t="s">
        <v>408</v>
      </c>
      <c r="C1729" s="227"/>
      <c r="D1729" s="228"/>
      <c r="E1729" s="229"/>
      <c r="F1729" s="230"/>
      <c r="G1729" s="32"/>
      <c r="H1729" s="32"/>
    </row>
    <row r="1730" spans="1:8" s="42" customFormat="1" ht="15">
      <c r="A1730" s="36"/>
      <c r="B1730" s="748" t="s">
        <v>413</v>
      </c>
      <c r="C1730" s="749"/>
      <c r="D1730" s="749"/>
      <c r="E1730" s="749"/>
      <c r="F1730" s="750"/>
      <c r="G1730" s="32"/>
      <c r="H1730" s="32"/>
    </row>
    <row r="1731" spans="1:8" s="42" customFormat="1" ht="15">
      <c r="A1731" s="36"/>
      <c r="B1731" s="231" t="s">
        <v>46</v>
      </c>
      <c r="C1731" s="232"/>
      <c r="D1731" s="233"/>
      <c r="E1731" s="234"/>
      <c r="F1731" s="235"/>
      <c r="G1731" s="32"/>
      <c r="H1731" s="32"/>
    </row>
    <row r="1732" spans="1:8" s="42" customFormat="1" ht="15">
      <c r="A1732" s="36"/>
      <c r="B1732" s="231"/>
      <c r="C1732" s="232"/>
      <c r="D1732" s="233"/>
      <c r="E1732" s="234"/>
      <c r="F1732" s="235"/>
      <c r="G1732" s="32"/>
      <c r="H1732" s="32"/>
    </row>
    <row r="1733" spans="1:8" s="42" customFormat="1" ht="15">
      <c r="A1733" s="36"/>
      <c r="B1733" s="231" t="s">
        <v>27</v>
      </c>
      <c r="C1733" s="232" t="s">
        <v>28</v>
      </c>
      <c r="D1733" s="233" t="s">
        <v>29</v>
      </c>
      <c r="E1733" s="234" t="s">
        <v>30</v>
      </c>
      <c r="F1733" s="235" t="s">
        <v>31</v>
      </c>
      <c r="G1733" s="32"/>
      <c r="H1733" s="32"/>
    </row>
    <row r="1734" spans="1:8" s="42" customFormat="1" ht="30">
      <c r="A1734" s="36"/>
      <c r="B1734" s="231" t="s">
        <v>50</v>
      </c>
      <c r="C1734" s="232" t="s">
        <v>32</v>
      </c>
      <c r="D1734" s="386">
        <v>0.178</v>
      </c>
      <c r="E1734" s="530">
        <v>13.48</v>
      </c>
      <c r="F1734" s="235">
        <f>ROUND((D1734*E1734),2)</f>
        <v>2.4</v>
      </c>
      <c r="G1734" s="32"/>
      <c r="H1734" s="32"/>
    </row>
    <row r="1735" spans="1:8" s="42" customFormat="1" ht="15" customHeight="1">
      <c r="A1735" s="36"/>
      <c r="B1735" s="231" t="s">
        <v>49</v>
      </c>
      <c r="C1735" s="232" t="s">
        <v>32</v>
      </c>
      <c r="D1735" s="386">
        <v>0.178</v>
      </c>
      <c r="E1735" s="530">
        <v>17.66</v>
      </c>
      <c r="F1735" s="235">
        <f>ROUND((D1735*E1735),2)</f>
        <v>3.14</v>
      </c>
      <c r="G1735" s="32"/>
      <c r="H1735" s="32"/>
    </row>
    <row r="1736" spans="1:8" s="42" customFormat="1" ht="15">
      <c r="A1736" s="36"/>
      <c r="B1736" s="231" t="s">
        <v>414</v>
      </c>
      <c r="C1736" s="232" t="s">
        <v>45</v>
      </c>
      <c r="D1736" s="386">
        <v>0.002</v>
      </c>
      <c r="E1736" s="234">
        <v>8.99</v>
      </c>
      <c r="F1736" s="235">
        <f>ROUND((D1736*E1736),2)</f>
        <v>0.02</v>
      </c>
      <c r="G1736" s="32"/>
      <c r="H1736" s="32"/>
    </row>
    <row r="1737" spans="1:8" s="42" customFormat="1" ht="15">
      <c r="A1737" s="36"/>
      <c r="B1737" s="231" t="s">
        <v>194</v>
      </c>
      <c r="C1737" s="232" t="s">
        <v>45</v>
      </c>
      <c r="D1737" s="386">
        <v>0.004</v>
      </c>
      <c r="E1737" s="530">
        <v>70.52</v>
      </c>
      <c r="F1737" s="235">
        <f>ROUND((D1737*E1737),2)</f>
        <v>0.28</v>
      </c>
      <c r="G1737" s="32"/>
      <c r="H1737" s="32"/>
    </row>
    <row r="1738" spans="1:8" s="42" customFormat="1" ht="30">
      <c r="A1738" s="36"/>
      <c r="B1738" s="231" t="s">
        <v>415</v>
      </c>
      <c r="C1738" s="232" t="s">
        <v>45</v>
      </c>
      <c r="D1738" s="386">
        <v>1</v>
      </c>
      <c r="E1738" s="234">
        <v>6.25</v>
      </c>
      <c r="F1738" s="235">
        <f>ROUND((D1738*E1738),2)</f>
        <v>6.25</v>
      </c>
      <c r="G1738" s="32"/>
      <c r="H1738" s="32"/>
    </row>
    <row r="1739" spans="1:8" s="42" customFormat="1" ht="15">
      <c r="A1739" s="36"/>
      <c r="B1739" s="544" t="s">
        <v>38</v>
      </c>
      <c r="C1739" s="545" t="s">
        <v>1</v>
      </c>
      <c r="D1739" s="546" t="s">
        <v>1</v>
      </c>
      <c r="E1739" s="547" t="s">
        <v>1</v>
      </c>
      <c r="F1739" s="548">
        <f>SUM(F1731:F1738)</f>
        <v>12.09</v>
      </c>
      <c r="G1739" s="32"/>
      <c r="H1739" s="32"/>
    </row>
    <row r="1740" spans="1:8" s="42" customFormat="1" ht="15">
      <c r="A1740" s="36"/>
      <c r="B1740" s="544"/>
      <c r="C1740" s="545"/>
      <c r="D1740" s="546"/>
      <c r="E1740" s="547"/>
      <c r="F1740" s="548"/>
      <c r="G1740" s="32"/>
      <c r="H1740" s="32"/>
    </row>
    <row r="1741" spans="1:8" s="42" customFormat="1" ht="15">
      <c r="A1741" s="36"/>
      <c r="B1741" s="544" t="s">
        <v>39</v>
      </c>
      <c r="C1741" s="545" t="s">
        <v>1</v>
      </c>
      <c r="D1741" s="546" t="s">
        <v>1</v>
      </c>
      <c r="E1741" s="547" t="s">
        <v>1</v>
      </c>
      <c r="F1741" s="548">
        <f>F1739</f>
        <v>12.09</v>
      </c>
      <c r="G1741" s="32"/>
      <c r="H1741" s="32"/>
    </row>
    <row r="1742" spans="1:8" s="42" customFormat="1" ht="15">
      <c r="A1742" s="36"/>
      <c r="B1742" s="544" t="s">
        <v>40</v>
      </c>
      <c r="C1742" s="545" t="s">
        <v>1</v>
      </c>
      <c r="D1742" s="546" t="s">
        <v>1</v>
      </c>
      <c r="E1742" s="547"/>
      <c r="F1742" s="548">
        <f>ROUND((F1741*E1742),2)</f>
        <v>0</v>
      </c>
      <c r="G1742" s="32"/>
      <c r="H1742" s="32"/>
    </row>
    <row r="1743" spans="1:8" s="42" customFormat="1" ht="15.75" thickBot="1">
      <c r="A1743" s="36"/>
      <c r="B1743" s="549" t="s">
        <v>41</v>
      </c>
      <c r="C1743" s="550" t="s">
        <v>1</v>
      </c>
      <c r="D1743" s="551" t="s">
        <v>1</v>
      </c>
      <c r="E1743" s="552" t="s">
        <v>1</v>
      </c>
      <c r="F1743" s="553">
        <f>SUM(F1741:F1742)</f>
        <v>12.09</v>
      </c>
      <c r="G1743" s="32"/>
      <c r="H1743" s="32"/>
    </row>
    <row r="1744" spans="1:8" s="43" customFormat="1" ht="15" customHeight="1" thickBot="1">
      <c r="A1744" s="33"/>
      <c r="B1744" s="3"/>
      <c r="C1744" s="41"/>
      <c r="D1744" s="54"/>
      <c r="E1744" s="55"/>
      <c r="F1744" s="55"/>
      <c r="G1744" s="31"/>
      <c r="H1744" s="31"/>
    </row>
    <row r="1745" spans="1:8" s="42" customFormat="1" ht="15">
      <c r="A1745" s="36"/>
      <c r="B1745" s="226" t="s">
        <v>408</v>
      </c>
      <c r="C1745" s="227"/>
      <c r="D1745" s="228"/>
      <c r="E1745" s="229"/>
      <c r="F1745" s="230"/>
      <c r="G1745" s="32"/>
      <c r="H1745" s="32"/>
    </row>
    <row r="1746" spans="1:8" s="42" customFormat="1" ht="15">
      <c r="A1746" s="36"/>
      <c r="B1746" s="748" t="s">
        <v>416</v>
      </c>
      <c r="C1746" s="749"/>
      <c r="D1746" s="749"/>
      <c r="E1746" s="749"/>
      <c r="F1746" s="750"/>
      <c r="G1746" s="32"/>
      <c r="H1746" s="32"/>
    </row>
    <row r="1747" spans="1:8" s="42" customFormat="1" ht="15">
      <c r="A1747" s="36"/>
      <c r="B1747" s="231" t="s">
        <v>46</v>
      </c>
      <c r="C1747" s="232"/>
      <c r="D1747" s="233"/>
      <c r="E1747" s="234"/>
      <c r="F1747" s="235"/>
      <c r="G1747" s="32"/>
      <c r="H1747" s="32"/>
    </row>
    <row r="1748" spans="1:8" s="42" customFormat="1" ht="15">
      <c r="A1748" s="36"/>
      <c r="B1748" s="231"/>
      <c r="C1748" s="232"/>
      <c r="D1748" s="233"/>
      <c r="E1748" s="234"/>
      <c r="F1748" s="235"/>
      <c r="G1748" s="32"/>
      <c r="H1748" s="32"/>
    </row>
    <row r="1749" spans="1:8" s="42" customFormat="1" ht="15">
      <c r="A1749" s="36"/>
      <c r="B1749" s="231" t="s">
        <v>27</v>
      </c>
      <c r="C1749" s="232" t="s">
        <v>28</v>
      </c>
      <c r="D1749" s="233" t="s">
        <v>29</v>
      </c>
      <c r="E1749" s="234" t="s">
        <v>30</v>
      </c>
      <c r="F1749" s="235" t="s">
        <v>31</v>
      </c>
      <c r="G1749" s="32"/>
      <c r="H1749" s="32"/>
    </row>
    <row r="1750" spans="1:8" s="42" customFormat="1" ht="30">
      <c r="A1750" s="36"/>
      <c r="B1750" s="231" t="s">
        <v>50</v>
      </c>
      <c r="C1750" s="232" t="s">
        <v>32</v>
      </c>
      <c r="D1750" s="386">
        <v>0.178</v>
      </c>
      <c r="E1750" s="530">
        <v>13.48</v>
      </c>
      <c r="F1750" s="235">
        <f>ROUND((D1750*E1750),2)</f>
        <v>2.4</v>
      </c>
      <c r="G1750" s="32"/>
      <c r="H1750" s="32"/>
    </row>
    <row r="1751" spans="1:8" s="42" customFormat="1" ht="30">
      <c r="A1751" s="36"/>
      <c r="B1751" s="231" t="s">
        <v>49</v>
      </c>
      <c r="C1751" s="232" t="s">
        <v>32</v>
      </c>
      <c r="D1751" s="386">
        <v>0.178</v>
      </c>
      <c r="E1751" s="530">
        <v>17.66</v>
      </c>
      <c r="F1751" s="235">
        <f>ROUND((D1751*E1751),2)</f>
        <v>3.14</v>
      </c>
      <c r="G1751" s="32"/>
      <c r="H1751" s="32"/>
    </row>
    <row r="1752" spans="1:8" s="42" customFormat="1" ht="15">
      <c r="A1752" s="36"/>
      <c r="B1752" s="231" t="s">
        <v>414</v>
      </c>
      <c r="C1752" s="232" t="s">
        <v>45</v>
      </c>
      <c r="D1752" s="386">
        <v>0.002</v>
      </c>
      <c r="E1752" s="530">
        <v>8.99</v>
      </c>
      <c r="F1752" s="235">
        <f>ROUND((D1752*E1752),2)</f>
        <v>0.02</v>
      </c>
      <c r="G1752" s="32"/>
      <c r="H1752" s="32"/>
    </row>
    <row r="1753" spans="1:8" s="42" customFormat="1" ht="15">
      <c r="A1753" s="36"/>
      <c r="B1753" s="231" t="s">
        <v>194</v>
      </c>
      <c r="C1753" s="232" t="s">
        <v>45</v>
      </c>
      <c r="D1753" s="386">
        <v>0.004</v>
      </c>
      <c r="E1753" s="530">
        <v>70.52</v>
      </c>
      <c r="F1753" s="235">
        <f>ROUND((D1753*E1753),2)</f>
        <v>0.28</v>
      </c>
      <c r="G1753" s="32"/>
      <c r="H1753" s="32"/>
    </row>
    <row r="1754" spans="1:8" s="42" customFormat="1" ht="15" customHeight="1">
      <c r="A1754" s="36"/>
      <c r="B1754" s="231" t="s">
        <v>417</v>
      </c>
      <c r="C1754" s="232" t="s">
        <v>45</v>
      </c>
      <c r="D1754" s="386">
        <v>1</v>
      </c>
      <c r="E1754" s="234">
        <v>10.39</v>
      </c>
      <c r="F1754" s="235">
        <f>ROUND((D1754*E1754),2)</f>
        <v>10.39</v>
      </c>
      <c r="G1754" s="32"/>
      <c r="H1754" s="32"/>
    </row>
    <row r="1755" spans="1:8" s="42" customFormat="1" ht="15">
      <c r="A1755" s="36"/>
      <c r="B1755" s="544" t="s">
        <v>38</v>
      </c>
      <c r="C1755" s="545" t="s">
        <v>1</v>
      </c>
      <c r="D1755" s="546" t="s">
        <v>1</v>
      </c>
      <c r="E1755" s="547" t="s">
        <v>1</v>
      </c>
      <c r="F1755" s="548">
        <f>SUM(F1747:F1754)</f>
        <v>16.23</v>
      </c>
      <c r="G1755" s="32"/>
      <c r="H1755" s="32"/>
    </row>
    <row r="1756" spans="1:8" s="42" customFormat="1" ht="15">
      <c r="A1756" s="36"/>
      <c r="B1756" s="544"/>
      <c r="C1756" s="545"/>
      <c r="D1756" s="546"/>
      <c r="E1756" s="547"/>
      <c r="F1756" s="548"/>
      <c r="G1756" s="32"/>
      <c r="H1756" s="32"/>
    </row>
    <row r="1757" spans="1:8" s="42" customFormat="1" ht="15">
      <c r="A1757" s="36"/>
      <c r="B1757" s="544" t="s">
        <v>39</v>
      </c>
      <c r="C1757" s="545" t="s">
        <v>1</v>
      </c>
      <c r="D1757" s="546" t="s">
        <v>1</v>
      </c>
      <c r="E1757" s="547" t="s">
        <v>1</v>
      </c>
      <c r="F1757" s="548">
        <f>F1755</f>
        <v>16.23</v>
      </c>
      <c r="G1757" s="32"/>
      <c r="H1757" s="32"/>
    </row>
    <row r="1758" spans="1:8" s="42" customFormat="1" ht="15">
      <c r="A1758" s="36"/>
      <c r="B1758" s="544" t="s">
        <v>40</v>
      </c>
      <c r="C1758" s="545" t="s">
        <v>1</v>
      </c>
      <c r="D1758" s="546" t="s">
        <v>1</v>
      </c>
      <c r="E1758" s="547"/>
      <c r="F1758" s="548">
        <f>ROUND((F1757*E1758),2)</f>
        <v>0</v>
      </c>
      <c r="G1758" s="32"/>
      <c r="H1758" s="32"/>
    </row>
    <row r="1759" spans="1:8" s="42" customFormat="1" ht="15.75" thickBot="1">
      <c r="A1759" s="36"/>
      <c r="B1759" s="549" t="s">
        <v>41</v>
      </c>
      <c r="C1759" s="550" t="s">
        <v>1</v>
      </c>
      <c r="D1759" s="551" t="s">
        <v>1</v>
      </c>
      <c r="E1759" s="552" t="s">
        <v>1</v>
      </c>
      <c r="F1759" s="553">
        <f>SUM(F1757:F1758)</f>
        <v>16.23</v>
      </c>
      <c r="G1759" s="32"/>
      <c r="H1759" s="32"/>
    </row>
    <row r="1760" spans="1:8" s="42" customFormat="1" ht="15.75" thickBot="1">
      <c r="A1760" s="36"/>
      <c r="B1760" s="33"/>
      <c r="C1760" s="33"/>
      <c r="D1760" s="46"/>
      <c r="E1760" s="37"/>
      <c r="F1760" s="37"/>
      <c r="G1760" s="32"/>
      <c r="H1760" s="32"/>
    </row>
    <row r="1761" spans="1:8" s="42" customFormat="1" ht="15">
      <c r="A1761" s="36"/>
      <c r="B1761" s="226" t="s">
        <v>408</v>
      </c>
      <c r="C1761" s="227"/>
      <c r="D1761" s="228"/>
      <c r="E1761" s="229"/>
      <c r="F1761" s="230"/>
      <c r="G1761" s="32"/>
      <c r="H1761" s="32"/>
    </row>
    <row r="1762" spans="1:8" s="42" customFormat="1" ht="15">
      <c r="A1762" s="36"/>
      <c r="B1762" s="748" t="s">
        <v>418</v>
      </c>
      <c r="C1762" s="749"/>
      <c r="D1762" s="749"/>
      <c r="E1762" s="749"/>
      <c r="F1762" s="750"/>
      <c r="G1762" s="32"/>
      <c r="H1762" s="32"/>
    </row>
    <row r="1763" spans="1:8" s="42" customFormat="1" ht="15">
      <c r="A1763" s="36"/>
      <c r="B1763" s="231" t="s">
        <v>46</v>
      </c>
      <c r="C1763" s="232"/>
      <c r="D1763" s="233"/>
      <c r="E1763" s="234"/>
      <c r="F1763" s="235"/>
      <c r="G1763" s="32"/>
      <c r="H1763" s="32"/>
    </row>
    <row r="1764" spans="1:8" s="42" customFormat="1" ht="15">
      <c r="A1764" s="36"/>
      <c r="B1764" s="231"/>
      <c r="C1764" s="232"/>
      <c r="D1764" s="233"/>
      <c r="E1764" s="234"/>
      <c r="F1764" s="235"/>
      <c r="G1764" s="32"/>
      <c r="H1764" s="32"/>
    </row>
    <row r="1765" spans="1:8" s="42" customFormat="1" ht="15">
      <c r="A1765" s="36"/>
      <c r="B1765" s="231" t="s">
        <v>27</v>
      </c>
      <c r="C1765" s="232" t="s">
        <v>28</v>
      </c>
      <c r="D1765" s="233" t="s">
        <v>29</v>
      </c>
      <c r="E1765" s="234" t="s">
        <v>30</v>
      </c>
      <c r="F1765" s="235" t="s">
        <v>31</v>
      </c>
      <c r="G1765" s="32"/>
      <c r="H1765" s="32"/>
    </row>
    <row r="1766" spans="1:8" s="42" customFormat="1" ht="30">
      <c r="A1766" s="36"/>
      <c r="B1766" s="231" t="s">
        <v>50</v>
      </c>
      <c r="C1766" s="232" t="s">
        <v>32</v>
      </c>
      <c r="D1766" s="386">
        <v>0.178</v>
      </c>
      <c r="E1766" s="530">
        <v>13.48</v>
      </c>
      <c r="F1766" s="235">
        <f>ROUND((D1766*E1766),2)</f>
        <v>2.4</v>
      </c>
      <c r="G1766" s="32"/>
      <c r="H1766" s="32"/>
    </row>
    <row r="1767" spans="1:8" s="42" customFormat="1" ht="30">
      <c r="A1767" s="36"/>
      <c r="B1767" s="231" t="s">
        <v>49</v>
      </c>
      <c r="C1767" s="232" t="s">
        <v>32</v>
      </c>
      <c r="D1767" s="386">
        <v>0.178</v>
      </c>
      <c r="E1767" s="530">
        <v>17.66</v>
      </c>
      <c r="F1767" s="235">
        <f>ROUND((D1767*E1767),2)</f>
        <v>3.14</v>
      </c>
      <c r="G1767" s="32"/>
      <c r="H1767" s="32"/>
    </row>
    <row r="1768" spans="1:8" s="42" customFormat="1" ht="15">
      <c r="A1768" s="36"/>
      <c r="B1768" s="231" t="s">
        <v>414</v>
      </c>
      <c r="C1768" s="232" t="s">
        <v>45</v>
      </c>
      <c r="D1768" s="386">
        <v>0.002</v>
      </c>
      <c r="E1768" s="530">
        <v>8.99</v>
      </c>
      <c r="F1768" s="235">
        <f>ROUND((D1768*E1768),2)</f>
        <v>0.02</v>
      </c>
      <c r="G1768" s="32"/>
      <c r="H1768" s="32"/>
    </row>
    <row r="1769" spans="1:8" s="42" customFormat="1" ht="15">
      <c r="A1769" s="36"/>
      <c r="B1769" s="231" t="s">
        <v>194</v>
      </c>
      <c r="C1769" s="232" t="s">
        <v>45</v>
      </c>
      <c r="D1769" s="386">
        <v>0.004</v>
      </c>
      <c r="E1769" s="530">
        <v>70.52</v>
      </c>
      <c r="F1769" s="235">
        <f>ROUND((D1769*E1769),2)</f>
        <v>0.28</v>
      </c>
      <c r="G1769" s="32"/>
      <c r="H1769" s="32"/>
    </row>
    <row r="1770" spans="1:8" s="42" customFormat="1" ht="15" customHeight="1">
      <c r="A1770" s="36"/>
      <c r="B1770" s="231" t="s">
        <v>419</v>
      </c>
      <c r="C1770" s="232" t="s">
        <v>45</v>
      </c>
      <c r="D1770" s="386">
        <v>1</v>
      </c>
      <c r="E1770" s="234">
        <v>16.01</v>
      </c>
      <c r="F1770" s="235">
        <f>ROUND((D1770*E1770),2)</f>
        <v>16.01</v>
      </c>
      <c r="G1770" s="32"/>
      <c r="H1770" s="32"/>
    </row>
    <row r="1771" spans="1:8" s="42" customFormat="1" ht="15">
      <c r="A1771" s="36"/>
      <c r="B1771" s="544" t="s">
        <v>38</v>
      </c>
      <c r="C1771" s="545" t="s">
        <v>1</v>
      </c>
      <c r="D1771" s="546" t="s">
        <v>1</v>
      </c>
      <c r="E1771" s="547" t="s">
        <v>1</v>
      </c>
      <c r="F1771" s="548">
        <f>SUM(F1763:F1770)</f>
        <v>21.85</v>
      </c>
      <c r="G1771" s="32"/>
      <c r="H1771" s="32"/>
    </row>
    <row r="1772" spans="1:8" s="42" customFormat="1" ht="15">
      <c r="A1772" s="36"/>
      <c r="B1772" s="544"/>
      <c r="C1772" s="545"/>
      <c r="D1772" s="546"/>
      <c r="E1772" s="547"/>
      <c r="F1772" s="548"/>
      <c r="G1772" s="32"/>
      <c r="H1772" s="32"/>
    </row>
    <row r="1773" spans="1:8" s="42" customFormat="1" ht="15">
      <c r="A1773" s="36"/>
      <c r="B1773" s="544" t="s">
        <v>39</v>
      </c>
      <c r="C1773" s="545" t="s">
        <v>1</v>
      </c>
      <c r="D1773" s="546" t="s">
        <v>1</v>
      </c>
      <c r="E1773" s="547" t="s">
        <v>1</v>
      </c>
      <c r="F1773" s="548">
        <f>F1771</f>
        <v>21.85</v>
      </c>
      <c r="G1773" s="32"/>
      <c r="H1773" s="32"/>
    </row>
    <row r="1774" spans="1:8" s="42" customFormat="1" ht="15">
      <c r="A1774" s="36"/>
      <c r="B1774" s="544" t="s">
        <v>40</v>
      </c>
      <c r="C1774" s="545" t="s">
        <v>1</v>
      </c>
      <c r="D1774" s="546" t="s">
        <v>1</v>
      </c>
      <c r="E1774" s="547"/>
      <c r="F1774" s="548">
        <f>ROUND((F1773*E1774),2)</f>
        <v>0</v>
      </c>
      <c r="G1774" s="32"/>
      <c r="H1774" s="32"/>
    </row>
    <row r="1775" spans="1:8" s="42" customFormat="1" ht="15.75" thickBot="1">
      <c r="A1775" s="36"/>
      <c r="B1775" s="549" t="s">
        <v>41</v>
      </c>
      <c r="C1775" s="550" t="s">
        <v>1</v>
      </c>
      <c r="D1775" s="551" t="s">
        <v>1</v>
      </c>
      <c r="E1775" s="552" t="s">
        <v>1</v>
      </c>
      <c r="F1775" s="553">
        <f>SUM(F1773:F1774)</f>
        <v>21.85</v>
      </c>
      <c r="G1775" s="32"/>
      <c r="H1775" s="32"/>
    </row>
    <row r="1776" spans="1:8" s="42" customFormat="1" ht="15.75" thickBot="1">
      <c r="A1776" s="166"/>
      <c r="B1776" s="33"/>
      <c r="C1776" s="33"/>
      <c r="D1776" s="46"/>
      <c r="E1776" s="37"/>
      <c r="F1776" s="37"/>
      <c r="G1776" s="32"/>
      <c r="H1776" s="32"/>
    </row>
    <row r="1777" spans="1:8" s="42" customFormat="1" ht="15">
      <c r="A1777" s="36"/>
      <c r="B1777" s="226" t="s">
        <v>408</v>
      </c>
      <c r="C1777" s="227"/>
      <c r="D1777" s="228"/>
      <c r="E1777" s="229"/>
      <c r="F1777" s="230"/>
      <c r="G1777" s="32"/>
      <c r="H1777" s="32"/>
    </row>
    <row r="1778" spans="1:8" s="42" customFormat="1" ht="15">
      <c r="A1778" s="36"/>
      <c r="B1778" s="748" t="s">
        <v>409</v>
      </c>
      <c r="C1778" s="749"/>
      <c r="D1778" s="749"/>
      <c r="E1778" s="749"/>
      <c r="F1778" s="750"/>
      <c r="G1778" s="32"/>
      <c r="H1778" s="32"/>
    </row>
    <row r="1779" spans="1:8" s="42" customFormat="1" ht="15">
      <c r="A1779" s="36"/>
      <c r="B1779" s="231" t="s">
        <v>46</v>
      </c>
      <c r="C1779" s="232"/>
      <c r="D1779" s="233"/>
      <c r="E1779" s="234"/>
      <c r="F1779" s="235"/>
      <c r="G1779" s="32"/>
      <c r="H1779" s="32"/>
    </row>
    <row r="1780" spans="1:8" s="42" customFormat="1" ht="15">
      <c r="A1780" s="36"/>
      <c r="B1780" s="231"/>
      <c r="C1780" s="232"/>
      <c r="D1780" s="233"/>
      <c r="E1780" s="234"/>
      <c r="F1780" s="235"/>
      <c r="G1780" s="32"/>
      <c r="H1780" s="32"/>
    </row>
    <row r="1781" spans="1:8" s="42" customFormat="1" ht="15">
      <c r="A1781" s="36"/>
      <c r="B1781" s="231" t="s">
        <v>27</v>
      </c>
      <c r="C1781" s="232" t="s">
        <v>28</v>
      </c>
      <c r="D1781" s="233" t="s">
        <v>29</v>
      </c>
      <c r="E1781" s="234" t="s">
        <v>30</v>
      </c>
      <c r="F1781" s="235" t="s">
        <v>31</v>
      </c>
      <c r="G1781" s="32"/>
      <c r="H1781" s="32"/>
    </row>
    <row r="1782" spans="1:8" s="42" customFormat="1" ht="30">
      <c r="A1782" s="36"/>
      <c r="B1782" s="231" t="s">
        <v>50</v>
      </c>
      <c r="C1782" s="232" t="s">
        <v>32</v>
      </c>
      <c r="D1782" s="386">
        <v>0.178</v>
      </c>
      <c r="E1782" s="530">
        <v>13.48</v>
      </c>
      <c r="F1782" s="235">
        <f>ROUND((D1782*E1782),2)</f>
        <v>2.4</v>
      </c>
      <c r="G1782" s="32"/>
      <c r="H1782" s="32"/>
    </row>
    <row r="1783" spans="1:8" s="42" customFormat="1" ht="30">
      <c r="A1783" s="36"/>
      <c r="B1783" s="231" t="s">
        <v>49</v>
      </c>
      <c r="C1783" s="232" t="s">
        <v>32</v>
      </c>
      <c r="D1783" s="386">
        <v>0.178</v>
      </c>
      <c r="E1783" s="530">
        <v>17.66</v>
      </c>
      <c r="F1783" s="235">
        <f>ROUND((D1783*E1783),2)</f>
        <v>3.14</v>
      </c>
      <c r="G1783" s="32"/>
      <c r="H1783" s="32"/>
    </row>
    <row r="1784" spans="1:8" s="42" customFormat="1" ht="15">
      <c r="A1784" s="36"/>
      <c r="B1784" s="231" t="s">
        <v>1405</v>
      </c>
      <c r="C1784" s="232" t="s">
        <v>45</v>
      </c>
      <c r="D1784" s="386">
        <v>1</v>
      </c>
      <c r="E1784" s="234">
        <v>25.58</v>
      </c>
      <c r="F1784" s="235">
        <f>ROUND((D1784*E1784),2)</f>
        <v>25.58</v>
      </c>
      <c r="G1784" s="32"/>
      <c r="H1784" s="32"/>
    </row>
    <row r="1785" spans="1:8" s="42" customFormat="1" ht="15" customHeight="1">
      <c r="A1785" s="36"/>
      <c r="B1785" s="544" t="s">
        <v>38</v>
      </c>
      <c r="C1785" s="545" t="s">
        <v>1</v>
      </c>
      <c r="D1785" s="546" t="s">
        <v>1</v>
      </c>
      <c r="E1785" s="547" t="s">
        <v>1</v>
      </c>
      <c r="F1785" s="548">
        <f>SUM(F1777:F1784)</f>
        <v>31.119999999999997</v>
      </c>
      <c r="G1785" s="32"/>
      <c r="H1785" s="32"/>
    </row>
    <row r="1786" spans="1:8" s="42" customFormat="1" ht="15">
      <c r="A1786" s="36"/>
      <c r="B1786" s="544"/>
      <c r="C1786" s="545"/>
      <c r="D1786" s="546"/>
      <c r="E1786" s="547"/>
      <c r="F1786" s="548"/>
      <c r="G1786" s="32"/>
      <c r="H1786" s="32"/>
    </row>
    <row r="1787" spans="1:8" s="42" customFormat="1" ht="15">
      <c r="A1787" s="36"/>
      <c r="B1787" s="544" t="s">
        <v>39</v>
      </c>
      <c r="C1787" s="545" t="s">
        <v>1</v>
      </c>
      <c r="D1787" s="546" t="s">
        <v>1</v>
      </c>
      <c r="E1787" s="547" t="s">
        <v>1</v>
      </c>
      <c r="F1787" s="548">
        <f>F1785</f>
        <v>31.119999999999997</v>
      </c>
      <c r="G1787" s="32"/>
      <c r="H1787" s="32"/>
    </row>
    <row r="1788" spans="1:8" s="42" customFormat="1" ht="15">
      <c r="A1788" s="36"/>
      <c r="B1788" s="544" t="s">
        <v>40</v>
      </c>
      <c r="C1788" s="545" t="s">
        <v>1</v>
      </c>
      <c r="D1788" s="546" t="s">
        <v>1</v>
      </c>
      <c r="E1788" s="547"/>
      <c r="F1788" s="548">
        <f>ROUND((F1787*E1788),2)</f>
        <v>0</v>
      </c>
      <c r="G1788" s="32"/>
      <c r="H1788" s="32"/>
    </row>
    <row r="1789" spans="1:8" s="42" customFormat="1" ht="15.75" thickBot="1">
      <c r="A1789" s="36"/>
      <c r="B1789" s="549" t="s">
        <v>41</v>
      </c>
      <c r="C1789" s="550" t="s">
        <v>1</v>
      </c>
      <c r="D1789" s="551" t="s">
        <v>1</v>
      </c>
      <c r="E1789" s="552" t="s">
        <v>1</v>
      </c>
      <c r="F1789" s="553">
        <f>SUM(F1787:F1788)</f>
        <v>31.119999999999997</v>
      </c>
      <c r="G1789" s="32"/>
      <c r="H1789" s="32"/>
    </row>
    <row r="1790" spans="1:8" s="42" customFormat="1" ht="15.75" thickBot="1">
      <c r="A1790" s="36"/>
      <c r="B1790" s="33"/>
      <c r="C1790" s="33"/>
      <c r="D1790" s="46"/>
      <c r="E1790" s="37"/>
      <c r="F1790" s="37"/>
      <c r="G1790" s="32"/>
      <c r="H1790" s="32"/>
    </row>
    <row r="1791" spans="1:8" s="42" customFormat="1" ht="15">
      <c r="A1791" s="36"/>
      <c r="B1791" s="226" t="s">
        <v>408</v>
      </c>
      <c r="C1791" s="227"/>
      <c r="D1791" s="228"/>
      <c r="E1791" s="229"/>
      <c r="F1791" s="230"/>
      <c r="G1791" s="32"/>
      <c r="H1791" s="32"/>
    </row>
    <row r="1792" spans="1:8" s="42" customFormat="1" ht="15">
      <c r="A1792" s="36"/>
      <c r="B1792" s="748" t="s">
        <v>410</v>
      </c>
      <c r="C1792" s="749"/>
      <c r="D1792" s="749"/>
      <c r="E1792" s="749"/>
      <c r="F1792" s="750"/>
      <c r="G1792" s="32"/>
      <c r="H1792" s="32"/>
    </row>
    <row r="1793" spans="1:8" s="42" customFormat="1" ht="15">
      <c r="A1793" s="36"/>
      <c r="B1793" s="231" t="s">
        <v>46</v>
      </c>
      <c r="C1793" s="232"/>
      <c r="D1793" s="233"/>
      <c r="E1793" s="234"/>
      <c r="F1793" s="235"/>
      <c r="G1793" s="32"/>
      <c r="H1793" s="32"/>
    </row>
    <row r="1794" spans="1:8" s="42" customFormat="1" ht="15">
      <c r="A1794" s="36"/>
      <c r="B1794" s="231"/>
      <c r="C1794" s="232"/>
      <c r="D1794" s="233"/>
      <c r="E1794" s="234"/>
      <c r="F1794" s="235"/>
      <c r="G1794" s="32"/>
      <c r="H1794" s="32"/>
    </row>
    <row r="1795" spans="1:8" s="42" customFormat="1" ht="15">
      <c r="A1795" s="36"/>
      <c r="B1795" s="231" t="s">
        <v>27</v>
      </c>
      <c r="C1795" s="232" t="s">
        <v>28</v>
      </c>
      <c r="D1795" s="233" t="s">
        <v>29</v>
      </c>
      <c r="E1795" s="234" t="s">
        <v>30</v>
      </c>
      <c r="F1795" s="235" t="s">
        <v>31</v>
      </c>
      <c r="G1795" s="32"/>
      <c r="H1795" s="32"/>
    </row>
    <row r="1796" spans="1:8" s="42" customFormat="1" ht="30">
      <c r="A1796" s="36"/>
      <c r="B1796" s="231" t="s">
        <v>50</v>
      </c>
      <c r="C1796" s="232" t="s">
        <v>32</v>
      </c>
      <c r="D1796" s="399">
        <v>0.178</v>
      </c>
      <c r="E1796" s="530">
        <v>13.48</v>
      </c>
      <c r="F1796" s="235">
        <f>ROUND((D1796*E1796),2)</f>
        <v>2.4</v>
      </c>
      <c r="G1796" s="32"/>
      <c r="H1796" s="32"/>
    </row>
    <row r="1797" spans="1:8" s="42" customFormat="1" ht="30">
      <c r="A1797" s="36"/>
      <c r="B1797" s="231" t="s">
        <v>49</v>
      </c>
      <c r="C1797" s="232" t="s">
        <v>32</v>
      </c>
      <c r="D1797" s="399">
        <v>0.178</v>
      </c>
      <c r="E1797" s="530">
        <v>17.66</v>
      </c>
      <c r="F1797" s="235">
        <f>ROUND((D1797*E1797),2)</f>
        <v>3.14</v>
      </c>
      <c r="G1797" s="32"/>
      <c r="H1797" s="32"/>
    </row>
    <row r="1798" spans="1:8" s="42" customFormat="1" ht="15">
      <c r="A1798" s="36"/>
      <c r="B1798" s="231" t="s">
        <v>1406</v>
      </c>
      <c r="C1798" s="232" t="s">
        <v>45</v>
      </c>
      <c r="D1798" s="386">
        <v>1</v>
      </c>
      <c r="E1798" s="234">
        <v>60.09</v>
      </c>
      <c r="F1798" s="235">
        <f>ROUND((D1798*E1798),2)</f>
        <v>60.09</v>
      </c>
      <c r="G1798" s="32"/>
      <c r="H1798" s="32"/>
    </row>
    <row r="1799" spans="1:8" s="42" customFormat="1" ht="15">
      <c r="A1799" s="36"/>
      <c r="B1799" s="544" t="s">
        <v>38</v>
      </c>
      <c r="C1799" s="545" t="s">
        <v>1</v>
      </c>
      <c r="D1799" s="546" t="s">
        <v>1</v>
      </c>
      <c r="E1799" s="547" t="s">
        <v>1</v>
      </c>
      <c r="F1799" s="548">
        <f>SUM(F1791:F1798)</f>
        <v>65.63000000000001</v>
      </c>
      <c r="G1799" s="32"/>
      <c r="H1799" s="32"/>
    </row>
    <row r="1800" spans="1:8" s="42" customFormat="1" ht="15">
      <c r="A1800" s="36"/>
      <c r="B1800" s="544"/>
      <c r="C1800" s="545"/>
      <c r="D1800" s="546"/>
      <c r="E1800" s="547"/>
      <c r="F1800" s="548"/>
      <c r="G1800" s="32"/>
      <c r="H1800" s="32"/>
    </row>
    <row r="1801" spans="1:8" s="42" customFormat="1" ht="15">
      <c r="A1801" s="36"/>
      <c r="B1801" s="544" t="s">
        <v>39</v>
      </c>
      <c r="C1801" s="545" t="s">
        <v>1</v>
      </c>
      <c r="D1801" s="546" t="s">
        <v>1</v>
      </c>
      <c r="E1801" s="547" t="s">
        <v>1</v>
      </c>
      <c r="F1801" s="548">
        <f>F1799</f>
        <v>65.63000000000001</v>
      </c>
      <c r="G1801" s="32"/>
      <c r="H1801" s="32"/>
    </row>
    <row r="1802" spans="1:8" s="42" customFormat="1" ht="15" customHeight="1">
      <c r="A1802" s="36"/>
      <c r="B1802" s="544" t="s">
        <v>40</v>
      </c>
      <c r="C1802" s="545" t="s">
        <v>1</v>
      </c>
      <c r="D1802" s="546" t="s">
        <v>1</v>
      </c>
      <c r="E1802" s="547"/>
      <c r="F1802" s="548">
        <f>ROUND((F1801*E1802),2)</f>
        <v>0</v>
      </c>
      <c r="G1802" s="32"/>
      <c r="H1802" s="32"/>
    </row>
    <row r="1803" spans="1:8" s="42" customFormat="1" ht="15.75" thickBot="1">
      <c r="A1803" s="36"/>
      <c r="B1803" s="549" t="s">
        <v>41</v>
      </c>
      <c r="C1803" s="550" t="s">
        <v>1</v>
      </c>
      <c r="D1803" s="551" t="s">
        <v>1</v>
      </c>
      <c r="E1803" s="552" t="s">
        <v>1</v>
      </c>
      <c r="F1803" s="553">
        <f>SUM(F1801:F1802)</f>
        <v>65.63000000000001</v>
      </c>
      <c r="G1803" s="32"/>
      <c r="H1803" s="32"/>
    </row>
    <row r="1804" spans="1:8" s="42" customFormat="1" ht="15.75" thickBot="1">
      <c r="A1804" s="36"/>
      <c r="B1804" s="30"/>
      <c r="C1804" s="30"/>
      <c r="D1804" s="46"/>
      <c r="E1804" s="34"/>
      <c r="F1804" s="35"/>
      <c r="G1804" s="32"/>
      <c r="H1804" s="32"/>
    </row>
    <row r="1805" spans="1:8" s="42" customFormat="1" ht="15">
      <c r="A1805" s="36"/>
      <c r="B1805" s="226" t="s">
        <v>1345</v>
      </c>
      <c r="C1805" s="227"/>
      <c r="D1805" s="258"/>
      <c r="E1805" s="259"/>
      <c r="F1805" s="260"/>
      <c r="G1805" s="32"/>
      <c r="H1805" s="32"/>
    </row>
    <row r="1806" spans="1:8" s="42" customFormat="1" ht="15">
      <c r="A1806" s="36"/>
      <c r="B1806" s="748" t="s">
        <v>1346</v>
      </c>
      <c r="C1806" s="749"/>
      <c r="D1806" s="749"/>
      <c r="E1806" s="749"/>
      <c r="F1806" s="750"/>
      <c r="G1806" s="32"/>
      <c r="H1806" s="32"/>
    </row>
    <row r="1807" spans="1:8" s="42" customFormat="1" ht="15">
      <c r="A1807" s="36"/>
      <c r="B1807" s="231" t="s">
        <v>1232</v>
      </c>
      <c r="C1807" s="261"/>
      <c r="D1807" s="262"/>
      <c r="E1807" s="263"/>
      <c r="F1807" s="264"/>
      <c r="G1807" s="32"/>
      <c r="H1807" s="32"/>
    </row>
    <row r="1808" spans="1:8" s="42" customFormat="1" ht="15">
      <c r="A1808" s="36"/>
      <c r="B1808" s="231"/>
      <c r="C1808" s="261"/>
      <c r="D1808" s="262"/>
      <c r="E1808" s="263"/>
      <c r="F1808" s="264"/>
      <c r="G1808" s="32"/>
      <c r="H1808" s="32"/>
    </row>
    <row r="1809" spans="1:8" s="42" customFormat="1" ht="15">
      <c r="A1809" s="36"/>
      <c r="B1809" s="231" t="s">
        <v>27</v>
      </c>
      <c r="C1809" s="261" t="s">
        <v>28</v>
      </c>
      <c r="D1809" s="262" t="s">
        <v>29</v>
      </c>
      <c r="E1809" s="263" t="s">
        <v>30</v>
      </c>
      <c r="F1809" s="264" t="s">
        <v>31</v>
      </c>
      <c r="G1809" s="32"/>
      <c r="H1809" s="32"/>
    </row>
    <row r="1810" spans="1:8" s="42" customFormat="1" ht="15">
      <c r="A1810" s="36"/>
      <c r="B1810" s="345" t="s">
        <v>730</v>
      </c>
      <c r="C1810" s="248" t="s">
        <v>5</v>
      </c>
      <c r="D1810" s="257">
        <v>37</v>
      </c>
      <c r="E1810" s="250">
        <v>0.64</v>
      </c>
      <c r="F1810" s="251">
        <f aca="true" t="shared" si="57" ref="F1810:F1822">ROUND((D1810*E1810),4)</f>
        <v>23.68</v>
      </c>
      <c r="G1810" s="32"/>
      <c r="H1810" s="32"/>
    </row>
    <row r="1811" spans="1:8" s="42" customFormat="1" ht="60">
      <c r="A1811" s="36"/>
      <c r="B1811" s="623" t="s">
        <v>1347</v>
      </c>
      <c r="C1811" s="248" t="s">
        <v>74</v>
      </c>
      <c r="D1811" s="256">
        <v>0.018639</v>
      </c>
      <c r="E1811" s="250">
        <v>104.84</v>
      </c>
      <c r="F1811" s="251">
        <f t="shared" si="57"/>
        <v>1.9541</v>
      </c>
      <c r="G1811" s="32"/>
      <c r="H1811" s="32"/>
    </row>
    <row r="1812" spans="1:8" s="42" customFormat="1" ht="45">
      <c r="A1812" s="36"/>
      <c r="B1812" s="345" t="s">
        <v>1348</v>
      </c>
      <c r="C1812" s="248" t="s">
        <v>74</v>
      </c>
      <c r="D1812" s="256">
        <v>0.004101</v>
      </c>
      <c r="E1812" s="250">
        <v>162.02</v>
      </c>
      <c r="F1812" s="251">
        <f t="shared" si="57"/>
        <v>0.6644</v>
      </c>
      <c r="G1812" s="32"/>
      <c r="H1812" s="32"/>
    </row>
    <row r="1813" spans="1:8" s="42" customFormat="1" ht="45">
      <c r="A1813" s="36"/>
      <c r="B1813" s="345" t="s">
        <v>1349</v>
      </c>
      <c r="C1813" s="248" t="s">
        <v>457</v>
      </c>
      <c r="D1813" s="256">
        <v>0.014539</v>
      </c>
      <c r="E1813" s="250">
        <v>51.1</v>
      </c>
      <c r="F1813" s="251">
        <f t="shared" si="57"/>
        <v>0.7429</v>
      </c>
      <c r="G1813" s="32"/>
      <c r="H1813" s="32"/>
    </row>
    <row r="1814" spans="1:8" s="42" customFormat="1" ht="45">
      <c r="A1814" s="36"/>
      <c r="B1814" s="345" t="s">
        <v>1233</v>
      </c>
      <c r="C1814" s="248" t="s">
        <v>74</v>
      </c>
      <c r="D1814" s="256">
        <v>0.008388</v>
      </c>
      <c r="E1814" s="250">
        <v>147.73</v>
      </c>
      <c r="F1814" s="251">
        <f t="shared" si="57"/>
        <v>1.2392</v>
      </c>
      <c r="G1814" s="32"/>
      <c r="H1814" s="32"/>
    </row>
    <row r="1815" spans="1:8" s="42" customFormat="1" ht="45">
      <c r="A1815" s="36"/>
      <c r="B1815" s="345" t="s">
        <v>1234</v>
      </c>
      <c r="C1815" s="248" t="s">
        <v>457</v>
      </c>
      <c r="D1815" s="256">
        <v>0.010252</v>
      </c>
      <c r="E1815" s="250">
        <v>51.19</v>
      </c>
      <c r="F1815" s="251">
        <f t="shared" si="57"/>
        <v>0.5248</v>
      </c>
      <c r="G1815" s="32"/>
      <c r="H1815" s="32"/>
    </row>
    <row r="1816" spans="1:8" s="42" customFormat="1" ht="45">
      <c r="A1816" s="36"/>
      <c r="B1816" s="345" t="s">
        <v>1350</v>
      </c>
      <c r="C1816" s="261" t="s">
        <v>74</v>
      </c>
      <c r="D1816" s="256">
        <v>0.006151</v>
      </c>
      <c r="E1816" s="250">
        <v>136.55</v>
      </c>
      <c r="F1816" s="251">
        <f t="shared" si="57"/>
        <v>0.8399</v>
      </c>
      <c r="G1816" s="32"/>
      <c r="H1816" s="32"/>
    </row>
    <row r="1817" spans="1:8" s="42" customFormat="1" ht="45">
      <c r="A1817" s="36"/>
      <c r="B1817" s="345" t="s">
        <v>1351</v>
      </c>
      <c r="C1817" s="261" t="s">
        <v>457</v>
      </c>
      <c r="D1817" s="256">
        <v>0.012488</v>
      </c>
      <c r="E1817" s="250">
        <v>47.64</v>
      </c>
      <c r="F1817" s="251">
        <f t="shared" si="57"/>
        <v>0.5949</v>
      </c>
      <c r="G1817" s="32"/>
      <c r="H1817" s="32"/>
    </row>
    <row r="1818" spans="1:8" s="42" customFormat="1" ht="30">
      <c r="A1818" s="36"/>
      <c r="B1818" s="345" t="s">
        <v>1352</v>
      </c>
      <c r="C1818" s="261" t="s">
        <v>457</v>
      </c>
      <c r="D1818" s="256">
        <v>0.008574</v>
      </c>
      <c r="E1818" s="250">
        <v>4.82</v>
      </c>
      <c r="F1818" s="251">
        <f t="shared" si="57"/>
        <v>0.0413</v>
      </c>
      <c r="G1818" s="32"/>
      <c r="H1818" s="32"/>
    </row>
    <row r="1819" spans="1:8" s="42" customFormat="1" ht="15" customHeight="1">
      <c r="A1819" s="36"/>
      <c r="B1819" s="345" t="s">
        <v>1353</v>
      </c>
      <c r="C1819" s="261" t="s">
        <v>74</v>
      </c>
      <c r="D1819" s="400">
        <v>0.010065</v>
      </c>
      <c r="E1819" s="250">
        <v>149.44</v>
      </c>
      <c r="F1819" s="251">
        <f t="shared" si="57"/>
        <v>1.5041</v>
      </c>
      <c r="G1819" s="32"/>
      <c r="H1819" s="32"/>
    </row>
    <row r="1820" spans="1:8" s="42" customFormat="1" ht="15">
      <c r="A1820" s="36"/>
      <c r="B1820" s="345" t="s">
        <v>395</v>
      </c>
      <c r="C1820" s="261" t="s">
        <v>148</v>
      </c>
      <c r="D1820" s="256">
        <v>0.074557</v>
      </c>
      <c r="E1820" s="250">
        <v>14.02</v>
      </c>
      <c r="F1820" s="251">
        <f t="shared" si="57"/>
        <v>1.0453</v>
      </c>
      <c r="G1820" s="32"/>
      <c r="H1820" s="32"/>
    </row>
    <row r="1821" spans="1:8" s="42" customFormat="1" ht="30">
      <c r="A1821" s="36"/>
      <c r="B1821" s="345" t="s">
        <v>1354</v>
      </c>
      <c r="C1821" s="261" t="s">
        <v>74</v>
      </c>
      <c r="D1821" s="256">
        <v>0.010065</v>
      </c>
      <c r="E1821" s="250">
        <v>212.8</v>
      </c>
      <c r="F1821" s="251">
        <f t="shared" si="57"/>
        <v>2.1418</v>
      </c>
      <c r="G1821" s="32"/>
      <c r="H1821" s="32"/>
    </row>
    <row r="1822" spans="1:8" s="42" customFormat="1" ht="30">
      <c r="A1822" s="36"/>
      <c r="B1822" s="345" t="s">
        <v>1355</v>
      </c>
      <c r="C1822" s="261" t="s">
        <v>457</v>
      </c>
      <c r="D1822" s="256">
        <v>0.008574</v>
      </c>
      <c r="E1822" s="250">
        <v>114.11</v>
      </c>
      <c r="F1822" s="251">
        <f t="shared" si="57"/>
        <v>0.9784</v>
      </c>
      <c r="G1822" s="32"/>
      <c r="H1822" s="32"/>
    </row>
    <row r="1823" spans="1:8" s="42" customFormat="1" ht="15">
      <c r="A1823" s="36"/>
      <c r="B1823" s="544" t="s">
        <v>38</v>
      </c>
      <c r="C1823" s="554" t="s">
        <v>1</v>
      </c>
      <c r="D1823" s="555" t="s">
        <v>1</v>
      </c>
      <c r="E1823" s="556" t="s">
        <v>1</v>
      </c>
      <c r="F1823" s="557">
        <f>SUM(F1810:F1822)</f>
        <v>35.951100000000004</v>
      </c>
      <c r="G1823" s="32"/>
      <c r="H1823" s="32"/>
    </row>
    <row r="1824" spans="1:8" s="42" customFormat="1" ht="15">
      <c r="A1824" s="36"/>
      <c r="B1824" s="544"/>
      <c r="C1824" s="554"/>
      <c r="D1824" s="555"/>
      <c r="E1824" s="556"/>
      <c r="F1824" s="557"/>
      <c r="G1824" s="32"/>
      <c r="H1824" s="32"/>
    </row>
    <row r="1825" spans="1:8" s="42" customFormat="1" ht="15">
      <c r="A1825" s="36"/>
      <c r="B1825" s="544" t="s">
        <v>39</v>
      </c>
      <c r="C1825" s="554" t="s">
        <v>1</v>
      </c>
      <c r="D1825" s="555" t="s">
        <v>1</v>
      </c>
      <c r="E1825" s="556" t="s">
        <v>1</v>
      </c>
      <c r="F1825" s="557">
        <f>F1823</f>
        <v>35.951100000000004</v>
      </c>
      <c r="G1825" s="32"/>
      <c r="H1825" s="32"/>
    </row>
    <row r="1826" spans="1:8" s="42" customFormat="1" ht="15">
      <c r="A1826" s="36"/>
      <c r="B1826" s="544" t="s">
        <v>40</v>
      </c>
      <c r="C1826" s="554" t="s">
        <v>1</v>
      </c>
      <c r="D1826" s="555" t="s">
        <v>1</v>
      </c>
      <c r="E1826" s="556">
        <v>0</v>
      </c>
      <c r="F1826" s="557">
        <v>0</v>
      </c>
      <c r="G1826" s="32"/>
      <c r="H1826" s="32"/>
    </row>
    <row r="1827" spans="1:8" s="42" customFormat="1" ht="15.75" thickBot="1">
      <c r="A1827" s="36"/>
      <c r="B1827" s="549" t="s">
        <v>41</v>
      </c>
      <c r="C1827" s="550" t="s">
        <v>1</v>
      </c>
      <c r="D1827" s="558" t="s">
        <v>1</v>
      </c>
      <c r="E1827" s="559" t="s">
        <v>1</v>
      </c>
      <c r="F1827" s="560">
        <f>SUM(F1825:F1826)</f>
        <v>35.951100000000004</v>
      </c>
      <c r="G1827" s="32"/>
      <c r="H1827" s="32"/>
    </row>
    <row r="1828" spans="1:8" s="42" customFormat="1" ht="15.75" thickBot="1">
      <c r="A1828" s="36"/>
      <c r="B1828" s="33"/>
      <c r="C1828" s="33"/>
      <c r="D1828" s="46"/>
      <c r="E1828" s="37"/>
      <c r="F1828" s="37"/>
      <c r="G1828" s="32"/>
      <c r="H1828" s="32"/>
    </row>
    <row r="1829" spans="1:8" s="42" customFormat="1" ht="15">
      <c r="A1829" s="36"/>
      <c r="B1829" s="244" t="s">
        <v>88</v>
      </c>
      <c r="C1829" s="245"/>
      <c r="D1829" s="246"/>
      <c r="E1829" s="334"/>
      <c r="F1829" s="335"/>
      <c r="G1829" s="32"/>
      <c r="H1829" s="32"/>
    </row>
    <row r="1830" spans="1:8" s="42" customFormat="1" ht="15">
      <c r="A1830" s="36"/>
      <c r="B1830" s="751" t="s">
        <v>516</v>
      </c>
      <c r="C1830" s="752"/>
      <c r="D1830" s="752"/>
      <c r="E1830" s="752"/>
      <c r="F1830" s="753"/>
      <c r="G1830" s="32"/>
      <c r="H1830" s="32"/>
    </row>
    <row r="1831" spans="1:8" s="42" customFormat="1" ht="15">
      <c r="A1831" s="36"/>
      <c r="B1831" s="345" t="s">
        <v>79</v>
      </c>
      <c r="C1831" s="248"/>
      <c r="D1831" s="249"/>
      <c r="E1831" s="338"/>
      <c r="F1831" s="339"/>
      <c r="G1831" s="32"/>
      <c r="H1831" s="32"/>
    </row>
    <row r="1832" spans="1:8" s="42" customFormat="1" ht="15">
      <c r="A1832" s="36"/>
      <c r="B1832" s="345"/>
      <c r="C1832" s="248"/>
      <c r="D1832" s="249"/>
      <c r="E1832" s="338"/>
      <c r="F1832" s="339"/>
      <c r="G1832" s="32"/>
      <c r="H1832" s="32"/>
    </row>
    <row r="1833" spans="1:8" s="42" customFormat="1" ht="15">
      <c r="A1833" s="36"/>
      <c r="B1833" s="345" t="s">
        <v>27</v>
      </c>
      <c r="C1833" s="248" t="s">
        <v>28</v>
      </c>
      <c r="D1833" s="249" t="s">
        <v>29</v>
      </c>
      <c r="E1833" s="338" t="s">
        <v>30</v>
      </c>
      <c r="F1833" s="339" t="s">
        <v>31</v>
      </c>
      <c r="G1833" s="32"/>
      <c r="H1833" s="32"/>
    </row>
    <row r="1834" spans="1:8" s="42" customFormat="1" ht="30">
      <c r="A1834" s="36"/>
      <c r="B1834" s="345" t="s">
        <v>80</v>
      </c>
      <c r="C1834" s="248" t="s">
        <v>32</v>
      </c>
      <c r="D1834" s="249">
        <v>0.235</v>
      </c>
      <c r="E1834" s="530">
        <v>13.48</v>
      </c>
      <c r="F1834" s="251">
        <f aca="true" t="shared" si="58" ref="F1834:F1839">TRUNC((D1834*E1834),2)</f>
        <v>3.16</v>
      </c>
      <c r="G1834" s="32"/>
      <c r="H1834" s="32"/>
    </row>
    <row r="1835" spans="1:8" s="42" customFormat="1" ht="30">
      <c r="A1835" s="36"/>
      <c r="B1835" s="345" t="s">
        <v>49</v>
      </c>
      <c r="C1835" s="248" t="s">
        <v>32</v>
      </c>
      <c r="D1835" s="249">
        <v>0.235</v>
      </c>
      <c r="E1835" s="530">
        <v>17.66</v>
      </c>
      <c r="F1835" s="251">
        <f t="shared" si="58"/>
        <v>4.15</v>
      </c>
      <c r="G1835" s="32"/>
      <c r="H1835" s="32"/>
    </row>
    <row r="1836" spans="1:8" s="42" customFormat="1" ht="15" customHeight="1">
      <c r="A1836" s="36"/>
      <c r="B1836" s="345" t="s">
        <v>81</v>
      </c>
      <c r="C1836" s="248" t="s">
        <v>45</v>
      </c>
      <c r="D1836" s="249">
        <v>0.059</v>
      </c>
      <c r="E1836" s="338">
        <v>2.19</v>
      </c>
      <c r="F1836" s="251">
        <f t="shared" si="58"/>
        <v>0.12</v>
      </c>
      <c r="G1836" s="32"/>
      <c r="H1836" s="32"/>
    </row>
    <row r="1837" spans="1:8" s="42" customFormat="1" ht="15">
      <c r="A1837" s="36"/>
      <c r="B1837" s="345" t="s">
        <v>85</v>
      </c>
      <c r="C1837" s="248" t="s">
        <v>45</v>
      </c>
      <c r="D1837" s="249">
        <v>0.071</v>
      </c>
      <c r="E1837" s="338">
        <v>81.21</v>
      </c>
      <c r="F1837" s="251">
        <f t="shared" si="58"/>
        <v>5.76</v>
      </c>
      <c r="G1837" s="32"/>
      <c r="H1837" s="32"/>
    </row>
    <row r="1838" spans="1:8" s="42" customFormat="1" ht="15">
      <c r="A1838" s="36"/>
      <c r="B1838" s="345" t="s">
        <v>86</v>
      </c>
      <c r="C1838" s="248" t="s">
        <v>45</v>
      </c>
      <c r="D1838" s="249">
        <v>0.09</v>
      </c>
      <c r="E1838" s="338">
        <v>70.52</v>
      </c>
      <c r="F1838" s="251">
        <f t="shared" si="58"/>
        <v>6.34</v>
      </c>
      <c r="G1838" s="32"/>
      <c r="H1838" s="32"/>
    </row>
    <row r="1839" spans="1:8" s="42" customFormat="1" ht="30">
      <c r="A1839" s="36"/>
      <c r="B1839" s="345" t="s">
        <v>517</v>
      </c>
      <c r="C1839" s="248" t="s">
        <v>45</v>
      </c>
      <c r="D1839" s="249">
        <v>1</v>
      </c>
      <c r="E1839" s="338">
        <v>16.55</v>
      </c>
      <c r="F1839" s="251">
        <f t="shared" si="58"/>
        <v>16.55</v>
      </c>
      <c r="G1839" s="32"/>
      <c r="H1839" s="32"/>
    </row>
    <row r="1840" spans="1:8" s="42" customFormat="1" ht="31.5" customHeight="1">
      <c r="A1840" s="36"/>
      <c r="B1840" s="561" t="s">
        <v>38</v>
      </c>
      <c r="C1840" s="567" t="s">
        <v>1</v>
      </c>
      <c r="D1840" s="590" t="s">
        <v>1</v>
      </c>
      <c r="E1840" s="591" t="s">
        <v>1</v>
      </c>
      <c r="F1840" s="565">
        <f>SUM(F1834:F1839)</f>
        <v>36.08</v>
      </c>
      <c r="G1840" s="32"/>
      <c r="H1840" s="32"/>
    </row>
    <row r="1841" spans="1:8" s="42" customFormat="1" ht="15">
      <c r="A1841" s="36"/>
      <c r="B1841" s="561"/>
      <c r="C1841" s="567"/>
      <c r="D1841" s="590"/>
      <c r="E1841" s="591"/>
      <c r="F1841" s="594"/>
      <c r="G1841" s="32"/>
      <c r="H1841" s="32"/>
    </row>
    <row r="1842" spans="1:8" s="42" customFormat="1" ht="15">
      <c r="A1842" s="36"/>
      <c r="B1842" s="561" t="s">
        <v>39</v>
      </c>
      <c r="C1842" s="567" t="s">
        <v>1</v>
      </c>
      <c r="D1842" s="590" t="s">
        <v>1</v>
      </c>
      <c r="E1842" s="591" t="s">
        <v>1</v>
      </c>
      <c r="F1842" s="565">
        <f>F1840</f>
        <v>36.08</v>
      </c>
      <c r="G1842" s="32"/>
      <c r="H1842" s="32"/>
    </row>
    <row r="1843" spans="1:8" s="42" customFormat="1" ht="15">
      <c r="A1843" s="36"/>
      <c r="B1843" s="561" t="s">
        <v>40</v>
      </c>
      <c r="C1843" s="567" t="s">
        <v>1</v>
      </c>
      <c r="D1843" s="590" t="s">
        <v>1</v>
      </c>
      <c r="E1843" s="591">
        <v>0</v>
      </c>
      <c r="F1843" s="595">
        <v>0</v>
      </c>
      <c r="G1843" s="32"/>
      <c r="H1843" s="32"/>
    </row>
    <row r="1844" spans="1:8" s="42" customFormat="1" ht="15.75" thickBot="1">
      <c r="A1844" s="36"/>
      <c r="B1844" s="568" t="s">
        <v>41</v>
      </c>
      <c r="C1844" s="569" t="s">
        <v>1</v>
      </c>
      <c r="D1844" s="592" t="s">
        <v>1</v>
      </c>
      <c r="E1844" s="593" t="s">
        <v>1</v>
      </c>
      <c r="F1844" s="570">
        <f>SUM(F1842:F1843)</f>
        <v>36.08</v>
      </c>
      <c r="G1844" s="32"/>
      <c r="H1844" s="32"/>
    </row>
    <row r="1845" spans="1:8" s="42" customFormat="1" ht="15.75" thickBot="1">
      <c r="A1845" s="36"/>
      <c r="B1845" s="33"/>
      <c r="C1845" s="33"/>
      <c r="D1845" s="46"/>
      <c r="E1845" s="37"/>
      <c r="F1845" s="37"/>
      <c r="G1845" s="32"/>
      <c r="H1845" s="32"/>
    </row>
    <row r="1846" spans="1:8" s="42" customFormat="1" ht="15">
      <c r="A1846" s="36"/>
      <c r="B1846" s="244" t="s">
        <v>95</v>
      </c>
      <c r="C1846" s="245"/>
      <c r="D1846" s="246"/>
      <c r="E1846" s="334"/>
      <c r="F1846" s="335"/>
      <c r="G1846" s="32"/>
      <c r="H1846" s="32"/>
    </row>
    <row r="1847" spans="1:8" s="42" customFormat="1" ht="15">
      <c r="A1847" s="36"/>
      <c r="B1847" s="751" t="s">
        <v>512</v>
      </c>
      <c r="C1847" s="752"/>
      <c r="D1847" s="752"/>
      <c r="E1847" s="752"/>
      <c r="F1847" s="753"/>
      <c r="G1847" s="32"/>
      <c r="H1847" s="32"/>
    </row>
    <row r="1848" spans="1:8" s="42" customFormat="1" ht="15" customHeight="1">
      <c r="A1848" s="36"/>
      <c r="B1848" s="345" t="s">
        <v>79</v>
      </c>
      <c r="C1848" s="248"/>
      <c r="D1848" s="249"/>
      <c r="E1848" s="338"/>
      <c r="F1848" s="339"/>
      <c r="G1848" s="32"/>
      <c r="H1848" s="32"/>
    </row>
    <row r="1849" spans="1:8" s="42" customFormat="1" ht="15">
      <c r="A1849" s="36"/>
      <c r="B1849" s="345"/>
      <c r="C1849" s="248"/>
      <c r="D1849" s="249"/>
      <c r="E1849" s="338"/>
      <c r="F1849" s="339"/>
      <c r="G1849" s="32"/>
      <c r="H1849" s="32"/>
    </row>
    <row r="1850" spans="1:8" s="42" customFormat="1" ht="15">
      <c r="A1850" s="36"/>
      <c r="B1850" s="345" t="s">
        <v>27</v>
      </c>
      <c r="C1850" s="248" t="s">
        <v>28</v>
      </c>
      <c r="D1850" s="249" t="s">
        <v>29</v>
      </c>
      <c r="E1850" s="338" t="s">
        <v>30</v>
      </c>
      <c r="F1850" s="339" t="s">
        <v>31</v>
      </c>
      <c r="G1850" s="32"/>
      <c r="H1850" s="32"/>
    </row>
    <row r="1851" spans="1:8" s="42" customFormat="1" ht="30">
      <c r="A1851" s="36"/>
      <c r="B1851" s="345" t="s">
        <v>80</v>
      </c>
      <c r="C1851" s="248" t="s">
        <v>32</v>
      </c>
      <c r="D1851" s="249">
        <v>0.085</v>
      </c>
      <c r="E1851" s="530">
        <v>13.48</v>
      </c>
      <c r="F1851" s="251">
        <f aca="true" t="shared" si="59" ref="F1851:F1856">TRUNC((D1851*E1851),2)</f>
        <v>1.14</v>
      </c>
      <c r="G1851" s="32"/>
      <c r="H1851" s="32"/>
    </row>
    <row r="1852" spans="1:8" s="42" customFormat="1" ht="30">
      <c r="A1852" s="36"/>
      <c r="B1852" s="345" t="s">
        <v>49</v>
      </c>
      <c r="C1852" s="248" t="s">
        <v>32</v>
      </c>
      <c r="D1852" s="249">
        <v>0.085</v>
      </c>
      <c r="E1852" s="530">
        <v>17.66</v>
      </c>
      <c r="F1852" s="251">
        <f t="shared" si="59"/>
        <v>1.5</v>
      </c>
      <c r="G1852" s="32"/>
      <c r="H1852" s="32"/>
    </row>
    <row r="1853" spans="1:8" s="42" customFormat="1" ht="15">
      <c r="A1853" s="36"/>
      <c r="B1853" s="345" t="s">
        <v>81</v>
      </c>
      <c r="C1853" s="248" t="s">
        <v>45</v>
      </c>
      <c r="D1853" s="249">
        <v>0.028</v>
      </c>
      <c r="E1853" s="338">
        <v>2.19</v>
      </c>
      <c r="F1853" s="251">
        <f t="shared" si="59"/>
        <v>0.06</v>
      </c>
      <c r="G1853" s="32"/>
      <c r="H1853" s="32"/>
    </row>
    <row r="1854" spans="1:8" s="42" customFormat="1" ht="15">
      <c r="A1854" s="36"/>
      <c r="B1854" s="345" t="s">
        <v>85</v>
      </c>
      <c r="C1854" s="248" t="s">
        <v>45</v>
      </c>
      <c r="D1854" s="249">
        <v>0.024</v>
      </c>
      <c r="E1854" s="338">
        <v>81.21</v>
      </c>
      <c r="F1854" s="251">
        <f t="shared" si="59"/>
        <v>1.94</v>
      </c>
      <c r="G1854" s="32"/>
      <c r="H1854" s="32"/>
    </row>
    <row r="1855" spans="1:8" s="42" customFormat="1" ht="15">
      <c r="A1855" s="36"/>
      <c r="B1855" s="345" t="s">
        <v>86</v>
      </c>
      <c r="C1855" s="248" t="s">
        <v>45</v>
      </c>
      <c r="D1855" s="249">
        <v>0.03</v>
      </c>
      <c r="E1855" s="338">
        <v>70.52</v>
      </c>
      <c r="F1855" s="251">
        <f t="shared" si="59"/>
        <v>2.11</v>
      </c>
      <c r="G1855" s="32"/>
      <c r="H1855" s="32"/>
    </row>
    <row r="1856" spans="1:8" s="42" customFormat="1" ht="30">
      <c r="A1856" s="36"/>
      <c r="B1856" s="345" t="s">
        <v>513</v>
      </c>
      <c r="C1856" s="248" t="s">
        <v>45</v>
      </c>
      <c r="D1856" s="249">
        <v>1</v>
      </c>
      <c r="E1856" s="338">
        <v>4.36</v>
      </c>
      <c r="F1856" s="251">
        <f t="shared" si="59"/>
        <v>4.36</v>
      </c>
      <c r="G1856" s="32"/>
      <c r="H1856" s="32"/>
    </row>
    <row r="1857" spans="1:8" s="42" customFormat="1" ht="15">
      <c r="A1857" s="36"/>
      <c r="B1857" s="561" t="s">
        <v>38</v>
      </c>
      <c r="C1857" s="567" t="s">
        <v>1</v>
      </c>
      <c r="D1857" s="590" t="s">
        <v>1</v>
      </c>
      <c r="E1857" s="591" t="s">
        <v>1</v>
      </c>
      <c r="F1857" s="565">
        <f>SUM(F1851:F1856)</f>
        <v>11.11</v>
      </c>
      <c r="G1857" s="32"/>
      <c r="H1857" s="32"/>
    </row>
    <row r="1858" spans="1:8" s="42" customFormat="1" ht="15">
      <c r="A1858" s="36"/>
      <c r="B1858" s="561"/>
      <c r="C1858" s="567"/>
      <c r="D1858" s="590"/>
      <c r="E1858" s="591"/>
      <c r="F1858" s="594"/>
      <c r="G1858" s="32"/>
      <c r="H1858" s="32"/>
    </row>
    <row r="1859" spans="1:8" s="42" customFormat="1" ht="15">
      <c r="A1859" s="36"/>
      <c r="B1859" s="561" t="s">
        <v>39</v>
      </c>
      <c r="C1859" s="567" t="s">
        <v>1</v>
      </c>
      <c r="D1859" s="590" t="s">
        <v>1</v>
      </c>
      <c r="E1859" s="591" t="s">
        <v>1</v>
      </c>
      <c r="F1859" s="565">
        <f>F1857</f>
        <v>11.11</v>
      </c>
      <c r="G1859" s="32"/>
      <c r="H1859" s="32"/>
    </row>
    <row r="1860" spans="1:8" s="42" customFormat="1" ht="15">
      <c r="A1860" s="36"/>
      <c r="B1860" s="561" t="s">
        <v>40</v>
      </c>
      <c r="C1860" s="567" t="s">
        <v>1</v>
      </c>
      <c r="D1860" s="590" t="s">
        <v>1</v>
      </c>
      <c r="E1860" s="591">
        <v>0</v>
      </c>
      <c r="F1860" s="595">
        <v>0</v>
      </c>
      <c r="G1860" s="32"/>
      <c r="H1860" s="32"/>
    </row>
    <row r="1861" spans="1:8" s="42" customFormat="1" ht="15.75" thickBot="1">
      <c r="A1861" s="36"/>
      <c r="B1861" s="568" t="s">
        <v>41</v>
      </c>
      <c r="C1861" s="569" t="s">
        <v>1</v>
      </c>
      <c r="D1861" s="592" t="s">
        <v>1</v>
      </c>
      <c r="E1861" s="593" t="s">
        <v>1</v>
      </c>
      <c r="F1861" s="570">
        <f>SUM(F1859:F1860)</f>
        <v>11.11</v>
      </c>
      <c r="G1861" s="32"/>
      <c r="H1861" s="32"/>
    </row>
    <row r="1862" spans="1:8" s="42" customFormat="1" ht="15.75" thickBot="1">
      <c r="A1862" s="36"/>
      <c r="B1862" s="33"/>
      <c r="C1862" s="33"/>
      <c r="D1862" s="46"/>
      <c r="E1862" s="37"/>
      <c r="F1862" s="37"/>
      <c r="G1862" s="32"/>
      <c r="H1862" s="32"/>
    </row>
    <row r="1863" spans="1:8" s="42" customFormat="1" ht="15">
      <c r="A1863" s="36"/>
      <c r="B1863" s="244" t="s">
        <v>95</v>
      </c>
      <c r="C1863" s="245"/>
      <c r="D1863" s="246"/>
      <c r="E1863" s="334"/>
      <c r="F1863" s="335"/>
      <c r="G1863" s="32"/>
      <c r="H1863" s="32"/>
    </row>
    <row r="1864" spans="1:8" s="42" customFormat="1" ht="15" customHeight="1">
      <c r="A1864" s="36"/>
      <c r="B1864" s="770" t="s">
        <v>94</v>
      </c>
      <c r="C1864" s="771"/>
      <c r="D1864" s="771"/>
      <c r="E1864" s="771"/>
      <c r="F1864" s="772"/>
      <c r="G1864" s="32"/>
      <c r="H1864" s="32"/>
    </row>
    <row r="1865" spans="1:8" s="42" customFormat="1" ht="15">
      <c r="A1865" s="36"/>
      <c r="B1865" s="345" t="s">
        <v>79</v>
      </c>
      <c r="C1865" s="248"/>
      <c r="D1865" s="249"/>
      <c r="E1865" s="338"/>
      <c r="F1865" s="339"/>
      <c r="G1865" s="32"/>
      <c r="H1865" s="32"/>
    </row>
    <row r="1866" spans="1:8" s="42" customFormat="1" ht="15">
      <c r="A1866" s="36"/>
      <c r="B1866" s="345"/>
      <c r="C1866" s="248"/>
      <c r="D1866" s="249"/>
      <c r="E1866" s="338"/>
      <c r="F1866" s="339"/>
      <c r="G1866" s="32"/>
      <c r="H1866" s="32"/>
    </row>
    <row r="1867" spans="1:8" s="42" customFormat="1" ht="15">
      <c r="A1867" s="36"/>
      <c r="B1867" s="345" t="s">
        <v>27</v>
      </c>
      <c r="C1867" s="248" t="s">
        <v>28</v>
      </c>
      <c r="D1867" s="249" t="s">
        <v>29</v>
      </c>
      <c r="E1867" s="338" t="s">
        <v>30</v>
      </c>
      <c r="F1867" s="339" t="s">
        <v>31</v>
      </c>
      <c r="G1867" s="32"/>
      <c r="H1867" s="32"/>
    </row>
    <row r="1868" spans="1:8" s="42" customFormat="1" ht="30">
      <c r="A1868" s="36"/>
      <c r="B1868" s="345" t="s">
        <v>80</v>
      </c>
      <c r="C1868" s="248" t="s">
        <v>32</v>
      </c>
      <c r="D1868" s="249">
        <v>0.085</v>
      </c>
      <c r="E1868" s="530">
        <v>13.48</v>
      </c>
      <c r="F1868" s="251">
        <f aca="true" t="shared" si="60" ref="F1868:F1873">TRUNC((D1868*E1868),2)</f>
        <v>1.14</v>
      </c>
      <c r="G1868" s="32"/>
      <c r="H1868" s="32"/>
    </row>
    <row r="1869" spans="1:8" s="42" customFormat="1" ht="30">
      <c r="A1869" s="36"/>
      <c r="B1869" s="345" t="s">
        <v>49</v>
      </c>
      <c r="C1869" s="248" t="s">
        <v>32</v>
      </c>
      <c r="D1869" s="249">
        <v>0.085</v>
      </c>
      <c r="E1869" s="530">
        <v>17.66</v>
      </c>
      <c r="F1869" s="251">
        <f t="shared" si="60"/>
        <v>1.5</v>
      </c>
      <c r="G1869" s="32"/>
      <c r="H1869" s="32"/>
    </row>
    <row r="1870" spans="1:8" s="42" customFormat="1" ht="15">
      <c r="A1870" s="36"/>
      <c r="B1870" s="345" t="s">
        <v>81</v>
      </c>
      <c r="C1870" s="248" t="s">
        <v>45</v>
      </c>
      <c r="D1870" s="249">
        <v>0.028</v>
      </c>
      <c r="E1870" s="338">
        <v>2.19</v>
      </c>
      <c r="F1870" s="251">
        <f t="shared" si="60"/>
        <v>0.06</v>
      </c>
      <c r="G1870" s="32"/>
      <c r="H1870" s="32"/>
    </row>
    <row r="1871" spans="1:8" s="42" customFormat="1" ht="15">
      <c r="A1871" s="36"/>
      <c r="B1871" s="345" t="s">
        <v>85</v>
      </c>
      <c r="C1871" s="248" t="s">
        <v>45</v>
      </c>
      <c r="D1871" s="249">
        <v>0.024</v>
      </c>
      <c r="E1871" s="338">
        <v>81.21</v>
      </c>
      <c r="F1871" s="251">
        <f t="shared" si="60"/>
        <v>1.94</v>
      </c>
      <c r="G1871" s="32"/>
      <c r="H1871" s="32"/>
    </row>
    <row r="1872" spans="1:8" s="42" customFormat="1" ht="15">
      <c r="A1872" s="36"/>
      <c r="B1872" s="345" t="s">
        <v>86</v>
      </c>
      <c r="C1872" s="248" t="s">
        <v>45</v>
      </c>
      <c r="D1872" s="249">
        <v>0.03</v>
      </c>
      <c r="E1872" s="338">
        <v>70.52</v>
      </c>
      <c r="F1872" s="251">
        <f t="shared" si="60"/>
        <v>2.11</v>
      </c>
      <c r="G1872" s="32"/>
      <c r="H1872" s="32"/>
    </row>
    <row r="1873" spans="1:8" s="42" customFormat="1" ht="30">
      <c r="A1873" s="36"/>
      <c r="B1873" s="345" t="s">
        <v>93</v>
      </c>
      <c r="C1873" s="248" t="s">
        <v>45</v>
      </c>
      <c r="D1873" s="249">
        <v>1</v>
      </c>
      <c r="E1873" s="338">
        <v>17.24</v>
      </c>
      <c r="F1873" s="251">
        <f t="shared" si="60"/>
        <v>17.24</v>
      </c>
      <c r="G1873" s="32"/>
      <c r="H1873" s="32"/>
    </row>
    <row r="1874" spans="1:8" s="42" customFormat="1" ht="15">
      <c r="A1874" s="36"/>
      <c r="B1874" s="561" t="s">
        <v>38</v>
      </c>
      <c r="C1874" s="567" t="s">
        <v>1</v>
      </c>
      <c r="D1874" s="590" t="s">
        <v>1</v>
      </c>
      <c r="E1874" s="591" t="s">
        <v>1</v>
      </c>
      <c r="F1874" s="565">
        <f>SUM(F1868:F1873)</f>
        <v>23.99</v>
      </c>
      <c r="G1874" s="32"/>
      <c r="H1874" s="32"/>
    </row>
    <row r="1875" spans="1:8" s="42" customFormat="1" ht="15">
      <c r="A1875" s="36"/>
      <c r="B1875" s="561"/>
      <c r="C1875" s="567"/>
      <c r="D1875" s="590"/>
      <c r="E1875" s="591"/>
      <c r="F1875" s="594"/>
      <c r="G1875" s="32"/>
      <c r="H1875" s="32"/>
    </row>
    <row r="1876" spans="1:8" s="42" customFormat="1" ht="15">
      <c r="A1876" s="36"/>
      <c r="B1876" s="561" t="s">
        <v>39</v>
      </c>
      <c r="C1876" s="567" t="s">
        <v>1</v>
      </c>
      <c r="D1876" s="590" t="s">
        <v>1</v>
      </c>
      <c r="E1876" s="591" t="s">
        <v>1</v>
      </c>
      <c r="F1876" s="565">
        <f>F1874</f>
        <v>23.99</v>
      </c>
      <c r="G1876" s="32"/>
      <c r="H1876" s="32"/>
    </row>
    <row r="1877" spans="1:8" s="42" customFormat="1" ht="15">
      <c r="A1877" s="36"/>
      <c r="B1877" s="561" t="s">
        <v>40</v>
      </c>
      <c r="C1877" s="567" t="s">
        <v>1</v>
      </c>
      <c r="D1877" s="590" t="s">
        <v>1</v>
      </c>
      <c r="E1877" s="591">
        <v>0</v>
      </c>
      <c r="F1877" s="595">
        <v>0</v>
      </c>
      <c r="G1877" s="32"/>
      <c r="H1877" s="32"/>
    </row>
    <row r="1878" spans="1:8" s="42" customFormat="1" ht="15.75" thickBot="1">
      <c r="A1878" s="36"/>
      <c r="B1878" s="568" t="s">
        <v>41</v>
      </c>
      <c r="C1878" s="569" t="s">
        <v>1</v>
      </c>
      <c r="D1878" s="592" t="s">
        <v>1</v>
      </c>
      <c r="E1878" s="593" t="s">
        <v>1</v>
      </c>
      <c r="F1878" s="570">
        <f>SUM(F1876:F1877)</f>
        <v>23.99</v>
      </c>
      <c r="G1878" s="32"/>
      <c r="H1878" s="32"/>
    </row>
    <row r="1879" spans="1:8" s="42" customFormat="1" ht="15.75" thickBot="1">
      <c r="A1879" s="36"/>
      <c r="B1879" s="33"/>
      <c r="C1879" s="33"/>
      <c r="D1879" s="46"/>
      <c r="E1879" s="37"/>
      <c r="F1879" s="37"/>
      <c r="G1879" s="32"/>
      <c r="H1879" s="32"/>
    </row>
    <row r="1880" spans="1:8" s="42" customFormat="1" ht="15" customHeight="1">
      <c r="A1880" s="36"/>
      <c r="B1880" s="372" t="s">
        <v>51</v>
      </c>
      <c r="C1880" s="245"/>
      <c r="D1880" s="246"/>
      <c r="E1880" s="334"/>
      <c r="F1880" s="247"/>
      <c r="G1880" s="32"/>
      <c r="H1880" s="32"/>
    </row>
    <row r="1881" spans="1:8" s="42" customFormat="1" ht="15">
      <c r="A1881" s="36"/>
      <c r="B1881" s="751" t="s">
        <v>519</v>
      </c>
      <c r="C1881" s="752"/>
      <c r="D1881" s="752"/>
      <c r="E1881" s="752"/>
      <c r="F1881" s="753"/>
      <c r="G1881" s="32"/>
      <c r="H1881" s="32"/>
    </row>
    <row r="1882" spans="1:8" s="42" customFormat="1" ht="15">
      <c r="A1882" s="36"/>
      <c r="B1882" s="345" t="s">
        <v>46</v>
      </c>
      <c r="C1882" s="248"/>
      <c r="D1882" s="249"/>
      <c r="E1882" s="338"/>
      <c r="F1882" s="251"/>
      <c r="G1882" s="32"/>
      <c r="H1882" s="32"/>
    </row>
    <row r="1883" spans="1:8" s="42" customFormat="1" ht="15">
      <c r="A1883" s="36"/>
      <c r="B1883" s="345"/>
      <c r="C1883" s="248"/>
      <c r="D1883" s="249"/>
      <c r="E1883" s="338"/>
      <c r="F1883" s="251"/>
      <c r="G1883" s="32"/>
      <c r="H1883" s="32"/>
    </row>
    <row r="1884" spans="1:8" s="42" customFormat="1" ht="15">
      <c r="A1884" s="36"/>
      <c r="B1884" s="345" t="s">
        <v>27</v>
      </c>
      <c r="C1884" s="248" t="s">
        <v>28</v>
      </c>
      <c r="D1884" s="249" t="s">
        <v>29</v>
      </c>
      <c r="E1884" s="338" t="s">
        <v>30</v>
      </c>
      <c r="F1884" s="251" t="s">
        <v>31</v>
      </c>
      <c r="G1884" s="32"/>
      <c r="H1884" s="32"/>
    </row>
    <row r="1885" spans="1:8" s="42" customFormat="1" ht="30">
      <c r="A1885" s="36"/>
      <c r="B1885" s="345" t="s">
        <v>49</v>
      </c>
      <c r="C1885" s="248" t="s">
        <v>32</v>
      </c>
      <c r="D1885" s="249">
        <v>4</v>
      </c>
      <c r="E1885" s="530">
        <v>17.66</v>
      </c>
      <c r="F1885" s="251">
        <f aca="true" t="shared" si="61" ref="F1885:F1890">ROUND((D1885*E1885),2)</f>
        <v>70.64</v>
      </c>
      <c r="G1885" s="32"/>
      <c r="H1885" s="32"/>
    </row>
    <row r="1886" spans="1:8" s="42" customFormat="1" ht="15">
      <c r="A1886" s="36"/>
      <c r="B1886" s="345" t="s">
        <v>395</v>
      </c>
      <c r="C1886" s="248" t="s">
        <v>32</v>
      </c>
      <c r="D1886" s="249">
        <v>4</v>
      </c>
      <c r="E1886" s="338">
        <v>14.02</v>
      </c>
      <c r="F1886" s="251">
        <f t="shared" si="61"/>
        <v>56.08</v>
      </c>
      <c r="G1886" s="32"/>
      <c r="H1886" s="32"/>
    </row>
    <row r="1887" spans="1:8" s="42" customFormat="1" ht="30">
      <c r="A1887" s="36"/>
      <c r="B1887" s="345" t="s">
        <v>52</v>
      </c>
      <c r="C1887" s="248" t="s">
        <v>45</v>
      </c>
      <c r="D1887" s="249">
        <v>1</v>
      </c>
      <c r="E1887" s="338">
        <v>66.92</v>
      </c>
      <c r="F1887" s="251">
        <f t="shared" si="61"/>
        <v>66.92</v>
      </c>
      <c r="G1887" s="32"/>
      <c r="H1887" s="32"/>
    </row>
    <row r="1888" spans="1:8" s="42" customFormat="1" ht="75">
      <c r="A1888" s="36"/>
      <c r="B1888" s="345" t="s">
        <v>520</v>
      </c>
      <c r="C1888" s="248" t="s">
        <v>45</v>
      </c>
      <c r="D1888" s="249">
        <v>1</v>
      </c>
      <c r="E1888" s="338">
        <v>186.13</v>
      </c>
      <c r="F1888" s="251">
        <f t="shared" si="61"/>
        <v>186.13</v>
      </c>
      <c r="G1888" s="32"/>
      <c r="H1888" s="32"/>
    </row>
    <row r="1889" spans="1:8" s="42" customFormat="1" ht="30">
      <c r="A1889" s="36"/>
      <c r="B1889" s="345" t="s">
        <v>54</v>
      </c>
      <c r="C1889" s="248" t="s">
        <v>45</v>
      </c>
      <c r="D1889" s="249">
        <v>1</v>
      </c>
      <c r="E1889" s="338">
        <v>109.11</v>
      </c>
      <c r="F1889" s="251">
        <f t="shared" si="61"/>
        <v>109.11</v>
      </c>
      <c r="G1889" s="32"/>
      <c r="H1889" s="32"/>
    </row>
    <row r="1890" spans="1:8" s="42" customFormat="1" ht="45">
      <c r="A1890" s="36"/>
      <c r="B1890" s="345" t="s">
        <v>55</v>
      </c>
      <c r="C1890" s="248" t="s">
        <v>45</v>
      </c>
      <c r="D1890" s="249">
        <v>1</v>
      </c>
      <c r="E1890" s="338">
        <v>152.76</v>
      </c>
      <c r="F1890" s="251">
        <f t="shared" si="61"/>
        <v>152.76</v>
      </c>
      <c r="G1890" s="32"/>
      <c r="H1890" s="32"/>
    </row>
    <row r="1891" spans="1:8" s="42" customFormat="1" ht="33" customHeight="1">
      <c r="A1891" s="36"/>
      <c r="B1891" s="561" t="s">
        <v>38</v>
      </c>
      <c r="C1891" s="567" t="s">
        <v>1</v>
      </c>
      <c r="D1891" s="590" t="s">
        <v>1</v>
      </c>
      <c r="E1891" s="591" t="s">
        <v>1</v>
      </c>
      <c r="F1891" s="565">
        <f>SUM(F1885:F1890)</f>
        <v>641.64</v>
      </c>
      <c r="G1891" s="32"/>
      <c r="H1891" s="32"/>
    </row>
    <row r="1892" spans="1:8" s="42" customFormat="1" ht="15">
      <c r="A1892" s="36"/>
      <c r="B1892" s="561"/>
      <c r="C1892" s="567"/>
      <c r="D1892" s="590"/>
      <c r="E1892" s="591"/>
      <c r="F1892" s="565"/>
      <c r="G1892" s="32"/>
      <c r="H1892" s="32"/>
    </row>
    <row r="1893" spans="1:8" s="42" customFormat="1" ht="15">
      <c r="A1893" s="36"/>
      <c r="B1893" s="561" t="s">
        <v>39</v>
      </c>
      <c r="C1893" s="567" t="s">
        <v>1</v>
      </c>
      <c r="D1893" s="590" t="s">
        <v>1</v>
      </c>
      <c r="E1893" s="591" t="s">
        <v>1</v>
      </c>
      <c r="F1893" s="565">
        <f>F1891</f>
        <v>641.64</v>
      </c>
      <c r="G1893" s="32"/>
      <c r="H1893" s="32"/>
    </row>
    <row r="1894" spans="1:8" s="42" customFormat="1" ht="15">
      <c r="A1894" s="36"/>
      <c r="B1894" s="561" t="s">
        <v>40</v>
      </c>
      <c r="C1894" s="567" t="s">
        <v>1</v>
      </c>
      <c r="D1894" s="590" t="s">
        <v>1</v>
      </c>
      <c r="E1894" s="591"/>
      <c r="F1894" s="565">
        <f>ROUND((F1893*E1894),2)</f>
        <v>0</v>
      </c>
      <c r="G1894" s="32"/>
      <c r="H1894" s="32"/>
    </row>
    <row r="1895" spans="1:8" s="42" customFormat="1" ht="15.75" thickBot="1">
      <c r="A1895" s="36"/>
      <c r="B1895" s="568" t="s">
        <v>41</v>
      </c>
      <c r="C1895" s="569" t="s">
        <v>1</v>
      </c>
      <c r="D1895" s="592" t="s">
        <v>1</v>
      </c>
      <c r="E1895" s="593" t="s">
        <v>1</v>
      </c>
      <c r="F1895" s="570">
        <f>SUM(F1893:F1894)</f>
        <v>641.64</v>
      </c>
      <c r="G1895" s="32"/>
      <c r="H1895" s="32"/>
    </row>
    <row r="1896" spans="1:8" s="42" customFormat="1" ht="15.75" thickBot="1">
      <c r="A1896" s="36"/>
      <c r="B1896" s="33"/>
      <c r="C1896" s="33"/>
      <c r="D1896" s="46"/>
      <c r="E1896" s="37"/>
      <c r="F1896" s="37"/>
      <c r="G1896" s="32"/>
      <c r="H1896" s="32"/>
    </row>
    <row r="1897" spans="1:8" s="42" customFormat="1" ht="15" customHeight="1">
      <c r="A1897" s="36"/>
      <c r="B1897" s="244" t="s">
        <v>51</v>
      </c>
      <c r="C1897" s="245"/>
      <c r="D1897" s="246"/>
      <c r="E1897" s="334"/>
      <c r="F1897" s="247"/>
      <c r="G1897" s="32"/>
      <c r="H1897" s="32"/>
    </row>
    <row r="1898" spans="1:8" s="42" customFormat="1" ht="15">
      <c r="A1898" s="36"/>
      <c r="B1898" s="751" t="s">
        <v>100</v>
      </c>
      <c r="C1898" s="752"/>
      <c r="D1898" s="752"/>
      <c r="E1898" s="752"/>
      <c r="F1898" s="753"/>
      <c r="G1898" s="32"/>
      <c r="H1898" s="32"/>
    </row>
    <row r="1899" spans="1:8" s="42" customFormat="1" ht="15">
      <c r="A1899" s="36"/>
      <c r="B1899" s="345" t="s">
        <v>46</v>
      </c>
      <c r="C1899" s="248"/>
      <c r="D1899" s="249"/>
      <c r="E1899" s="338"/>
      <c r="F1899" s="251"/>
      <c r="G1899" s="32"/>
      <c r="H1899" s="32"/>
    </row>
    <row r="1900" spans="1:8" s="42" customFormat="1" ht="15">
      <c r="A1900" s="36"/>
      <c r="B1900" s="345"/>
      <c r="C1900" s="248"/>
      <c r="D1900" s="249"/>
      <c r="E1900" s="338"/>
      <c r="F1900" s="251"/>
      <c r="G1900" s="32"/>
      <c r="H1900" s="32"/>
    </row>
    <row r="1901" spans="1:8" s="42" customFormat="1" ht="15">
      <c r="A1901" s="36"/>
      <c r="B1901" s="345" t="s">
        <v>27</v>
      </c>
      <c r="C1901" s="248" t="s">
        <v>28</v>
      </c>
      <c r="D1901" s="249" t="s">
        <v>29</v>
      </c>
      <c r="E1901" s="338" t="s">
        <v>30</v>
      </c>
      <c r="F1901" s="251" t="s">
        <v>31</v>
      </c>
      <c r="G1901" s="32"/>
      <c r="H1901" s="32"/>
    </row>
    <row r="1902" spans="1:8" s="42" customFormat="1" ht="30">
      <c r="A1902" s="36"/>
      <c r="B1902" s="345" t="s">
        <v>49</v>
      </c>
      <c r="C1902" s="248" t="s">
        <v>32</v>
      </c>
      <c r="D1902" s="249">
        <v>4</v>
      </c>
      <c r="E1902" s="530">
        <v>17.66</v>
      </c>
      <c r="F1902" s="251">
        <f aca="true" t="shared" si="62" ref="F1902:F1909">ROUND((D1902*E1902),2)</f>
        <v>70.64</v>
      </c>
      <c r="G1902" s="32"/>
      <c r="H1902" s="32"/>
    </row>
    <row r="1903" spans="1:8" s="42" customFormat="1" ht="15">
      <c r="A1903" s="36"/>
      <c r="B1903" s="345" t="s">
        <v>395</v>
      </c>
      <c r="C1903" s="248" t="s">
        <v>32</v>
      </c>
      <c r="D1903" s="249">
        <v>4</v>
      </c>
      <c r="E1903" s="338">
        <v>14.02</v>
      </c>
      <c r="F1903" s="251">
        <f t="shared" si="62"/>
        <v>56.08</v>
      </c>
      <c r="G1903" s="32"/>
      <c r="H1903" s="32"/>
    </row>
    <row r="1904" spans="1:8" s="42" customFormat="1" ht="30">
      <c r="A1904" s="36"/>
      <c r="B1904" s="345" t="s">
        <v>52</v>
      </c>
      <c r="C1904" s="248" t="s">
        <v>45</v>
      </c>
      <c r="D1904" s="249">
        <v>1</v>
      </c>
      <c r="E1904" s="338">
        <v>66.92</v>
      </c>
      <c r="F1904" s="251">
        <f t="shared" si="62"/>
        <v>66.92</v>
      </c>
      <c r="G1904" s="32"/>
      <c r="H1904" s="32"/>
    </row>
    <row r="1905" spans="1:8" s="42" customFormat="1" ht="75">
      <c r="A1905" s="36"/>
      <c r="B1905" s="345" t="s">
        <v>99</v>
      </c>
      <c r="C1905" s="248" t="s">
        <v>45</v>
      </c>
      <c r="D1905" s="249">
        <v>1</v>
      </c>
      <c r="E1905" s="338">
        <v>238.21</v>
      </c>
      <c r="F1905" s="251">
        <f t="shared" si="62"/>
        <v>238.21</v>
      </c>
      <c r="G1905" s="32"/>
      <c r="H1905" s="32"/>
    </row>
    <row r="1906" spans="1:8" s="42" customFormat="1" ht="30">
      <c r="A1906" s="36"/>
      <c r="B1906" s="345" t="s">
        <v>98</v>
      </c>
      <c r="C1906" s="248" t="s">
        <v>45</v>
      </c>
      <c r="D1906" s="249">
        <v>1</v>
      </c>
      <c r="E1906" s="338">
        <v>55.27</v>
      </c>
      <c r="F1906" s="251">
        <f t="shared" si="62"/>
        <v>55.27</v>
      </c>
      <c r="G1906" s="32"/>
      <c r="H1906" s="32"/>
    </row>
    <row r="1907" spans="1:8" s="42" customFormat="1" ht="60">
      <c r="A1907" s="36"/>
      <c r="B1907" s="345" t="s">
        <v>53</v>
      </c>
      <c r="C1907" s="248" t="s">
        <v>45</v>
      </c>
      <c r="D1907" s="249">
        <v>2</v>
      </c>
      <c r="E1907" s="338">
        <v>329.5</v>
      </c>
      <c r="F1907" s="251">
        <f t="shared" si="62"/>
        <v>659</v>
      </c>
      <c r="G1907" s="32"/>
      <c r="H1907" s="32"/>
    </row>
    <row r="1908" spans="1:8" s="42" customFormat="1" ht="30">
      <c r="A1908" s="36"/>
      <c r="B1908" s="345" t="s">
        <v>54</v>
      </c>
      <c r="C1908" s="248" t="s">
        <v>45</v>
      </c>
      <c r="D1908" s="249">
        <v>1</v>
      </c>
      <c r="E1908" s="338">
        <v>109.11</v>
      </c>
      <c r="F1908" s="251">
        <f t="shared" si="62"/>
        <v>109.11</v>
      </c>
      <c r="G1908" s="32"/>
      <c r="H1908" s="32"/>
    </row>
    <row r="1909" spans="1:8" s="42" customFormat="1" ht="45">
      <c r="A1909" s="36"/>
      <c r="B1909" s="345" t="s">
        <v>55</v>
      </c>
      <c r="C1909" s="248" t="s">
        <v>45</v>
      </c>
      <c r="D1909" s="249">
        <v>1</v>
      </c>
      <c r="E1909" s="338">
        <v>152.76</v>
      </c>
      <c r="F1909" s="251">
        <f t="shared" si="62"/>
        <v>152.76</v>
      </c>
      <c r="G1909" s="32"/>
      <c r="H1909" s="32"/>
    </row>
    <row r="1910" spans="1:8" s="42" customFormat="1" ht="15">
      <c r="A1910" s="36"/>
      <c r="B1910" s="561" t="s">
        <v>38</v>
      </c>
      <c r="C1910" s="567" t="s">
        <v>1</v>
      </c>
      <c r="D1910" s="590" t="s">
        <v>1</v>
      </c>
      <c r="E1910" s="591" t="s">
        <v>1</v>
      </c>
      <c r="F1910" s="565">
        <f>SUM(F1902:F1909)</f>
        <v>1407.9899999999998</v>
      </c>
      <c r="G1910" s="32"/>
      <c r="H1910" s="32"/>
    </row>
    <row r="1911" spans="1:8" s="42" customFormat="1" ht="15">
      <c r="A1911" s="36"/>
      <c r="B1911" s="561"/>
      <c r="C1911" s="567"/>
      <c r="D1911" s="590"/>
      <c r="E1911" s="591"/>
      <c r="F1911" s="565"/>
      <c r="G1911" s="32"/>
      <c r="H1911" s="32"/>
    </row>
    <row r="1912" spans="1:8" s="42" customFormat="1" ht="15">
      <c r="A1912" s="36"/>
      <c r="B1912" s="561" t="s">
        <v>39</v>
      </c>
      <c r="C1912" s="567" t="s">
        <v>1</v>
      </c>
      <c r="D1912" s="590" t="s">
        <v>1</v>
      </c>
      <c r="E1912" s="591" t="s">
        <v>1</v>
      </c>
      <c r="F1912" s="565">
        <f>F1910</f>
        <v>1407.9899999999998</v>
      </c>
      <c r="G1912" s="32"/>
      <c r="H1912" s="32"/>
    </row>
    <row r="1913" spans="1:8" s="42" customFormat="1" ht="15">
      <c r="A1913" s="36"/>
      <c r="B1913" s="561" t="s">
        <v>40</v>
      </c>
      <c r="C1913" s="567" t="s">
        <v>1</v>
      </c>
      <c r="D1913" s="590" t="s">
        <v>1</v>
      </c>
      <c r="E1913" s="591"/>
      <c r="F1913" s="565">
        <f>ROUND((F1912*E1913),2)</f>
        <v>0</v>
      </c>
      <c r="G1913" s="32"/>
      <c r="H1913" s="32"/>
    </row>
    <row r="1914" spans="1:8" s="42" customFormat="1" ht="15" customHeight="1" thickBot="1">
      <c r="A1914" s="36"/>
      <c r="B1914" s="568" t="s">
        <v>41</v>
      </c>
      <c r="C1914" s="569" t="s">
        <v>1</v>
      </c>
      <c r="D1914" s="592" t="s">
        <v>1</v>
      </c>
      <c r="E1914" s="593" t="s">
        <v>1</v>
      </c>
      <c r="F1914" s="570">
        <f>SUM(F1912:F1913)</f>
        <v>1407.9899999999998</v>
      </c>
      <c r="G1914" s="32"/>
      <c r="H1914" s="32"/>
    </row>
    <row r="1915" spans="1:8" s="42" customFormat="1" ht="15.75" thickBot="1">
      <c r="A1915" s="36"/>
      <c r="B1915" s="33"/>
      <c r="C1915" s="33"/>
      <c r="D1915" s="46"/>
      <c r="E1915" s="37"/>
      <c r="F1915" s="37"/>
      <c r="G1915" s="32"/>
      <c r="H1915" s="32"/>
    </row>
    <row r="1916" spans="1:8" s="42" customFormat="1" ht="15">
      <c r="A1916" s="36"/>
      <c r="B1916" s="244" t="s">
        <v>56</v>
      </c>
      <c r="C1916" s="245"/>
      <c r="D1916" s="246"/>
      <c r="E1916" s="334"/>
      <c r="F1916" s="247"/>
      <c r="G1916" s="32"/>
      <c r="H1916" s="32"/>
    </row>
    <row r="1917" spans="1:8" s="42" customFormat="1" ht="15">
      <c r="A1917" s="36"/>
      <c r="B1917" s="751" t="s">
        <v>59</v>
      </c>
      <c r="C1917" s="752"/>
      <c r="D1917" s="752"/>
      <c r="E1917" s="752"/>
      <c r="F1917" s="753"/>
      <c r="G1917" s="32"/>
      <c r="H1917" s="32"/>
    </row>
    <row r="1918" spans="1:8" s="42" customFormat="1" ht="15">
      <c r="A1918" s="36"/>
      <c r="B1918" s="345" t="s">
        <v>46</v>
      </c>
      <c r="C1918" s="248"/>
      <c r="D1918" s="249"/>
      <c r="E1918" s="338"/>
      <c r="F1918" s="251"/>
      <c r="G1918" s="32"/>
      <c r="H1918" s="32"/>
    </row>
    <row r="1919" spans="1:8" s="42" customFormat="1" ht="15">
      <c r="A1919" s="36"/>
      <c r="B1919" s="345"/>
      <c r="C1919" s="248"/>
      <c r="D1919" s="249"/>
      <c r="E1919" s="338"/>
      <c r="F1919" s="251"/>
      <c r="G1919" s="32"/>
      <c r="H1919" s="32"/>
    </row>
    <row r="1920" spans="1:8" s="42" customFormat="1" ht="15">
      <c r="A1920" s="36"/>
      <c r="B1920" s="345" t="s">
        <v>27</v>
      </c>
      <c r="C1920" s="248" t="s">
        <v>28</v>
      </c>
      <c r="D1920" s="249" t="s">
        <v>29</v>
      </c>
      <c r="E1920" s="338" t="s">
        <v>30</v>
      </c>
      <c r="F1920" s="251" t="s">
        <v>31</v>
      </c>
      <c r="G1920" s="32"/>
      <c r="H1920" s="32"/>
    </row>
    <row r="1921" spans="1:8" s="42" customFormat="1" ht="15">
      <c r="A1921" s="36"/>
      <c r="B1921" s="345" t="s">
        <v>1453</v>
      </c>
      <c r="C1921" s="248" t="s">
        <v>45</v>
      </c>
      <c r="D1921" s="249">
        <v>1</v>
      </c>
      <c r="E1921" s="338">
        <f>'MAPA DE COTAÇÃO'!$M$47</f>
        <v>111.89</v>
      </c>
      <c r="F1921" s="251">
        <f>ROUND((D1921*E1921),2)</f>
        <v>111.89</v>
      </c>
      <c r="G1921" s="32"/>
      <c r="H1921" s="32"/>
    </row>
    <row r="1922" spans="1:8" s="42" customFormat="1" ht="15">
      <c r="A1922" s="36"/>
      <c r="B1922" s="345" t="s">
        <v>47</v>
      </c>
      <c r="C1922" s="248" t="s">
        <v>32</v>
      </c>
      <c r="D1922" s="249">
        <v>1.538</v>
      </c>
      <c r="E1922" s="338">
        <v>14</v>
      </c>
      <c r="F1922" s="251">
        <f>ROUND((D1922*E1922),2)</f>
        <v>21.53</v>
      </c>
      <c r="G1922" s="32"/>
      <c r="H1922" s="32"/>
    </row>
    <row r="1923" spans="1:8" s="42" customFormat="1" ht="15">
      <c r="A1923" s="36"/>
      <c r="B1923" s="345" t="s">
        <v>48</v>
      </c>
      <c r="C1923" s="248" t="s">
        <v>32</v>
      </c>
      <c r="D1923" s="249">
        <v>1.319</v>
      </c>
      <c r="E1923" s="338">
        <v>18.3</v>
      </c>
      <c r="F1923" s="251">
        <f>ROUND((D1923*E1923),2)</f>
        <v>24.14</v>
      </c>
      <c r="G1923" s="32"/>
      <c r="H1923" s="32"/>
    </row>
    <row r="1924" spans="1:8" s="42" customFormat="1" ht="15">
      <c r="A1924" s="36"/>
      <c r="B1924" s="561" t="s">
        <v>38</v>
      </c>
      <c r="C1924" s="567" t="s">
        <v>1</v>
      </c>
      <c r="D1924" s="590" t="s">
        <v>1</v>
      </c>
      <c r="E1924" s="591" t="s">
        <v>1</v>
      </c>
      <c r="F1924" s="565">
        <f>SUM(F1921:F1923)</f>
        <v>157.56</v>
      </c>
      <c r="G1924" s="32"/>
      <c r="H1924" s="32"/>
    </row>
    <row r="1925" spans="1:8" s="42" customFormat="1" ht="15">
      <c r="A1925" s="36"/>
      <c r="B1925" s="561"/>
      <c r="C1925" s="567"/>
      <c r="D1925" s="590"/>
      <c r="E1925" s="591"/>
      <c r="F1925" s="565"/>
      <c r="G1925" s="32"/>
      <c r="H1925" s="32"/>
    </row>
    <row r="1926" spans="1:8" s="42" customFormat="1" ht="15">
      <c r="A1926" s="36"/>
      <c r="B1926" s="561" t="s">
        <v>39</v>
      </c>
      <c r="C1926" s="567" t="s">
        <v>1</v>
      </c>
      <c r="D1926" s="590" t="s">
        <v>1</v>
      </c>
      <c r="E1926" s="591" t="s">
        <v>1</v>
      </c>
      <c r="F1926" s="565">
        <f>F1924</f>
        <v>157.56</v>
      </c>
      <c r="G1926" s="32"/>
      <c r="H1926" s="32"/>
    </row>
    <row r="1927" spans="1:8" s="42" customFormat="1" ht="15">
      <c r="A1927" s="36"/>
      <c r="B1927" s="561" t="s">
        <v>40</v>
      </c>
      <c r="C1927" s="567" t="s">
        <v>1</v>
      </c>
      <c r="D1927" s="590" t="s">
        <v>1</v>
      </c>
      <c r="E1927" s="591"/>
      <c r="F1927" s="565">
        <f>ROUND((F1926*E1927),2)</f>
        <v>0</v>
      </c>
      <c r="G1927" s="32"/>
      <c r="H1927" s="32"/>
    </row>
    <row r="1928" spans="1:8" s="42" customFormat="1" ht="15.75" thickBot="1">
      <c r="A1928" s="36"/>
      <c r="B1928" s="568" t="s">
        <v>41</v>
      </c>
      <c r="C1928" s="569" t="s">
        <v>1</v>
      </c>
      <c r="D1928" s="592" t="s">
        <v>1</v>
      </c>
      <c r="E1928" s="593" t="s">
        <v>1</v>
      </c>
      <c r="F1928" s="570">
        <f>SUM(F1926:F1927)</f>
        <v>157.56</v>
      </c>
      <c r="G1928" s="32"/>
      <c r="H1928" s="32"/>
    </row>
    <row r="1929" spans="1:8" s="42" customFormat="1" ht="15.75" thickBot="1">
      <c r="A1929" s="36"/>
      <c r="B1929" s="30"/>
      <c r="C1929" s="30"/>
      <c r="D1929" s="46"/>
      <c r="E1929" s="34"/>
      <c r="F1929" s="35"/>
      <c r="G1929" s="32"/>
      <c r="H1929" s="32"/>
    </row>
    <row r="1930" spans="1:8" s="42" customFormat="1" ht="15" customHeight="1">
      <c r="A1930" s="36"/>
      <c r="B1930" s="244" t="s">
        <v>57</v>
      </c>
      <c r="C1930" s="245"/>
      <c r="D1930" s="246"/>
      <c r="E1930" s="334"/>
      <c r="F1930" s="247"/>
      <c r="G1930" s="32"/>
      <c r="H1930" s="32"/>
    </row>
    <row r="1931" spans="1:8" s="42" customFormat="1" ht="15">
      <c r="A1931" s="36"/>
      <c r="B1931" s="751" t="s">
        <v>107</v>
      </c>
      <c r="C1931" s="752"/>
      <c r="D1931" s="752"/>
      <c r="E1931" s="752"/>
      <c r="F1931" s="753"/>
      <c r="G1931" s="32"/>
      <c r="H1931" s="32"/>
    </row>
    <row r="1932" spans="1:8" s="42" customFormat="1" ht="15">
      <c r="A1932" s="36"/>
      <c r="B1932" s="345" t="s">
        <v>46</v>
      </c>
      <c r="C1932" s="248"/>
      <c r="D1932" s="249"/>
      <c r="E1932" s="338"/>
      <c r="F1932" s="251"/>
      <c r="G1932" s="32"/>
      <c r="H1932" s="32"/>
    </row>
    <row r="1933" spans="1:8" s="42" customFormat="1" ht="15">
      <c r="A1933" s="36"/>
      <c r="B1933" s="345"/>
      <c r="C1933" s="248"/>
      <c r="D1933" s="249"/>
      <c r="E1933" s="338"/>
      <c r="F1933" s="251"/>
      <c r="G1933" s="32"/>
      <c r="H1933" s="32"/>
    </row>
    <row r="1934" spans="1:8" s="42" customFormat="1" ht="15">
      <c r="A1934" s="36"/>
      <c r="B1934" s="345" t="s">
        <v>27</v>
      </c>
      <c r="C1934" s="248" t="s">
        <v>28</v>
      </c>
      <c r="D1934" s="249" t="s">
        <v>29</v>
      </c>
      <c r="E1934" s="338" t="s">
        <v>30</v>
      </c>
      <c r="F1934" s="251" t="s">
        <v>31</v>
      </c>
      <c r="G1934" s="32"/>
      <c r="H1934" s="32"/>
    </row>
    <row r="1935" spans="1:8" s="42" customFormat="1" ht="15">
      <c r="A1935" s="36"/>
      <c r="B1935" s="345" t="s">
        <v>1454</v>
      </c>
      <c r="C1935" s="248" t="s">
        <v>45</v>
      </c>
      <c r="D1935" s="249">
        <v>1</v>
      </c>
      <c r="E1935" s="338">
        <f>'MAPA DE COTAÇÃO'!$M$48</f>
        <v>69.9</v>
      </c>
      <c r="F1935" s="251">
        <f>ROUND((D1935*E1935),2)</f>
        <v>69.9</v>
      </c>
      <c r="G1935" s="32"/>
      <c r="H1935" s="32"/>
    </row>
    <row r="1936" spans="1:8" s="42" customFormat="1" ht="15">
      <c r="A1936" s="36"/>
      <c r="B1936" s="345" t="s">
        <v>48</v>
      </c>
      <c r="C1936" s="248" t="s">
        <v>32</v>
      </c>
      <c r="D1936" s="249">
        <v>0.691</v>
      </c>
      <c r="E1936" s="338">
        <v>18.3</v>
      </c>
      <c r="F1936" s="251">
        <f>ROUND((D1936*E1936),2)</f>
        <v>12.65</v>
      </c>
      <c r="G1936" s="32"/>
      <c r="H1936" s="32"/>
    </row>
    <row r="1937" spans="1:8" s="42" customFormat="1" ht="15">
      <c r="A1937" s="36"/>
      <c r="B1937" s="345" t="s">
        <v>34</v>
      </c>
      <c r="C1937" s="248" t="s">
        <v>32</v>
      </c>
      <c r="D1937" s="249">
        <v>0.691</v>
      </c>
      <c r="E1937" s="338">
        <v>14.02</v>
      </c>
      <c r="F1937" s="251">
        <f>ROUND((D1937*E1937),2)</f>
        <v>9.69</v>
      </c>
      <c r="G1937" s="32"/>
      <c r="H1937" s="32"/>
    </row>
    <row r="1938" spans="1:8" s="42" customFormat="1" ht="15">
      <c r="A1938" s="36"/>
      <c r="B1938" s="561" t="s">
        <v>38</v>
      </c>
      <c r="C1938" s="567" t="s">
        <v>1</v>
      </c>
      <c r="D1938" s="590" t="s">
        <v>1</v>
      </c>
      <c r="E1938" s="591" t="s">
        <v>1</v>
      </c>
      <c r="F1938" s="565">
        <f>SUM(F1935:F1937)</f>
        <v>92.24000000000001</v>
      </c>
      <c r="G1938" s="32"/>
      <c r="H1938" s="32"/>
    </row>
    <row r="1939" spans="1:8" s="42" customFormat="1" ht="15">
      <c r="A1939" s="36"/>
      <c r="B1939" s="561"/>
      <c r="C1939" s="567"/>
      <c r="D1939" s="590"/>
      <c r="E1939" s="591"/>
      <c r="F1939" s="565"/>
      <c r="G1939" s="32"/>
      <c r="H1939" s="32"/>
    </row>
    <row r="1940" spans="1:8" s="42" customFormat="1" ht="15">
      <c r="A1940" s="36"/>
      <c r="B1940" s="561" t="s">
        <v>39</v>
      </c>
      <c r="C1940" s="567" t="s">
        <v>1</v>
      </c>
      <c r="D1940" s="590" t="s">
        <v>1</v>
      </c>
      <c r="E1940" s="591" t="s">
        <v>1</v>
      </c>
      <c r="F1940" s="565">
        <f>F1938</f>
        <v>92.24000000000001</v>
      </c>
      <c r="G1940" s="32"/>
      <c r="H1940" s="32"/>
    </row>
    <row r="1941" spans="1:8" s="42" customFormat="1" ht="15">
      <c r="A1941" s="36"/>
      <c r="B1941" s="561" t="s">
        <v>40</v>
      </c>
      <c r="C1941" s="567" t="s">
        <v>1</v>
      </c>
      <c r="D1941" s="590" t="s">
        <v>1</v>
      </c>
      <c r="E1941" s="591"/>
      <c r="F1941" s="565">
        <f>ROUND((F1940*E1941),2)</f>
        <v>0</v>
      </c>
      <c r="G1941" s="32"/>
      <c r="H1941" s="32"/>
    </row>
    <row r="1942" spans="1:8" s="42" customFormat="1" ht="15.75" thickBot="1">
      <c r="A1942" s="36"/>
      <c r="B1942" s="568" t="s">
        <v>41</v>
      </c>
      <c r="C1942" s="569" t="s">
        <v>1</v>
      </c>
      <c r="D1942" s="592" t="s">
        <v>1</v>
      </c>
      <c r="E1942" s="593" t="s">
        <v>1</v>
      </c>
      <c r="F1942" s="570">
        <f>SUM(F1940:F1941)</f>
        <v>92.24000000000001</v>
      </c>
      <c r="G1942" s="32"/>
      <c r="H1942" s="32"/>
    </row>
    <row r="1943" spans="1:8" s="42" customFormat="1" ht="15.75" thickBot="1">
      <c r="A1943" s="36"/>
      <c r="B1943" s="30"/>
      <c r="C1943" s="30"/>
      <c r="D1943" s="46"/>
      <c r="E1943" s="34"/>
      <c r="F1943" s="35"/>
      <c r="G1943" s="32"/>
      <c r="H1943" s="32"/>
    </row>
    <row r="1944" spans="1:8" s="42" customFormat="1" ht="15">
      <c r="A1944" s="36"/>
      <c r="B1944" s="244" t="s">
        <v>57</v>
      </c>
      <c r="C1944" s="245"/>
      <c r="D1944" s="246"/>
      <c r="E1944" s="334"/>
      <c r="F1944" s="247"/>
      <c r="G1944" s="32"/>
      <c r="H1944" s="32"/>
    </row>
    <row r="1945" spans="1:8" s="42" customFormat="1" ht="15">
      <c r="A1945" s="36"/>
      <c r="B1945" s="751" t="s">
        <v>109</v>
      </c>
      <c r="C1945" s="752"/>
      <c r="D1945" s="752"/>
      <c r="E1945" s="752"/>
      <c r="F1945" s="753"/>
      <c r="G1945" s="32"/>
      <c r="H1945" s="32"/>
    </row>
    <row r="1946" spans="1:8" s="42" customFormat="1" ht="15">
      <c r="A1946" s="36"/>
      <c r="B1946" s="345" t="s">
        <v>46</v>
      </c>
      <c r="C1946" s="248"/>
      <c r="D1946" s="249"/>
      <c r="E1946" s="338"/>
      <c r="F1946" s="251"/>
      <c r="G1946" s="32"/>
      <c r="H1946" s="32"/>
    </row>
    <row r="1947" spans="1:8" s="42" customFormat="1" ht="15" customHeight="1">
      <c r="A1947" s="36"/>
      <c r="B1947" s="345"/>
      <c r="C1947" s="248"/>
      <c r="D1947" s="249"/>
      <c r="E1947" s="338"/>
      <c r="F1947" s="251"/>
      <c r="G1947" s="32"/>
      <c r="H1947" s="32"/>
    </row>
    <row r="1948" spans="1:8" s="42" customFormat="1" ht="15">
      <c r="A1948" s="36"/>
      <c r="B1948" s="345" t="s">
        <v>27</v>
      </c>
      <c r="C1948" s="248" t="s">
        <v>28</v>
      </c>
      <c r="D1948" s="249" t="s">
        <v>29</v>
      </c>
      <c r="E1948" s="338" t="s">
        <v>30</v>
      </c>
      <c r="F1948" s="251" t="s">
        <v>31</v>
      </c>
      <c r="G1948" s="32"/>
      <c r="H1948" s="32"/>
    </row>
    <row r="1949" spans="1:8" s="42" customFormat="1" ht="15">
      <c r="A1949" s="36"/>
      <c r="B1949" s="345" t="s">
        <v>105</v>
      </c>
      <c r="C1949" s="248" t="s">
        <v>45</v>
      </c>
      <c r="D1949" s="249">
        <v>1</v>
      </c>
      <c r="E1949" s="338">
        <f>'MAPA DE COTAÇÃO'!$M$49</f>
        <v>62</v>
      </c>
      <c r="F1949" s="251">
        <f>ROUND((D1949*E1949),2)</f>
        <v>62</v>
      </c>
      <c r="G1949" s="32"/>
      <c r="H1949" s="32"/>
    </row>
    <row r="1950" spans="1:8" s="42" customFormat="1" ht="15">
      <c r="A1950" s="36"/>
      <c r="B1950" s="345" t="s">
        <v>48</v>
      </c>
      <c r="C1950" s="248" t="s">
        <v>32</v>
      </c>
      <c r="D1950" s="249">
        <v>0.691</v>
      </c>
      <c r="E1950" s="338">
        <v>18.3</v>
      </c>
      <c r="F1950" s="251">
        <f>ROUND((D1950*E1950),2)</f>
        <v>12.65</v>
      </c>
      <c r="G1950" s="32"/>
      <c r="H1950" s="32"/>
    </row>
    <row r="1951" spans="1:8" s="42" customFormat="1" ht="15">
      <c r="A1951" s="36"/>
      <c r="B1951" s="345" t="s">
        <v>34</v>
      </c>
      <c r="C1951" s="248" t="s">
        <v>32</v>
      </c>
      <c r="D1951" s="249">
        <v>0.691</v>
      </c>
      <c r="E1951" s="338">
        <v>14.02</v>
      </c>
      <c r="F1951" s="251">
        <f>ROUND((D1951*E1951),2)</f>
        <v>9.69</v>
      </c>
      <c r="G1951" s="32"/>
      <c r="H1951" s="32"/>
    </row>
    <row r="1952" spans="1:8" s="42" customFormat="1" ht="15">
      <c r="A1952" s="36"/>
      <c r="B1952" s="561" t="s">
        <v>38</v>
      </c>
      <c r="C1952" s="567" t="s">
        <v>1</v>
      </c>
      <c r="D1952" s="590" t="s">
        <v>1</v>
      </c>
      <c r="E1952" s="591" t="s">
        <v>1</v>
      </c>
      <c r="F1952" s="565">
        <f>SUM(F1949:F1951)</f>
        <v>84.34</v>
      </c>
      <c r="G1952" s="32"/>
      <c r="H1952" s="32"/>
    </row>
    <row r="1953" spans="1:8" s="42" customFormat="1" ht="15">
      <c r="A1953" s="36"/>
      <c r="B1953" s="561"/>
      <c r="C1953" s="567"/>
      <c r="D1953" s="590"/>
      <c r="E1953" s="591"/>
      <c r="F1953" s="565"/>
      <c r="G1953" s="32"/>
      <c r="H1953" s="32"/>
    </row>
    <row r="1954" spans="1:8" s="42" customFormat="1" ht="15">
      <c r="A1954" s="36"/>
      <c r="B1954" s="561" t="s">
        <v>39</v>
      </c>
      <c r="C1954" s="567" t="s">
        <v>1</v>
      </c>
      <c r="D1954" s="590" t="s">
        <v>1</v>
      </c>
      <c r="E1954" s="591" t="s">
        <v>1</v>
      </c>
      <c r="F1954" s="565">
        <f>F1952</f>
        <v>84.34</v>
      </c>
      <c r="G1954" s="32"/>
      <c r="H1954" s="32"/>
    </row>
    <row r="1955" spans="1:8" s="42" customFormat="1" ht="15">
      <c r="A1955" s="36"/>
      <c r="B1955" s="561" t="s">
        <v>40</v>
      </c>
      <c r="C1955" s="567" t="s">
        <v>1</v>
      </c>
      <c r="D1955" s="590" t="s">
        <v>1</v>
      </c>
      <c r="E1955" s="591"/>
      <c r="F1955" s="565">
        <f>ROUND((F1954*E1955),2)</f>
        <v>0</v>
      </c>
      <c r="G1955" s="32"/>
      <c r="H1955" s="32"/>
    </row>
    <row r="1956" spans="1:8" s="42" customFormat="1" ht="15.75" thickBot="1">
      <c r="A1956" s="36"/>
      <c r="B1956" s="568" t="s">
        <v>41</v>
      </c>
      <c r="C1956" s="569" t="s">
        <v>1</v>
      </c>
      <c r="D1956" s="592" t="s">
        <v>1</v>
      </c>
      <c r="E1956" s="593" t="s">
        <v>1</v>
      </c>
      <c r="F1956" s="570">
        <f>SUM(F1954:F1955)</f>
        <v>84.34</v>
      </c>
      <c r="G1956" s="32"/>
      <c r="H1956" s="32"/>
    </row>
    <row r="1957" spans="1:8" s="42" customFormat="1" ht="15.75" thickBot="1">
      <c r="A1957" s="36"/>
      <c r="B1957" s="33"/>
      <c r="C1957" s="33"/>
      <c r="D1957" s="46"/>
      <c r="E1957" s="37"/>
      <c r="F1957" s="37"/>
      <c r="G1957" s="32"/>
      <c r="H1957" s="32"/>
    </row>
    <row r="1958" spans="1:8" s="42" customFormat="1" ht="15">
      <c r="A1958" s="36"/>
      <c r="B1958" s="244" t="s">
        <v>110</v>
      </c>
      <c r="C1958" s="245"/>
      <c r="D1958" s="246"/>
      <c r="E1958" s="334"/>
      <c r="F1958" s="247"/>
      <c r="G1958" s="32"/>
      <c r="H1958" s="32"/>
    </row>
    <row r="1959" spans="1:8" s="42" customFormat="1" ht="27.75" customHeight="1">
      <c r="A1959" s="36"/>
      <c r="B1959" s="751" t="s">
        <v>533</v>
      </c>
      <c r="C1959" s="752"/>
      <c r="D1959" s="752"/>
      <c r="E1959" s="752"/>
      <c r="F1959" s="753"/>
      <c r="G1959" s="32"/>
      <c r="H1959" s="32"/>
    </row>
    <row r="1960" spans="1:8" s="42" customFormat="1" ht="15">
      <c r="A1960" s="36"/>
      <c r="B1960" s="345" t="s">
        <v>46</v>
      </c>
      <c r="C1960" s="248"/>
      <c r="D1960" s="249"/>
      <c r="E1960" s="338"/>
      <c r="F1960" s="251"/>
      <c r="G1960" s="32"/>
      <c r="H1960" s="32"/>
    </row>
    <row r="1961" spans="1:8" s="42" customFormat="1" ht="15">
      <c r="A1961" s="36"/>
      <c r="B1961" s="345"/>
      <c r="C1961" s="248"/>
      <c r="D1961" s="249"/>
      <c r="E1961" s="338"/>
      <c r="F1961" s="251"/>
      <c r="G1961" s="32"/>
      <c r="H1961" s="32"/>
    </row>
    <row r="1962" spans="1:8" s="42" customFormat="1" ht="15">
      <c r="A1962" s="36"/>
      <c r="B1962" s="345" t="s">
        <v>27</v>
      </c>
      <c r="C1962" s="248" t="s">
        <v>28</v>
      </c>
      <c r="D1962" s="249" t="s">
        <v>29</v>
      </c>
      <c r="E1962" s="338" t="s">
        <v>30</v>
      </c>
      <c r="F1962" s="251" t="s">
        <v>31</v>
      </c>
      <c r="G1962" s="32"/>
      <c r="H1962" s="32"/>
    </row>
    <row r="1963" spans="1:8" s="42" customFormat="1" ht="30">
      <c r="A1963" s="36"/>
      <c r="B1963" s="345" t="s">
        <v>532</v>
      </c>
      <c r="C1963" s="248" t="s">
        <v>45</v>
      </c>
      <c r="D1963" s="249">
        <v>1</v>
      </c>
      <c r="E1963" s="338">
        <v>6.61</v>
      </c>
      <c r="F1963" s="251">
        <f>ROUND((D1963*E1963),2)</f>
        <v>6.61</v>
      </c>
      <c r="G1963" s="32"/>
      <c r="H1963" s="32"/>
    </row>
    <row r="1964" spans="1:8" s="42" customFormat="1" ht="15" customHeight="1">
      <c r="A1964" s="36"/>
      <c r="B1964" s="345" t="s">
        <v>48</v>
      </c>
      <c r="C1964" s="248" t="s">
        <v>32</v>
      </c>
      <c r="D1964" s="249">
        <v>0.16</v>
      </c>
      <c r="E1964" s="338">
        <v>18.3</v>
      </c>
      <c r="F1964" s="251">
        <f>ROUND((D1964*E1964),2)</f>
        <v>2.93</v>
      </c>
      <c r="G1964" s="32"/>
      <c r="H1964" s="32"/>
    </row>
    <row r="1965" spans="1:8" s="42" customFormat="1" ht="15">
      <c r="A1965" s="36"/>
      <c r="B1965" s="345" t="s">
        <v>34</v>
      </c>
      <c r="C1965" s="248" t="s">
        <v>32</v>
      </c>
      <c r="D1965" s="249">
        <v>0.16</v>
      </c>
      <c r="E1965" s="338">
        <v>14.02</v>
      </c>
      <c r="F1965" s="251">
        <f>ROUND((D1965*E1965),2)</f>
        <v>2.24</v>
      </c>
      <c r="G1965" s="32"/>
      <c r="H1965" s="32"/>
    </row>
    <row r="1966" spans="1:8" s="42" customFormat="1" ht="42" customHeight="1">
      <c r="A1966" s="36"/>
      <c r="B1966" s="561" t="s">
        <v>38</v>
      </c>
      <c r="C1966" s="567" t="s">
        <v>1</v>
      </c>
      <c r="D1966" s="590" t="s">
        <v>1</v>
      </c>
      <c r="E1966" s="591" t="s">
        <v>1</v>
      </c>
      <c r="F1966" s="565">
        <f>SUM(F1963:F1965)</f>
        <v>11.780000000000001</v>
      </c>
      <c r="G1966" s="32"/>
      <c r="H1966" s="32"/>
    </row>
    <row r="1967" spans="1:8" s="42" customFormat="1" ht="15">
      <c r="A1967" s="36"/>
      <c r="B1967" s="561"/>
      <c r="C1967" s="567"/>
      <c r="D1967" s="590"/>
      <c r="E1967" s="591"/>
      <c r="F1967" s="565"/>
      <c r="G1967" s="32"/>
      <c r="H1967" s="32"/>
    </row>
    <row r="1968" spans="1:8" s="42" customFormat="1" ht="15">
      <c r="A1968" s="36"/>
      <c r="B1968" s="561" t="s">
        <v>39</v>
      </c>
      <c r="C1968" s="567" t="s">
        <v>1</v>
      </c>
      <c r="D1968" s="590" t="s">
        <v>1</v>
      </c>
      <c r="E1968" s="591" t="s">
        <v>1</v>
      </c>
      <c r="F1968" s="565">
        <f>F1966</f>
        <v>11.780000000000001</v>
      </c>
      <c r="G1968" s="32"/>
      <c r="H1968" s="32"/>
    </row>
    <row r="1969" spans="1:8" s="42" customFormat="1" ht="15">
      <c r="A1969" s="36"/>
      <c r="B1969" s="561" t="s">
        <v>40</v>
      </c>
      <c r="C1969" s="567" t="s">
        <v>1</v>
      </c>
      <c r="D1969" s="590" t="s">
        <v>1</v>
      </c>
      <c r="E1969" s="591"/>
      <c r="F1969" s="565">
        <f>ROUND((F1968*E1969),2)</f>
        <v>0</v>
      </c>
      <c r="G1969" s="32"/>
      <c r="H1969" s="32"/>
    </row>
    <row r="1970" spans="1:8" s="42" customFormat="1" ht="15.75" thickBot="1">
      <c r="A1970" s="36"/>
      <c r="B1970" s="568" t="s">
        <v>41</v>
      </c>
      <c r="C1970" s="569" t="s">
        <v>1</v>
      </c>
      <c r="D1970" s="592" t="s">
        <v>1</v>
      </c>
      <c r="E1970" s="593" t="s">
        <v>1</v>
      </c>
      <c r="F1970" s="570">
        <f>SUM(F1968:F1969)</f>
        <v>11.780000000000001</v>
      </c>
      <c r="G1970" s="32"/>
      <c r="H1970" s="32"/>
    </row>
    <row r="1971" spans="1:8" s="42" customFormat="1" ht="15.75" thickBot="1">
      <c r="A1971" s="36"/>
      <c r="B1971" s="33"/>
      <c r="C1971" s="33"/>
      <c r="D1971" s="46"/>
      <c r="E1971" s="37"/>
      <c r="F1971" s="37"/>
      <c r="G1971" s="32"/>
      <c r="H1971" s="32"/>
    </row>
    <row r="1972" spans="1:8" s="42" customFormat="1" ht="15">
      <c r="A1972" s="36"/>
      <c r="B1972" s="244" t="s">
        <v>117</v>
      </c>
      <c r="C1972" s="245"/>
      <c r="D1972" s="246"/>
      <c r="E1972" s="334"/>
      <c r="F1972" s="247"/>
      <c r="G1972" s="32"/>
      <c r="H1972" s="32"/>
    </row>
    <row r="1973" spans="1:8" s="42" customFormat="1" ht="15">
      <c r="A1973" s="36"/>
      <c r="B1973" s="751" t="s">
        <v>114</v>
      </c>
      <c r="C1973" s="752"/>
      <c r="D1973" s="752"/>
      <c r="E1973" s="752"/>
      <c r="F1973" s="753"/>
      <c r="G1973" s="32"/>
      <c r="H1973" s="32"/>
    </row>
    <row r="1974" spans="1:8" s="42" customFormat="1" ht="15">
      <c r="A1974" s="36"/>
      <c r="B1974" s="345" t="s">
        <v>46</v>
      </c>
      <c r="C1974" s="248"/>
      <c r="D1974" s="249"/>
      <c r="E1974" s="338"/>
      <c r="F1974" s="251"/>
      <c r="G1974" s="32"/>
      <c r="H1974" s="32"/>
    </row>
    <row r="1975" spans="1:8" s="42" customFormat="1" ht="15">
      <c r="A1975" s="36"/>
      <c r="B1975" s="345"/>
      <c r="C1975" s="248"/>
      <c r="D1975" s="249"/>
      <c r="E1975" s="338"/>
      <c r="F1975" s="251"/>
      <c r="G1975" s="32"/>
      <c r="H1975" s="32"/>
    </row>
    <row r="1976" spans="1:8" s="42" customFormat="1" ht="15">
      <c r="A1976" s="36"/>
      <c r="B1976" s="345" t="s">
        <v>27</v>
      </c>
      <c r="C1976" s="248" t="s">
        <v>28</v>
      </c>
      <c r="D1976" s="249" t="s">
        <v>29</v>
      </c>
      <c r="E1976" s="338" t="s">
        <v>30</v>
      </c>
      <c r="F1976" s="251" t="s">
        <v>31</v>
      </c>
      <c r="G1976" s="32"/>
      <c r="H1976" s="32"/>
    </row>
    <row r="1977" spans="1:8" s="42" customFormat="1" ht="15">
      <c r="A1977" s="36"/>
      <c r="B1977" s="345" t="s">
        <v>115</v>
      </c>
      <c r="C1977" s="248" t="s">
        <v>4</v>
      </c>
      <c r="D1977" s="249">
        <v>1.19</v>
      </c>
      <c r="E1977" s="338">
        <f>'MAPA DE COTAÇÃO'!$M$50</f>
        <v>8.7</v>
      </c>
      <c r="F1977" s="251">
        <f>ROUND((D1977*E1977),2)</f>
        <v>10.35</v>
      </c>
      <c r="G1977" s="32"/>
      <c r="H1977" s="32"/>
    </row>
    <row r="1978" spans="1:8" s="42" customFormat="1" ht="30">
      <c r="A1978" s="36"/>
      <c r="B1978" s="345" t="s">
        <v>113</v>
      </c>
      <c r="C1978" s="248" t="s">
        <v>45</v>
      </c>
      <c r="D1978" s="249">
        <v>0.009</v>
      </c>
      <c r="E1978" s="338">
        <v>4.14</v>
      </c>
      <c r="F1978" s="251">
        <f>ROUND((D1978*E1978),2)</f>
        <v>0.04</v>
      </c>
      <c r="G1978" s="32"/>
      <c r="H1978" s="32"/>
    </row>
    <row r="1979" spans="1:8" s="42" customFormat="1" ht="15" customHeight="1">
      <c r="A1979" s="36"/>
      <c r="B1979" s="345" t="s">
        <v>48</v>
      </c>
      <c r="C1979" s="248" t="s">
        <v>32</v>
      </c>
      <c r="D1979" s="249">
        <v>0.024</v>
      </c>
      <c r="E1979" s="338">
        <v>18.3</v>
      </c>
      <c r="F1979" s="251">
        <f>ROUND((D1979*E1979),2)</f>
        <v>0.44</v>
      </c>
      <c r="G1979" s="32"/>
      <c r="H1979" s="32"/>
    </row>
    <row r="1980" spans="1:8" s="42" customFormat="1" ht="15">
      <c r="A1980" s="36"/>
      <c r="B1980" s="345" t="s">
        <v>34</v>
      </c>
      <c r="C1980" s="248" t="s">
        <v>32</v>
      </c>
      <c r="D1980" s="249">
        <v>0.024</v>
      </c>
      <c r="E1980" s="338">
        <v>14.02</v>
      </c>
      <c r="F1980" s="251">
        <f>ROUND((D1980*E1980),2)</f>
        <v>0.34</v>
      </c>
      <c r="G1980" s="32"/>
      <c r="H1980" s="32"/>
    </row>
    <row r="1981" spans="1:8" s="42" customFormat="1" ht="15">
      <c r="A1981" s="36"/>
      <c r="B1981" s="561" t="s">
        <v>38</v>
      </c>
      <c r="C1981" s="567" t="s">
        <v>1</v>
      </c>
      <c r="D1981" s="590" t="s">
        <v>1</v>
      </c>
      <c r="E1981" s="591" t="s">
        <v>1</v>
      </c>
      <c r="F1981" s="565">
        <f>SUM(F1977:F1980)</f>
        <v>11.169999999999998</v>
      </c>
      <c r="G1981" s="32"/>
      <c r="H1981" s="32"/>
    </row>
    <row r="1982" spans="1:8" s="42" customFormat="1" ht="15">
      <c r="A1982" s="36"/>
      <c r="B1982" s="561"/>
      <c r="C1982" s="567"/>
      <c r="D1982" s="590"/>
      <c r="E1982" s="591"/>
      <c r="F1982" s="565"/>
      <c r="G1982" s="32"/>
      <c r="H1982" s="32"/>
    </row>
    <row r="1983" spans="1:8" s="42" customFormat="1" ht="15">
      <c r="A1983" s="36"/>
      <c r="B1983" s="561" t="s">
        <v>39</v>
      </c>
      <c r="C1983" s="567" t="s">
        <v>1</v>
      </c>
      <c r="D1983" s="590" t="s">
        <v>1</v>
      </c>
      <c r="E1983" s="591" t="s">
        <v>1</v>
      </c>
      <c r="F1983" s="565">
        <f>F1981</f>
        <v>11.169999999999998</v>
      </c>
      <c r="G1983" s="32"/>
      <c r="H1983" s="32"/>
    </row>
    <row r="1984" spans="1:8" s="42" customFormat="1" ht="15">
      <c r="A1984" s="36"/>
      <c r="B1984" s="561" t="s">
        <v>40</v>
      </c>
      <c r="C1984" s="567" t="s">
        <v>1</v>
      </c>
      <c r="D1984" s="590" t="s">
        <v>1</v>
      </c>
      <c r="E1984" s="591"/>
      <c r="F1984" s="565">
        <f>ROUND((F1983*E1984),2)</f>
        <v>0</v>
      </c>
      <c r="G1984" s="32"/>
      <c r="H1984" s="32"/>
    </row>
    <row r="1985" spans="1:8" s="42" customFormat="1" ht="15.75" thickBot="1">
      <c r="A1985" s="36"/>
      <c r="B1985" s="568" t="s">
        <v>41</v>
      </c>
      <c r="C1985" s="569" t="s">
        <v>1</v>
      </c>
      <c r="D1985" s="592" t="s">
        <v>1</v>
      </c>
      <c r="E1985" s="593" t="s">
        <v>1</v>
      </c>
      <c r="F1985" s="570">
        <f>SUM(F1983:F1984)</f>
        <v>11.169999999999998</v>
      </c>
      <c r="G1985" s="32"/>
      <c r="H1985" s="32"/>
    </row>
    <row r="1986" spans="1:8" s="42" customFormat="1" ht="15.75" thickBot="1">
      <c r="A1986" s="36"/>
      <c r="B1986" s="33"/>
      <c r="C1986" s="33"/>
      <c r="D1986" s="46"/>
      <c r="E1986" s="37"/>
      <c r="F1986" s="37"/>
      <c r="G1986" s="32"/>
      <c r="H1986" s="32"/>
    </row>
    <row r="1987" spans="1:8" s="42" customFormat="1" ht="15">
      <c r="A1987" s="36"/>
      <c r="B1987" s="244" t="s">
        <v>121</v>
      </c>
      <c r="C1987" s="245"/>
      <c r="D1987" s="246"/>
      <c r="E1987" s="334"/>
      <c r="F1987" s="247"/>
      <c r="G1987" s="32"/>
      <c r="H1987" s="32"/>
    </row>
    <row r="1988" spans="1:8" s="42" customFormat="1" ht="15">
      <c r="A1988" s="36"/>
      <c r="B1988" s="751" t="s">
        <v>525</v>
      </c>
      <c r="C1988" s="752"/>
      <c r="D1988" s="752"/>
      <c r="E1988" s="752"/>
      <c r="F1988" s="753"/>
      <c r="G1988" s="32"/>
      <c r="H1988" s="32"/>
    </row>
    <row r="1989" spans="1:8" s="42" customFormat="1" ht="15">
      <c r="A1989" s="36"/>
      <c r="B1989" s="345" t="s">
        <v>46</v>
      </c>
      <c r="C1989" s="248"/>
      <c r="D1989" s="249"/>
      <c r="E1989" s="338"/>
      <c r="F1989" s="251"/>
      <c r="G1989" s="32"/>
      <c r="H1989" s="32"/>
    </row>
    <row r="1990" spans="1:8" s="42" customFormat="1" ht="15">
      <c r="A1990" s="36"/>
      <c r="B1990" s="345"/>
      <c r="C1990" s="248"/>
      <c r="D1990" s="249"/>
      <c r="E1990" s="338"/>
      <c r="F1990" s="251"/>
      <c r="G1990" s="32"/>
      <c r="H1990" s="32"/>
    </row>
    <row r="1991" spans="1:8" s="42" customFormat="1" ht="15">
      <c r="A1991" s="36"/>
      <c r="B1991" s="345" t="s">
        <v>27</v>
      </c>
      <c r="C1991" s="248" t="s">
        <v>28</v>
      </c>
      <c r="D1991" s="249" t="s">
        <v>29</v>
      </c>
      <c r="E1991" s="338" t="s">
        <v>30</v>
      </c>
      <c r="F1991" s="251" t="s">
        <v>31</v>
      </c>
      <c r="G1991" s="32"/>
      <c r="H1991" s="32"/>
    </row>
    <row r="1992" spans="1:8" s="42" customFormat="1" ht="30">
      <c r="A1992" s="36"/>
      <c r="B1992" s="345" t="s">
        <v>526</v>
      </c>
      <c r="C1992" s="248" t="s">
        <v>45</v>
      </c>
      <c r="D1992" s="249">
        <v>1</v>
      </c>
      <c r="E1992" s="338">
        <f>'MAPA DE COTAÇÃO'!$M$51</f>
        <v>514.56</v>
      </c>
      <c r="F1992" s="251">
        <f>ROUND((D1992*E1992),2)</f>
        <v>514.56</v>
      </c>
      <c r="G1992" s="32"/>
      <c r="H1992" s="32"/>
    </row>
    <row r="1993" spans="1:8" s="42" customFormat="1" ht="15">
      <c r="A1993" s="36"/>
      <c r="B1993" s="345" t="s">
        <v>48</v>
      </c>
      <c r="C1993" s="248" t="s">
        <v>32</v>
      </c>
      <c r="D1993" s="249">
        <v>4</v>
      </c>
      <c r="E1993" s="338">
        <v>18.3</v>
      </c>
      <c r="F1993" s="251">
        <f>ROUND((D1993*E1993),2)</f>
        <v>73.2</v>
      </c>
      <c r="G1993" s="32"/>
      <c r="H1993" s="32"/>
    </row>
    <row r="1994" spans="1:8" s="42" customFormat="1" ht="15">
      <c r="A1994" s="36"/>
      <c r="B1994" s="345" t="s">
        <v>34</v>
      </c>
      <c r="C1994" s="248" t="s">
        <v>32</v>
      </c>
      <c r="D1994" s="249">
        <v>4</v>
      </c>
      <c r="E1994" s="338">
        <v>14.02</v>
      </c>
      <c r="F1994" s="251">
        <f>ROUND((D1994*E1994),2)</f>
        <v>56.08</v>
      </c>
      <c r="G1994" s="32"/>
      <c r="H1994" s="32"/>
    </row>
    <row r="1995" spans="1:8" s="42" customFormat="1" ht="15">
      <c r="A1995" s="36"/>
      <c r="B1995" s="561" t="s">
        <v>38</v>
      </c>
      <c r="C1995" s="567" t="s">
        <v>1</v>
      </c>
      <c r="D1995" s="590" t="s">
        <v>1</v>
      </c>
      <c r="E1995" s="591" t="s">
        <v>1</v>
      </c>
      <c r="F1995" s="565">
        <f>SUM(F1992:F1994)</f>
        <v>643.84</v>
      </c>
      <c r="G1995" s="32"/>
      <c r="H1995" s="32"/>
    </row>
    <row r="1996" spans="1:8" s="42" customFormat="1" ht="15" customHeight="1">
      <c r="A1996" s="36"/>
      <c r="B1996" s="561"/>
      <c r="C1996" s="567"/>
      <c r="D1996" s="590"/>
      <c r="E1996" s="591"/>
      <c r="F1996" s="565"/>
      <c r="G1996" s="32"/>
      <c r="H1996" s="32"/>
    </row>
    <row r="1997" spans="1:8" s="42" customFormat="1" ht="15">
      <c r="A1997" s="36"/>
      <c r="B1997" s="561" t="s">
        <v>39</v>
      </c>
      <c r="C1997" s="567" t="s">
        <v>1</v>
      </c>
      <c r="D1997" s="590" t="s">
        <v>1</v>
      </c>
      <c r="E1997" s="591" t="s">
        <v>1</v>
      </c>
      <c r="F1997" s="565">
        <f>F1995</f>
        <v>643.84</v>
      </c>
      <c r="G1997" s="32"/>
      <c r="H1997" s="32"/>
    </row>
    <row r="1998" spans="1:8" s="42" customFormat="1" ht="15">
      <c r="A1998" s="36"/>
      <c r="B1998" s="561" t="s">
        <v>40</v>
      </c>
      <c r="C1998" s="567" t="s">
        <v>1</v>
      </c>
      <c r="D1998" s="590" t="s">
        <v>1</v>
      </c>
      <c r="E1998" s="591"/>
      <c r="F1998" s="565">
        <f>ROUND((F1997*E1998),2)</f>
        <v>0</v>
      </c>
      <c r="G1998" s="32"/>
      <c r="H1998" s="32"/>
    </row>
    <row r="1999" spans="1:8" s="42" customFormat="1" ht="15.75" thickBot="1">
      <c r="A1999" s="36"/>
      <c r="B1999" s="568" t="s">
        <v>41</v>
      </c>
      <c r="C1999" s="569" t="s">
        <v>1</v>
      </c>
      <c r="D1999" s="592" t="s">
        <v>1</v>
      </c>
      <c r="E1999" s="593" t="s">
        <v>1</v>
      </c>
      <c r="F1999" s="570">
        <f>SUM(F1997:F1998)</f>
        <v>643.84</v>
      </c>
      <c r="G1999" s="32"/>
      <c r="H1999" s="32"/>
    </row>
    <row r="2000" spans="1:8" s="42" customFormat="1" ht="15.75" thickBot="1">
      <c r="A2000" s="36"/>
      <c r="B2000" s="33"/>
      <c r="C2000" s="33"/>
      <c r="D2000" s="46"/>
      <c r="E2000" s="37"/>
      <c r="F2000" s="37"/>
      <c r="G2000" s="32"/>
      <c r="H2000" s="32"/>
    </row>
    <row r="2001" spans="1:8" s="42" customFormat="1" ht="15">
      <c r="A2001" s="36"/>
      <c r="B2001" s="244" t="s">
        <v>123</v>
      </c>
      <c r="C2001" s="245"/>
      <c r="D2001" s="246"/>
      <c r="E2001" s="334"/>
      <c r="F2001" s="247"/>
      <c r="G2001" s="32"/>
      <c r="H2001" s="32"/>
    </row>
    <row r="2002" spans="1:8" s="42" customFormat="1" ht="15">
      <c r="A2002" s="36"/>
      <c r="B2002" s="751" t="s">
        <v>527</v>
      </c>
      <c r="C2002" s="752"/>
      <c r="D2002" s="752"/>
      <c r="E2002" s="752"/>
      <c r="F2002" s="753"/>
      <c r="G2002" s="32"/>
      <c r="H2002" s="32"/>
    </row>
    <row r="2003" spans="1:8" s="42" customFormat="1" ht="15">
      <c r="A2003" s="36"/>
      <c r="B2003" s="345" t="s">
        <v>46</v>
      </c>
      <c r="C2003" s="248"/>
      <c r="D2003" s="249"/>
      <c r="E2003" s="338"/>
      <c r="F2003" s="251"/>
      <c r="G2003" s="32"/>
      <c r="H2003" s="32"/>
    </row>
    <row r="2004" spans="1:8" s="42" customFormat="1" ht="15">
      <c r="A2004" s="36"/>
      <c r="B2004" s="345"/>
      <c r="C2004" s="248"/>
      <c r="D2004" s="249"/>
      <c r="E2004" s="338"/>
      <c r="F2004" s="251"/>
      <c r="G2004" s="32"/>
      <c r="H2004" s="32"/>
    </row>
    <row r="2005" spans="1:8" s="42" customFormat="1" ht="15">
      <c r="A2005" s="36"/>
      <c r="B2005" s="345" t="s">
        <v>27</v>
      </c>
      <c r="C2005" s="248" t="s">
        <v>28</v>
      </c>
      <c r="D2005" s="249" t="s">
        <v>29</v>
      </c>
      <c r="E2005" s="338" t="s">
        <v>30</v>
      </c>
      <c r="F2005" s="251" t="s">
        <v>31</v>
      </c>
      <c r="G2005" s="32"/>
      <c r="H2005" s="32"/>
    </row>
    <row r="2006" spans="1:8" s="42" customFormat="1" ht="30">
      <c r="A2006" s="36"/>
      <c r="B2006" s="359" t="s">
        <v>528</v>
      </c>
      <c r="C2006" s="248" t="s">
        <v>45</v>
      </c>
      <c r="D2006" s="249">
        <v>1</v>
      </c>
      <c r="E2006" s="338">
        <f>'MAPA DE COTAÇÃO'!$M$52</f>
        <v>3979.9</v>
      </c>
      <c r="F2006" s="251">
        <f>ROUND((D2006*E2006),2)</f>
        <v>3979.9</v>
      </c>
      <c r="G2006" s="32"/>
      <c r="H2006" s="32"/>
    </row>
    <row r="2007" spans="1:8" s="42" customFormat="1" ht="15">
      <c r="A2007" s="36"/>
      <c r="B2007" s="345" t="s">
        <v>48</v>
      </c>
      <c r="C2007" s="248" t="s">
        <v>32</v>
      </c>
      <c r="D2007" s="249">
        <v>6.1</v>
      </c>
      <c r="E2007" s="338">
        <v>18.3</v>
      </c>
      <c r="F2007" s="251">
        <f>ROUND((D2007*E2007),2)</f>
        <v>111.63</v>
      </c>
      <c r="G2007" s="32"/>
      <c r="H2007" s="32"/>
    </row>
    <row r="2008" spans="1:8" s="42" customFormat="1" ht="15">
      <c r="A2008" s="36"/>
      <c r="B2008" s="345" t="s">
        <v>34</v>
      </c>
      <c r="C2008" s="248" t="s">
        <v>32</v>
      </c>
      <c r="D2008" s="249">
        <v>6.1</v>
      </c>
      <c r="E2008" s="338">
        <v>14.02</v>
      </c>
      <c r="F2008" s="251">
        <f>ROUND((D2008*E2008),2)</f>
        <v>85.52</v>
      </c>
      <c r="G2008" s="32"/>
      <c r="H2008" s="32"/>
    </row>
    <row r="2009" spans="1:8" s="42" customFormat="1" ht="15">
      <c r="A2009" s="36"/>
      <c r="B2009" s="561" t="s">
        <v>38</v>
      </c>
      <c r="C2009" s="567" t="s">
        <v>1</v>
      </c>
      <c r="D2009" s="590" t="s">
        <v>1</v>
      </c>
      <c r="E2009" s="591" t="s">
        <v>1</v>
      </c>
      <c r="F2009" s="565">
        <f>SUM(F2006:F2008)</f>
        <v>4177.05</v>
      </c>
      <c r="G2009" s="32"/>
      <c r="H2009" s="32"/>
    </row>
    <row r="2010" spans="1:8" s="42" customFormat="1" ht="15">
      <c r="A2010" s="36"/>
      <c r="B2010" s="561"/>
      <c r="C2010" s="567"/>
      <c r="D2010" s="590"/>
      <c r="E2010" s="591"/>
      <c r="F2010" s="565"/>
      <c r="G2010" s="32"/>
      <c r="H2010" s="32"/>
    </row>
    <row r="2011" spans="1:8" s="42" customFormat="1" ht="15">
      <c r="A2011" s="36"/>
      <c r="B2011" s="561" t="s">
        <v>39</v>
      </c>
      <c r="C2011" s="567" t="s">
        <v>1</v>
      </c>
      <c r="D2011" s="590" t="s">
        <v>1</v>
      </c>
      <c r="E2011" s="591" t="s">
        <v>1</v>
      </c>
      <c r="F2011" s="565">
        <f>F2009</f>
        <v>4177.05</v>
      </c>
      <c r="G2011" s="32"/>
      <c r="H2011" s="32"/>
    </row>
    <row r="2012" spans="1:8" s="42" customFormat="1" ht="15">
      <c r="A2012" s="36"/>
      <c r="B2012" s="561" t="s">
        <v>40</v>
      </c>
      <c r="C2012" s="567" t="s">
        <v>1</v>
      </c>
      <c r="D2012" s="590" t="s">
        <v>1</v>
      </c>
      <c r="E2012" s="591"/>
      <c r="F2012" s="565">
        <f>ROUND((F2011*E2012),2)</f>
        <v>0</v>
      </c>
      <c r="G2012" s="32"/>
      <c r="H2012" s="32"/>
    </row>
    <row r="2013" spans="1:8" s="42" customFormat="1" ht="15" customHeight="1" thickBot="1">
      <c r="A2013" s="36"/>
      <c r="B2013" s="568" t="s">
        <v>41</v>
      </c>
      <c r="C2013" s="569" t="s">
        <v>1</v>
      </c>
      <c r="D2013" s="592" t="s">
        <v>1</v>
      </c>
      <c r="E2013" s="593" t="s">
        <v>1</v>
      </c>
      <c r="F2013" s="570">
        <f>SUM(F2011:F2012)</f>
        <v>4177.05</v>
      </c>
      <c r="G2013" s="32"/>
      <c r="H2013" s="32"/>
    </row>
    <row r="2014" spans="1:8" s="42" customFormat="1" ht="15.75" thickBot="1">
      <c r="A2014" s="36"/>
      <c r="B2014" s="30"/>
      <c r="C2014" s="30"/>
      <c r="D2014" s="46"/>
      <c r="E2014" s="34"/>
      <c r="F2014" s="35"/>
      <c r="G2014" s="32"/>
      <c r="H2014" s="32"/>
    </row>
    <row r="2015" spans="1:8" s="42" customFormat="1" ht="15">
      <c r="A2015" s="36"/>
      <c r="B2015" s="226" t="s">
        <v>1357</v>
      </c>
      <c r="C2015" s="227"/>
      <c r="D2015" s="258"/>
      <c r="E2015" s="259"/>
      <c r="F2015" s="260"/>
      <c r="G2015" s="32"/>
      <c r="H2015" s="32"/>
    </row>
    <row r="2016" spans="1:8" s="42" customFormat="1" ht="15">
      <c r="A2016" s="36"/>
      <c r="B2016" s="748" t="s">
        <v>1358</v>
      </c>
      <c r="C2016" s="749"/>
      <c r="D2016" s="749"/>
      <c r="E2016" s="749"/>
      <c r="F2016" s="750"/>
      <c r="G2016" s="32"/>
      <c r="H2016" s="32"/>
    </row>
    <row r="2017" spans="1:8" s="42" customFormat="1" ht="15">
      <c r="A2017" s="36"/>
      <c r="B2017" s="231" t="s">
        <v>1317</v>
      </c>
      <c r="C2017" s="261"/>
      <c r="D2017" s="262"/>
      <c r="E2017" s="263"/>
      <c r="F2017" s="264"/>
      <c r="G2017" s="32"/>
      <c r="H2017" s="32"/>
    </row>
    <row r="2018" spans="1:8" s="42" customFormat="1" ht="15">
      <c r="A2018" s="36"/>
      <c r="B2018" s="231"/>
      <c r="C2018" s="261"/>
      <c r="D2018" s="262"/>
      <c r="E2018" s="263"/>
      <c r="F2018" s="264"/>
      <c r="G2018" s="32"/>
      <c r="H2018" s="32"/>
    </row>
    <row r="2019" spans="1:8" s="42" customFormat="1" ht="15">
      <c r="A2019" s="36"/>
      <c r="B2019" s="231" t="s">
        <v>27</v>
      </c>
      <c r="C2019" s="261" t="s">
        <v>28</v>
      </c>
      <c r="D2019" s="262" t="s">
        <v>29</v>
      </c>
      <c r="E2019" s="263" t="s">
        <v>30</v>
      </c>
      <c r="F2019" s="264" t="s">
        <v>31</v>
      </c>
      <c r="G2019" s="32"/>
      <c r="H2019" s="32"/>
    </row>
    <row r="2020" spans="1:8" s="42" customFormat="1" ht="45">
      <c r="A2020" s="36"/>
      <c r="B2020" s="345" t="s">
        <v>1359</v>
      </c>
      <c r="C2020" s="248" t="s">
        <v>800</v>
      </c>
      <c r="D2020" s="257">
        <v>1</v>
      </c>
      <c r="E2020" s="250">
        <v>0.35</v>
      </c>
      <c r="F2020" s="251">
        <f>ROUND((D2020*E2020),4)</f>
        <v>0.35</v>
      </c>
      <c r="G2020" s="32"/>
      <c r="H2020" s="32"/>
    </row>
    <row r="2021" spans="1:8" s="42" customFormat="1" ht="30">
      <c r="A2021" s="36"/>
      <c r="B2021" s="345" t="s">
        <v>1360</v>
      </c>
      <c r="C2021" s="248" t="s">
        <v>800</v>
      </c>
      <c r="D2021" s="257">
        <v>1</v>
      </c>
      <c r="E2021" s="250">
        <v>140.2</v>
      </c>
      <c r="F2021" s="251">
        <f>ROUND((D2021*E2021),4)</f>
        <v>140.2</v>
      </c>
      <c r="G2021" s="32"/>
      <c r="H2021" s="32"/>
    </row>
    <row r="2022" spans="1:8" s="42" customFormat="1" ht="30">
      <c r="A2022" s="36"/>
      <c r="B2022" s="345" t="s">
        <v>801</v>
      </c>
      <c r="C2022" s="248" t="s">
        <v>148</v>
      </c>
      <c r="D2022" s="257">
        <v>0.3</v>
      </c>
      <c r="E2022" s="338">
        <v>17.66</v>
      </c>
      <c r="F2022" s="251">
        <f>ROUND((D2022*E2022),4)</f>
        <v>5.298</v>
      </c>
      <c r="G2022" s="32"/>
      <c r="H2022" s="32"/>
    </row>
    <row r="2023" spans="1:8" s="42" customFormat="1" ht="15">
      <c r="A2023" s="36"/>
      <c r="B2023" s="345" t="s">
        <v>395</v>
      </c>
      <c r="C2023" s="261" t="s">
        <v>148</v>
      </c>
      <c r="D2023" s="257">
        <v>0.3</v>
      </c>
      <c r="E2023" s="338">
        <v>14.02</v>
      </c>
      <c r="F2023" s="251">
        <f>ROUND((D2023*E2023),4)</f>
        <v>4.206</v>
      </c>
      <c r="G2023" s="32"/>
      <c r="H2023" s="32"/>
    </row>
    <row r="2024" spans="1:8" s="42" customFormat="1" ht="15">
      <c r="A2024" s="36"/>
      <c r="B2024" s="544" t="s">
        <v>38</v>
      </c>
      <c r="C2024" s="554" t="s">
        <v>1</v>
      </c>
      <c r="D2024" s="555" t="s">
        <v>1</v>
      </c>
      <c r="E2024" s="591" t="s">
        <v>1</v>
      </c>
      <c r="F2024" s="557">
        <f>SUM(F2020:F2023)</f>
        <v>150.05399999999997</v>
      </c>
      <c r="G2024" s="32"/>
      <c r="H2024" s="32"/>
    </row>
    <row r="2025" spans="1:8" s="42" customFormat="1" ht="15">
      <c r="A2025" s="36"/>
      <c r="B2025" s="544"/>
      <c r="C2025" s="554"/>
      <c r="D2025" s="555"/>
      <c r="E2025" s="556"/>
      <c r="F2025" s="557"/>
      <c r="G2025" s="32"/>
      <c r="H2025" s="32"/>
    </row>
    <row r="2026" spans="1:8" s="42" customFormat="1" ht="15">
      <c r="A2026" s="36"/>
      <c r="B2026" s="544" t="s">
        <v>39</v>
      </c>
      <c r="C2026" s="554" t="s">
        <v>1</v>
      </c>
      <c r="D2026" s="555" t="s">
        <v>1</v>
      </c>
      <c r="E2026" s="556" t="s">
        <v>1</v>
      </c>
      <c r="F2026" s="557">
        <f>F2024</f>
        <v>150.05399999999997</v>
      </c>
      <c r="G2026" s="32"/>
      <c r="H2026" s="32"/>
    </row>
    <row r="2027" spans="1:8" s="42" customFormat="1" ht="15" customHeight="1">
      <c r="A2027" s="36"/>
      <c r="B2027" s="544" t="s">
        <v>40</v>
      </c>
      <c r="C2027" s="554" t="s">
        <v>1</v>
      </c>
      <c r="D2027" s="555" t="s">
        <v>1</v>
      </c>
      <c r="E2027" s="556">
        <v>0</v>
      </c>
      <c r="F2027" s="557">
        <v>0</v>
      </c>
      <c r="G2027" s="32"/>
      <c r="H2027" s="32"/>
    </row>
    <row r="2028" spans="1:8" s="42" customFormat="1" ht="15.75" thickBot="1">
      <c r="A2028" s="36"/>
      <c r="B2028" s="549" t="s">
        <v>41</v>
      </c>
      <c r="C2028" s="550" t="s">
        <v>1</v>
      </c>
      <c r="D2028" s="558" t="s">
        <v>1</v>
      </c>
      <c r="E2028" s="559" t="s">
        <v>1</v>
      </c>
      <c r="F2028" s="560">
        <f>SUM(F2026:F2027)</f>
        <v>150.05399999999997</v>
      </c>
      <c r="G2028" s="32"/>
      <c r="H2028" s="32"/>
    </row>
    <row r="2029" spans="1:8" s="42" customFormat="1" ht="15.75" thickBot="1">
      <c r="A2029" s="36"/>
      <c r="B2029" s="33"/>
      <c r="C2029" s="33"/>
      <c r="D2029" s="46"/>
      <c r="E2029" s="37"/>
      <c r="F2029" s="37"/>
      <c r="G2029" s="32"/>
      <c r="H2029" s="32"/>
    </row>
    <row r="2030" spans="1:8" s="42" customFormat="1" ht="15">
      <c r="A2030" s="36"/>
      <c r="B2030" s="226" t="s">
        <v>1362</v>
      </c>
      <c r="C2030" s="227"/>
      <c r="D2030" s="258"/>
      <c r="E2030" s="259"/>
      <c r="F2030" s="260"/>
      <c r="G2030" s="32"/>
      <c r="H2030" s="32"/>
    </row>
    <row r="2031" spans="1:8" s="42" customFormat="1" ht="15">
      <c r="A2031" s="36"/>
      <c r="B2031" s="748" t="s">
        <v>1363</v>
      </c>
      <c r="C2031" s="749"/>
      <c r="D2031" s="749"/>
      <c r="E2031" s="749"/>
      <c r="F2031" s="750"/>
      <c r="G2031" s="32"/>
      <c r="H2031" s="32"/>
    </row>
    <row r="2032" spans="1:8" s="42" customFormat="1" ht="15">
      <c r="A2032" s="36"/>
      <c r="B2032" s="231" t="s">
        <v>1317</v>
      </c>
      <c r="C2032" s="261"/>
      <c r="D2032" s="262"/>
      <c r="E2032" s="263"/>
      <c r="F2032" s="264"/>
      <c r="G2032" s="32"/>
      <c r="H2032" s="32"/>
    </row>
    <row r="2033" spans="1:8" s="42" customFormat="1" ht="15">
      <c r="A2033" s="36"/>
      <c r="B2033" s="231"/>
      <c r="C2033" s="261"/>
      <c r="D2033" s="262"/>
      <c r="E2033" s="263"/>
      <c r="F2033" s="264"/>
      <c r="G2033" s="32"/>
      <c r="H2033" s="32"/>
    </row>
    <row r="2034" spans="1:8" s="42" customFormat="1" ht="15">
      <c r="A2034" s="36"/>
      <c r="B2034" s="231" t="s">
        <v>27</v>
      </c>
      <c r="C2034" s="261" t="s">
        <v>28</v>
      </c>
      <c r="D2034" s="262" t="s">
        <v>29</v>
      </c>
      <c r="E2034" s="263" t="s">
        <v>30</v>
      </c>
      <c r="F2034" s="264" t="s">
        <v>31</v>
      </c>
      <c r="G2034" s="32"/>
      <c r="H2034" s="32"/>
    </row>
    <row r="2035" spans="1:8" s="42" customFormat="1" ht="45">
      <c r="A2035" s="36"/>
      <c r="B2035" s="345" t="s">
        <v>1359</v>
      </c>
      <c r="C2035" s="248" t="s">
        <v>800</v>
      </c>
      <c r="D2035" s="257">
        <v>1</v>
      </c>
      <c r="E2035" s="250">
        <v>0.35</v>
      </c>
      <c r="F2035" s="251">
        <f>ROUND((D2035*E2035),4)</f>
        <v>0.35</v>
      </c>
      <c r="G2035" s="32"/>
      <c r="H2035" s="32"/>
    </row>
    <row r="2036" spans="1:8" s="42" customFormat="1" ht="30">
      <c r="A2036" s="36"/>
      <c r="B2036" s="345" t="s">
        <v>1364</v>
      </c>
      <c r="C2036" s="248" t="s">
        <v>800</v>
      </c>
      <c r="D2036" s="257">
        <v>1</v>
      </c>
      <c r="E2036" s="250">
        <v>497.1</v>
      </c>
      <c r="F2036" s="251">
        <f>ROUND((D2036*E2036),4)</f>
        <v>497.1</v>
      </c>
      <c r="G2036" s="32"/>
      <c r="H2036" s="32"/>
    </row>
    <row r="2037" spans="1:8" s="42" customFormat="1" ht="30">
      <c r="A2037" s="36"/>
      <c r="B2037" s="345" t="s">
        <v>801</v>
      </c>
      <c r="C2037" s="248" t="s">
        <v>148</v>
      </c>
      <c r="D2037" s="257">
        <v>0.3</v>
      </c>
      <c r="E2037" s="338">
        <v>17.66</v>
      </c>
      <c r="F2037" s="251">
        <f>ROUND((D2037*E2037),4)</f>
        <v>5.298</v>
      </c>
      <c r="G2037" s="32"/>
      <c r="H2037" s="32"/>
    </row>
    <row r="2038" spans="1:8" s="42" customFormat="1" ht="15">
      <c r="A2038" s="36"/>
      <c r="B2038" s="345" t="s">
        <v>395</v>
      </c>
      <c r="C2038" s="261" t="s">
        <v>148</v>
      </c>
      <c r="D2038" s="257">
        <v>0.3</v>
      </c>
      <c r="E2038" s="338">
        <v>14.02</v>
      </c>
      <c r="F2038" s="251">
        <f>ROUND((D2038*E2038),4)</f>
        <v>4.206</v>
      </c>
      <c r="G2038" s="32"/>
      <c r="H2038" s="32"/>
    </row>
    <row r="2039" spans="1:8" s="42" customFormat="1" ht="15">
      <c r="A2039" s="36"/>
      <c r="B2039" s="544" t="s">
        <v>38</v>
      </c>
      <c r="C2039" s="554" t="s">
        <v>1</v>
      </c>
      <c r="D2039" s="555" t="s">
        <v>1</v>
      </c>
      <c r="E2039" s="556" t="s">
        <v>1</v>
      </c>
      <c r="F2039" s="557">
        <f>SUM(F2035:F2038)</f>
        <v>506.95400000000006</v>
      </c>
      <c r="G2039" s="32"/>
      <c r="H2039" s="32"/>
    </row>
    <row r="2040" spans="1:8" s="42" customFormat="1" ht="15">
      <c r="A2040" s="36"/>
      <c r="B2040" s="544"/>
      <c r="C2040" s="554"/>
      <c r="D2040" s="555"/>
      <c r="E2040" s="556"/>
      <c r="F2040" s="557"/>
      <c r="G2040" s="32"/>
      <c r="H2040" s="32"/>
    </row>
    <row r="2041" spans="1:8" s="42" customFormat="1" ht="15">
      <c r="A2041" s="36"/>
      <c r="B2041" s="544" t="s">
        <v>39</v>
      </c>
      <c r="C2041" s="554" t="s">
        <v>1</v>
      </c>
      <c r="D2041" s="555" t="s">
        <v>1</v>
      </c>
      <c r="E2041" s="556" t="s">
        <v>1</v>
      </c>
      <c r="F2041" s="557">
        <f>F2039</f>
        <v>506.95400000000006</v>
      </c>
      <c r="G2041" s="32"/>
      <c r="H2041" s="32"/>
    </row>
    <row r="2042" spans="1:8" s="42" customFormat="1" ht="15">
      <c r="A2042" s="36"/>
      <c r="B2042" s="544" t="s">
        <v>40</v>
      </c>
      <c r="C2042" s="554" t="s">
        <v>1</v>
      </c>
      <c r="D2042" s="555" t="s">
        <v>1</v>
      </c>
      <c r="E2042" s="556">
        <v>0</v>
      </c>
      <c r="F2042" s="557">
        <v>0</v>
      </c>
      <c r="G2042" s="32"/>
      <c r="H2042" s="32"/>
    </row>
    <row r="2043" spans="1:8" s="42" customFormat="1" ht="15" customHeight="1" thickBot="1">
      <c r="A2043" s="36"/>
      <c r="B2043" s="549" t="s">
        <v>41</v>
      </c>
      <c r="C2043" s="550" t="s">
        <v>1</v>
      </c>
      <c r="D2043" s="558" t="s">
        <v>1</v>
      </c>
      <c r="E2043" s="559" t="s">
        <v>1</v>
      </c>
      <c r="F2043" s="560">
        <f>SUM(F2041:F2042)</f>
        <v>506.95400000000006</v>
      </c>
      <c r="G2043" s="32"/>
      <c r="H2043" s="32"/>
    </row>
    <row r="2044" spans="1:8" s="42" customFormat="1" ht="15.75" thickBot="1">
      <c r="A2044" s="36"/>
      <c r="B2044" s="33"/>
      <c r="C2044" s="33"/>
      <c r="D2044" s="46"/>
      <c r="E2044" s="37"/>
      <c r="F2044" s="37"/>
      <c r="G2044" s="32"/>
      <c r="H2044" s="32"/>
    </row>
    <row r="2045" spans="1:8" s="42" customFormat="1" ht="15">
      <c r="A2045" s="36"/>
      <c r="B2045" s="226" t="s">
        <v>1366</v>
      </c>
      <c r="C2045" s="227"/>
      <c r="D2045" s="258"/>
      <c r="E2045" s="259"/>
      <c r="F2045" s="260"/>
      <c r="G2045" s="32"/>
      <c r="H2045" s="32"/>
    </row>
    <row r="2046" spans="1:8" s="42" customFormat="1" ht="15">
      <c r="A2046" s="36"/>
      <c r="B2046" s="748" t="s">
        <v>1367</v>
      </c>
      <c r="C2046" s="749"/>
      <c r="D2046" s="749"/>
      <c r="E2046" s="749"/>
      <c r="F2046" s="750"/>
      <c r="G2046" s="32"/>
      <c r="H2046" s="32"/>
    </row>
    <row r="2047" spans="1:8" s="42" customFormat="1" ht="15">
      <c r="A2047" s="36"/>
      <c r="B2047" s="231" t="s">
        <v>1317</v>
      </c>
      <c r="C2047" s="261"/>
      <c r="D2047" s="262"/>
      <c r="E2047" s="263"/>
      <c r="F2047" s="264"/>
      <c r="G2047" s="32"/>
      <c r="H2047" s="32"/>
    </row>
    <row r="2048" spans="1:8" s="42" customFormat="1" ht="15">
      <c r="A2048" s="36"/>
      <c r="B2048" s="231"/>
      <c r="C2048" s="261"/>
      <c r="D2048" s="262"/>
      <c r="E2048" s="263"/>
      <c r="F2048" s="264"/>
      <c r="G2048" s="32"/>
      <c r="H2048" s="32"/>
    </row>
    <row r="2049" spans="1:8" s="42" customFormat="1" ht="15">
      <c r="A2049" s="36"/>
      <c r="B2049" s="231" t="s">
        <v>27</v>
      </c>
      <c r="C2049" s="261" t="s">
        <v>28</v>
      </c>
      <c r="D2049" s="262" t="s">
        <v>29</v>
      </c>
      <c r="E2049" s="263" t="s">
        <v>30</v>
      </c>
      <c r="F2049" s="264" t="s">
        <v>31</v>
      </c>
      <c r="G2049" s="32"/>
      <c r="H2049" s="32"/>
    </row>
    <row r="2050" spans="1:8" s="42" customFormat="1" ht="30">
      <c r="A2050" s="36"/>
      <c r="B2050" s="345" t="s">
        <v>1368</v>
      </c>
      <c r="C2050" s="248" t="s">
        <v>800</v>
      </c>
      <c r="D2050" s="257">
        <v>1</v>
      </c>
      <c r="E2050" s="250">
        <v>144.98</v>
      </c>
      <c r="F2050" s="251">
        <f>ROUND((D2050*E2050),4)</f>
        <v>144.98</v>
      </c>
      <c r="G2050" s="32"/>
      <c r="H2050" s="32"/>
    </row>
    <row r="2051" spans="1:8" s="42" customFormat="1" ht="15">
      <c r="A2051" s="36"/>
      <c r="B2051" s="345" t="s">
        <v>400</v>
      </c>
      <c r="C2051" s="248" t="s">
        <v>148</v>
      </c>
      <c r="D2051" s="257">
        <v>0.5</v>
      </c>
      <c r="E2051" s="250">
        <v>17.67</v>
      </c>
      <c r="F2051" s="251">
        <f>ROUND((D2051*E2051),4)</f>
        <v>8.835</v>
      </c>
      <c r="G2051" s="32"/>
      <c r="H2051" s="32"/>
    </row>
    <row r="2052" spans="1:8" s="42" customFormat="1" ht="15">
      <c r="A2052" s="36"/>
      <c r="B2052" s="345" t="s">
        <v>395</v>
      </c>
      <c r="C2052" s="261" t="s">
        <v>148</v>
      </c>
      <c r="D2052" s="257">
        <v>0.5</v>
      </c>
      <c r="E2052" s="250">
        <v>14.02</v>
      </c>
      <c r="F2052" s="251">
        <f>ROUND((D2052*E2052),4)</f>
        <v>7.01</v>
      </c>
      <c r="G2052" s="32"/>
      <c r="H2052" s="32"/>
    </row>
    <row r="2053" spans="1:8" s="42" customFormat="1" ht="15">
      <c r="A2053" s="36"/>
      <c r="B2053" s="544" t="s">
        <v>38</v>
      </c>
      <c r="C2053" s="554" t="s">
        <v>1</v>
      </c>
      <c r="D2053" s="555" t="s">
        <v>1</v>
      </c>
      <c r="E2053" s="556" t="s">
        <v>1</v>
      </c>
      <c r="F2053" s="557">
        <f>SUM(F2050:F2052)</f>
        <v>160.825</v>
      </c>
      <c r="G2053" s="32"/>
      <c r="H2053" s="32"/>
    </row>
    <row r="2054" spans="1:8" s="42" customFormat="1" ht="15">
      <c r="A2054" s="36"/>
      <c r="B2054" s="544"/>
      <c r="C2054" s="554"/>
      <c r="D2054" s="555"/>
      <c r="E2054" s="556"/>
      <c r="F2054" s="557"/>
      <c r="G2054" s="32"/>
      <c r="H2054" s="32"/>
    </row>
    <row r="2055" spans="1:8" s="42" customFormat="1" ht="15">
      <c r="A2055" s="36"/>
      <c r="B2055" s="544" t="s">
        <v>39</v>
      </c>
      <c r="C2055" s="554" t="s">
        <v>1</v>
      </c>
      <c r="D2055" s="555" t="s">
        <v>1</v>
      </c>
      <c r="E2055" s="556" t="s">
        <v>1</v>
      </c>
      <c r="F2055" s="557">
        <f>F2053</f>
        <v>160.825</v>
      </c>
      <c r="G2055" s="32"/>
      <c r="H2055" s="32"/>
    </row>
    <row r="2056" spans="1:8" s="42" customFormat="1" ht="15">
      <c r="A2056" s="36"/>
      <c r="B2056" s="544" t="s">
        <v>40</v>
      </c>
      <c r="C2056" s="554" t="s">
        <v>1</v>
      </c>
      <c r="D2056" s="555" t="s">
        <v>1</v>
      </c>
      <c r="E2056" s="556">
        <v>0</v>
      </c>
      <c r="F2056" s="557">
        <v>0</v>
      </c>
      <c r="G2056" s="32"/>
      <c r="H2056" s="32"/>
    </row>
    <row r="2057" spans="1:8" s="42" customFormat="1" ht="15.75" thickBot="1">
      <c r="A2057" s="36"/>
      <c r="B2057" s="549" t="s">
        <v>41</v>
      </c>
      <c r="C2057" s="550" t="s">
        <v>1</v>
      </c>
      <c r="D2057" s="558" t="s">
        <v>1</v>
      </c>
      <c r="E2057" s="559" t="s">
        <v>1</v>
      </c>
      <c r="F2057" s="560">
        <f>SUM(F2055:F2056)</f>
        <v>160.825</v>
      </c>
      <c r="G2057" s="32"/>
      <c r="H2057" s="32"/>
    </row>
    <row r="2058" spans="1:8" s="42" customFormat="1" ht="15.75" thickBot="1">
      <c r="A2058" s="36"/>
      <c r="B2058" s="33"/>
      <c r="C2058" s="33"/>
      <c r="D2058" s="46"/>
      <c r="E2058" s="37"/>
      <c r="F2058" s="37"/>
      <c r="G2058" s="32"/>
      <c r="H2058" s="32"/>
    </row>
    <row r="2059" spans="1:8" s="42" customFormat="1" ht="15" customHeight="1">
      <c r="A2059" s="36"/>
      <c r="B2059" s="226" t="s">
        <v>628</v>
      </c>
      <c r="C2059" s="227"/>
      <c r="D2059" s="228"/>
      <c r="E2059" s="229"/>
      <c r="F2059" s="230"/>
      <c r="G2059" s="32"/>
      <c r="H2059" s="32"/>
    </row>
    <row r="2060" spans="1:8" s="42" customFormat="1" ht="15">
      <c r="A2060" s="36"/>
      <c r="B2060" s="748" t="s">
        <v>629</v>
      </c>
      <c r="C2060" s="749"/>
      <c r="D2060" s="749"/>
      <c r="E2060" s="749"/>
      <c r="F2060" s="750"/>
      <c r="G2060" s="32"/>
      <c r="H2060" s="32"/>
    </row>
    <row r="2061" spans="1:8" s="42" customFormat="1" ht="15">
      <c r="A2061" s="36"/>
      <c r="B2061" s="231" t="s">
        <v>46</v>
      </c>
      <c r="C2061" s="232"/>
      <c r="D2061" s="233"/>
      <c r="E2061" s="234"/>
      <c r="F2061" s="235"/>
      <c r="G2061" s="32"/>
      <c r="H2061" s="32"/>
    </row>
    <row r="2062" spans="1:8" s="42" customFormat="1" ht="15">
      <c r="A2062" s="36"/>
      <c r="B2062" s="231"/>
      <c r="C2062" s="232"/>
      <c r="D2062" s="233"/>
      <c r="E2062" s="234"/>
      <c r="F2062" s="235"/>
      <c r="G2062" s="32"/>
      <c r="H2062" s="32"/>
    </row>
    <row r="2063" spans="1:8" s="42" customFormat="1" ht="14.25" customHeight="1">
      <c r="A2063" s="36"/>
      <c r="B2063" s="231" t="s">
        <v>27</v>
      </c>
      <c r="C2063" s="232" t="s">
        <v>28</v>
      </c>
      <c r="D2063" s="233" t="s">
        <v>29</v>
      </c>
      <c r="E2063" s="234" t="s">
        <v>30</v>
      </c>
      <c r="F2063" s="235" t="s">
        <v>31</v>
      </c>
      <c r="G2063" s="32"/>
      <c r="H2063" s="32"/>
    </row>
    <row r="2064" spans="1:8" s="42" customFormat="1" ht="30">
      <c r="A2064" s="36"/>
      <c r="B2064" s="345" t="s">
        <v>50</v>
      </c>
      <c r="C2064" s="237" t="s">
        <v>32</v>
      </c>
      <c r="D2064" s="238">
        <v>1</v>
      </c>
      <c r="E2064" s="239">
        <v>13.48</v>
      </c>
      <c r="F2064" s="240">
        <f>ROUND((D2064*E2064),2)</f>
        <v>13.48</v>
      </c>
      <c r="G2064" s="32"/>
      <c r="H2064" s="32"/>
    </row>
    <row r="2065" spans="1:8" s="42" customFormat="1" ht="30">
      <c r="A2065" s="36"/>
      <c r="B2065" s="345" t="s">
        <v>49</v>
      </c>
      <c r="C2065" s="237" t="s">
        <v>32</v>
      </c>
      <c r="D2065" s="238">
        <v>0.5</v>
      </c>
      <c r="E2065" s="239">
        <v>17.66</v>
      </c>
      <c r="F2065" s="240">
        <f>ROUND((D2065*E2065),2)</f>
        <v>8.83</v>
      </c>
      <c r="G2065" s="32"/>
      <c r="H2065" s="32"/>
    </row>
    <row r="2066" spans="1:8" s="42" customFormat="1" ht="30">
      <c r="A2066" s="36"/>
      <c r="B2066" s="345" t="s">
        <v>630</v>
      </c>
      <c r="C2066" s="237" t="s">
        <v>45</v>
      </c>
      <c r="D2066" s="238">
        <v>1</v>
      </c>
      <c r="E2066" s="239">
        <f>'MAPA DE COTAÇÃO'!$M$71</f>
        <v>149.9</v>
      </c>
      <c r="F2066" s="240">
        <f>ROUND((D2066*E2066),2)</f>
        <v>149.9</v>
      </c>
      <c r="G2066" s="32"/>
      <c r="H2066" s="32"/>
    </row>
    <row r="2067" spans="1:8" s="42" customFormat="1" ht="15">
      <c r="A2067" s="36"/>
      <c r="B2067" s="544" t="s">
        <v>38</v>
      </c>
      <c r="C2067" s="545" t="s">
        <v>1</v>
      </c>
      <c r="D2067" s="546" t="s">
        <v>1</v>
      </c>
      <c r="E2067" s="547" t="s">
        <v>1</v>
      </c>
      <c r="F2067" s="548">
        <f>SUM(F2063:F2066)</f>
        <v>172.21</v>
      </c>
      <c r="G2067" s="32"/>
      <c r="H2067" s="32"/>
    </row>
    <row r="2068" spans="1:8" s="42" customFormat="1" ht="15">
      <c r="A2068" s="36"/>
      <c r="B2068" s="544"/>
      <c r="C2068" s="545"/>
      <c r="D2068" s="546"/>
      <c r="E2068" s="547"/>
      <c r="F2068" s="548"/>
      <c r="G2068" s="32"/>
      <c r="H2068" s="32"/>
    </row>
    <row r="2069" spans="1:8" s="42" customFormat="1" ht="15">
      <c r="A2069" s="36"/>
      <c r="B2069" s="544" t="s">
        <v>39</v>
      </c>
      <c r="C2069" s="545" t="s">
        <v>1</v>
      </c>
      <c r="D2069" s="546" t="s">
        <v>1</v>
      </c>
      <c r="E2069" s="547" t="s">
        <v>1</v>
      </c>
      <c r="F2069" s="548">
        <f>F2067</f>
        <v>172.21</v>
      </c>
      <c r="G2069" s="32"/>
      <c r="H2069" s="32"/>
    </row>
    <row r="2070" spans="1:8" s="42" customFormat="1" ht="15">
      <c r="A2070" s="36"/>
      <c r="B2070" s="544" t="s">
        <v>40</v>
      </c>
      <c r="C2070" s="545" t="s">
        <v>1</v>
      </c>
      <c r="D2070" s="546" t="s">
        <v>1</v>
      </c>
      <c r="E2070" s="547"/>
      <c r="F2070" s="548">
        <f>ROUND((F2069*E2070),2)</f>
        <v>0</v>
      </c>
      <c r="G2070" s="32"/>
      <c r="H2070" s="32"/>
    </row>
    <row r="2071" spans="1:8" s="42" customFormat="1" ht="15.75" thickBot="1">
      <c r="A2071" s="36"/>
      <c r="B2071" s="549" t="s">
        <v>41</v>
      </c>
      <c r="C2071" s="550" t="s">
        <v>1</v>
      </c>
      <c r="D2071" s="551" t="s">
        <v>1</v>
      </c>
      <c r="E2071" s="552" t="s">
        <v>1</v>
      </c>
      <c r="F2071" s="553">
        <f>SUM(F2069:F2070)</f>
        <v>172.21</v>
      </c>
      <c r="G2071" s="32"/>
      <c r="H2071" s="32"/>
    </row>
    <row r="2072" spans="1:8" s="42" customFormat="1" ht="15.75" thickBot="1">
      <c r="A2072" s="36"/>
      <c r="B2072" s="33"/>
      <c r="C2072" s="33"/>
      <c r="D2072" s="46"/>
      <c r="E2072" s="37"/>
      <c r="F2072" s="37"/>
      <c r="G2072" s="32"/>
      <c r="H2072" s="32"/>
    </row>
    <row r="2073" spans="1:8" s="42" customFormat="1" ht="15">
      <c r="A2073" s="36"/>
      <c r="B2073" s="244" t="s">
        <v>58</v>
      </c>
      <c r="C2073" s="245"/>
      <c r="D2073" s="246"/>
      <c r="E2073" s="334"/>
      <c r="F2073" s="247"/>
      <c r="G2073" s="32"/>
      <c r="H2073" s="32"/>
    </row>
    <row r="2074" spans="1:8" s="42" customFormat="1" ht="15">
      <c r="A2074" s="36"/>
      <c r="B2074" s="751" t="s">
        <v>537</v>
      </c>
      <c r="C2074" s="752"/>
      <c r="D2074" s="752"/>
      <c r="E2074" s="752"/>
      <c r="F2074" s="753"/>
      <c r="G2074" s="32"/>
      <c r="H2074" s="32"/>
    </row>
    <row r="2075" spans="1:8" s="42" customFormat="1" ht="15" customHeight="1">
      <c r="A2075" s="36"/>
      <c r="B2075" s="345" t="s">
        <v>46</v>
      </c>
      <c r="C2075" s="248"/>
      <c r="D2075" s="249"/>
      <c r="E2075" s="338"/>
      <c r="F2075" s="251"/>
      <c r="G2075" s="32"/>
      <c r="H2075" s="32"/>
    </row>
    <row r="2076" spans="1:8" s="42" customFormat="1" ht="15">
      <c r="A2076" s="36"/>
      <c r="B2076" s="345"/>
      <c r="C2076" s="248"/>
      <c r="D2076" s="249"/>
      <c r="E2076" s="338"/>
      <c r="F2076" s="251"/>
      <c r="G2076" s="32"/>
      <c r="H2076" s="32"/>
    </row>
    <row r="2077" spans="1:8" s="42" customFormat="1" ht="15">
      <c r="A2077" s="36"/>
      <c r="B2077" s="345" t="s">
        <v>27</v>
      </c>
      <c r="C2077" s="248" t="s">
        <v>28</v>
      </c>
      <c r="D2077" s="249" t="s">
        <v>29</v>
      </c>
      <c r="E2077" s="338" t="s">
        <v>30</v>
      </c>
      <c r="F2077" s="251" t="s">
        <v>31</v>
      </c>
      <c r="G2077" s="32"/>
      <c r="H2077" s="32"/>
    </row>
    <row r="2078" spans="1:8" s="42" customFormat="1" ht="30">
      <c r="A2078" s="36"/>
      <c r="B2078" s="345" t="s">
        <v>50</v>
      </c>
      <c r="C2078" s="248" t="s">
        <v>32</v>
      </c>
      <c r="D2078" s="249">
        <v>0.516</v>
      </c>
      <c r="E2078" s="338">
        <v>13.48</v>
      </c>
      <c r="F2078" s="251">
        <f>ROUND((D2078*E2078),2)</f>
        <v>6.96</v>
      </c>
      <c r="G2078" s="32"/>
      <c r="H2078" s="32"/>
    </row>
    <row r="2079" spans="1:8" s="42" customFormat="1" ht="30">
      <c r="A2079" s="36"/>
      <c r="B2079" s="345" t="s">
        <v>536</v>
      </c>
      <c r="C2079" s="248" t="s">
        <v>45</v>
      </c>
      <c r="D2079" s="249">
        <v>1</v>
      </c>
      <c r="E2079" s="338">
        <f>'MAPA DE COTAÇÃO'!$M$53</f>
        <v>56.9</v>
      </c>
      <c r="F2079" s="251">
        <f>ROUND((D2079*E2079),2)</f>
        <v>56.9</v>
      </c>
      <c r="G2079" s="32"/>
      <c r="H2079" s="32"/>
    </row>
    <row r="2080" spans="1:8" s="42" customFormat="1" ht="15">
      <c r="A2080" s="36"/>
      <c r="B2080" s="561" t="s">
        <v>38</v>
      </c>
      <c r="C2080" s="567" t="s">
        <v>1</v>
      </c>
      <c r="D2080" s="590" t="s">
        <v>1</v>
      </c>
      <c r="E2080" s="591" t="s">
        <v>1</v>
      </c>
      <c r="F2080" s="565">
        <f>SUM(F2078:F2079)</f>
        <v>63.86</v>
      </c>
      <c r="G2080" s="32"/>
      <c r="H2080" s="32"/>
    </row>
    <row r="2081" spans="1:8" s="42" customFormat="1" ht="15">
      <c r="A2081" s="36"/>
      <c r="B2081" s="561"/>
      <c r="C2081" s="567"/>
      <c r="D2081" s="590"/>
      <c r="E2081" s="591"/>
      <c r="F2081" s="565"/>
      <c r="G2081" s="32"/>
      <c r="H2081" s="32"/>
    </row>
    <row r="2082" spans="1:8" s="42" customFormat="1" ht="15">
      <c r="A2082" s="36"/>
      <c r="B2082" s="561" t="s">
        <v>39</v>
      </c>
      <c r="C2082" s="567" t="s">
        <v>1</v>
      </c>
      <c r="D2082" s="590" t="s">
        <v>1</v>
      </c>
      <c r="E2082" s="591" t="s">
        <v>1</v>
      </c>
      <c r="F2082" s="565">
        <f>F2080</f>
        <v>63.86</v>
      </c>
      <c r="G2082" s="32"/>
      <c r="H2082" s="32"/>
    </row>
    <row r="2083" spans="1:8" s="42" customFormat="1" ht="15">
      <c r="A2083" s="36"/>
      <c r="B2083" s="561" t="s">
        <v>40</v>
      </c>
      <c r="C2083" s="567" t="s">
        <v>1</v>
      </c>
      <c r="D2083" s="590" t="s">
        <v>1</v>
      </c>
      <c r="E2083" s="591"/>
      <c r="F2083" s="565">
        <f>ROUND((F2082*E2083),2)</f>
        <v>0</v>
      </c>
      <c r="G2083" s="32"/>
      <c r="H2083" s="32"/>
    </row>
    <row r="2084" spans="1:8" s="42" customFormat="1" ht="15.75" thickBot="1">
      <c r="A2084" s="36"/>
      <c r="B2084" s="568" t="s">
        <v>41</v>
      </c>
      <c r="C2084" s="569" t="s">
        <v>1</v>
      </c>
      <c r="D2084" s="592" t="s">
        <v>1</v>
      </c>
      <c r="E2084" s="593" t="s">
        <v>1</v>
      </c>
      <c r="F2084" s="570">
        <f>SUM(F2082:F2083)</f>
        <v>63.86</v>
      </c>
      <c r="G2084" s="32"/>
      <c r="H2084" s="32"/>
    </row>
    <row r="2085" spans="1:8" s="42" customFormat="1" ht="15.75" thickBot="1">
      <c r="A2085" s="36"/>
      <c r="B2085" s="33"/>
      <c r="C2085" s="33"/>
      <c r="D2085" s="46"/>
      <c r="E2085" s="37"/>
      <c r="F2085" s="37"/>
      <c r="G2085" s="32"/>
      <c r="H2085" s="32"/>
    </row>
    <row r="2086" spans="1:8" s="42" customFormat="1" ht="15">
      <c r="A2086" s="36"/>
      <c r="B2086" s="244" t="s">
        <v>58</v>
      </c>
      <c r="C2086" s="245"/>
      <c r="D2086" s="246"/>
      <c r="E2086" s="334"/>
      <c r="F2086" s="247"/>
      <c r="G2086" s="32"/>
      <c r="H2086" s="32"/>
    </row>
    <row r="2087" spans="1:8" s="42" customFormat="1" ht="15">
      <c r="A2087" s="36"/>
      <c r="B2087" s="751" t="s">
        <v>541</v>
      </c>
      <c r="C2087" s="752"/>
      <c r="D2087" s="752"/>
      <c r="E2087" s="752"/>
      <c r="F2087" s="753"/>
      <c r="G2087" s="32"/>
      <c r="H2087" s="32"/>
    </row>
    <row r="2088" spans="1:8" s="42" customFormat="1" ht="15">
      <c r="A2088" s="36"/>
      <c r="B2088" s="345" t="s">
        <v>46</v>
      </c>
      <c r="C2088" s="248"/>
      <c r="D2088" s="249"/>
      <c r="E2088" s="338"/>
      <c r="F2088" s="251"/>
      <c r="G2088" s="32"/>
      <c r="H2088" s="32"/>
    </row>
    <row r="2089" spans="1:8" s="42" customFormat="1" ht="15">
      <c r="A2089" s="36"/>
      <c r="B2089" s="345"/>
      <c r="C2089" s="248"/>
      <c r="D2089" s="249"/>
      <c r="E2089" s="338"/>
      <c r="F2089" s="251"/>
      <c r="G2089" s="32"/>
      <c r="H2089" s="32"/>
    </row>
    <row r="2090" spans="1:8" s="42" customFormat="1" ht="15">
      <c r="A2090" s="36"/>
      <c r="B2090" s="345" t="s">
        <v>27</v>
      </c>
      <c r="C2090" s="248" t="s">
        <v>28</v>
      </c>
      <c r="D2090" s="249" t="s">
        <v>29</v>
      </c>
      <c r="E2090" s="338" t="s">
        <v>30</v>
      </c>
      <c r="F2090" s="251" t="s">
        <v>31</v>
      </c>
      <c r="G2090" s="32"/>
      <c r="H2090" s="32"/>
    </row>
    <row r="2091" spans="1:8" s="42" customFormat="1" ht="30">
      <c r="A2091" s="36"/>
      <c r="B2091" s="345" t="s">
        <v>50</v>
      </c>
      <c r="C2091" s="248" t="s">
        <v>32</v>
      </c>
      <c r="D2091" s="249">
        <v>0.516</v>
      </c>
      <c r="E2091" s="338">
        <v>13.48</v>
      </c>
      <c r="F2091" s="251">
        <f>ROUND((D2091*E2091),2)</f>
        <v>6.96</v>
      </c>
      <c r="G2091" s="32"/>
      <c r="H2091" s="32"/>
    </row>
    <row r="2092" spans="1:8" s="42" customFormat="1" ht="30">
      <c r="A2092" s="36"/>
      <c r="B2092" s="345" t="s">
        <v>540</v>
      </c>
      <c r="C2092" s="248" t="s">
        <v>45</v>
      </c>
      <c r="D2092" s="249">
        <v>1</v>
      </c>
      <c r="E2092" s="338">
        <f>'MAPA DE COTAÇÃO'!$M$54</f>
        <v>43</v>
      </c>
      <c r="F2092" s="251">
        <f>ROUND((D2092*E2092),2)</f>
        <v>43</v>
      </c>
      <c r="G2092" s="32"/>
      <c r="H2092" s="32"/>
    </row>
    <row r="2093" spans="1:8" s="42" customFormat="1" ht="15" customHeight="1">
      <c r="A2093" s="36"/>
      <c r="B2093" s="561" t="s">
        <v>38</v>
      </c>
      <c r="C2093" s="567" t="s">
        <v>1</v>
      </c>
      <c r="D2093" s="590" t="s">
        <v>1</v>
      </c>
      <c r="E2093" s="591" t="s">
        <v>1</v>
      </c>
      <c r="F2093" s="565">
        <f>SUM(F2091:F2092)</f>
        <v>49.96</v>
      </c>
      <c r="G2093" s="32"/>
      <c r="H2093" s="32"/>
    </row>
    <row r="2094" spans="1:8" s="42" customFormat="1" ht="15">
      <c r="A2094" s="36"/>
      <c r="B2094" s="561"/>
      <c r="C2094" s="567"/>
      <c r="D2094" s="590"/>
      <c r="E2094" s="591"/>
      <c r="F2094" s="565"/>
      <c r="G2094" s="32"/>
      <c r="H2094" s="32"/>
    </row>
    <row r="2095" spans="1:8" s="42" customFormat="1" ht="15">
      <c r="A2095" s="36"/>
      <c r="B2095" s="561" t="s">
        <v>39</v>
      </c>
      <c r="C2095" s="567" t="s">
        <v>1</v>
      </c>
      <c r="D2095" s="590" t="s">
        <v>1</v>
      </c>
      <c r="E2095" s="591" t="s">
        <v>1</v>
      </c>
      <c r="F2095" s="565">
        <f>F2093</f>
        <v>49.96</v>
      </c>
      <c r="G2095" s="32"/>
      <c r="H2095" s="32"/>
    </row>
    <row r="2096" spans="1:8" s="42" customFormat="1" ht="15">
      <c r="A2096" s="36"/>
      <c r="B2096" s="561" t="s">
        <v>40</v>
      </c>
      <c r="C2096" s="567" t="s">
        <v>1</v>
      </c>
      <c r="D2096" s="590" t="s">
        <v>1</v>
      </c>
      <c r="E2096" s="591"/>
      <c r="F2096" s="565">
        <f>ROUND((F2095*E2096),2)</f>
        <v>0</v>
      </c>
      <c r="G2096" s="32"/>
      <c r="H2096" s="32"/>
    </row>
    <row r="2097" spans="1:8" s="42" customFormat="1" ht="15.75" thickBot="1">
      <c r="A2097" s="36"/>
      <c r="B2097" s="568" t="s">
        <v>41</v>
      </c>
      <c r="C2097" s="569" t="s">
        <v>1</v>
      </c>
      <c r="D2097" s="592" t="s">
        <v>1</v>
      </c>
      <c r="E2097" s="593" t="s">
        <v>1</v>
      </c>
      <c r="F2097" s="570">
        <f>SUM(F2095:F2096)</f>
        <v>49.96</v>
      </c>
      <c r="G2097" s="32"/>
      <c r="H2097" s="32"/>
    </row>
    <row r="2098" spans="1:8" s="42" customFormat="1" ht="15.75" thickBot="1">
      <c r="A2098" s="36"/>
      <c r="B2098" s="33"/>
      <c r="C2098" s="33"/>
      <c r="D2098" s="46"/>
      <c r="E2098" s="37"/>
      <c r="F2098" s="37"/>
      <c r="G2098" s="32"/>
      <c r="H2098" s="32"/>
    </row>
    <row r="2099" spans="1:8" s="42" customFormat="1" ht="15">
      <c r="A2099" s="36"/>
      <c r="B2099" s="244" t="s">
        <v>58</v>
      </c>
      <c r="C2099" s="245"/>
      <c r="D2099" s="246"/>
      <c r="E2099" s="334"/>
      <c r="F2099" s="247"/>
      <c r="G2099" s="32"/>
      <c r="H2099" s="32"/>
    </row>
    <row r="2100" spans="1:8" s="42" customFormat="1" ht="15">
      <c r="A2100" s="36"/>
      <c r="B2100" s="751" t="s">
        <v>129</v>
      </c>
      <c r="C2100" s="752"/>
      <c r="D2100" s="752"/>
      <c r="E2100" s="752"/>
      <c r="F2100" s="753"/>
      <c r="G2100" s="32"/>
      <c r="H2100" s="32"/>
    </row>
    <row r="2101" spans="1:8" s="42" customFormat="1" ht="15">
      <c r="A2101" s="36"/>
      <c r="B2101" s="345" t="s">
        <v>46</v>
      </c>
      <c r="C2101" s="248"/>
      <c r="D2101" s="249"/>
      <c r="E2101" s="338"/>
      <c r="F2101" s="251"/>
      <c r="G2101" s="32"/>
      <c r="H2101" s="32"/>
    </row>
    <row r="2102" spans="1:8" s="42" customFormat="1" ht="15">
      <c r="A2102" s="36"/>
      <c r="B2102" s="345"/>
      <c r="C2102" s="248"/>
      <c r="D2102" s="249"/>
      <c r="E2102" s="338"/>
      <c r="F2102" s="251"/>
      <c r="G2102" s="32"/>
      <c r="H2102" s="32"/>
    </row>
    <row r="2103" spans="1:8" s="42" customFormat="1" ht="15">
      <c r="A2103" s="36"/>
      <c r="B2103" s="345" t="s">
        <v>27</v>
      </c>
      <c r="C2103" s="248" t="s">
        <v>28</v>
      </c>
      <c r="D2103" s="249" t="s">
        <v>29</v>
      </c>
      <c r="E2103" s="338" t="s">
        <v>30</v>
      </c>
      <c r="F2103" s="251" t="s">
        <v>31</v>
      </c>
      <c r="G2103" s="32"/>
      <c r="H2103" s="32"/>
    </row>
    <row r="2104" spans="1:8" s="43" customFormat="1" ht="30">
      <c r="A2104" s="33"/>
      <c r="B2104" s="345" t="s">
        <v>50</v>
      </c>
      <c r="C2104" s="248" t="s">
        <v>32</v>
      </c>
      <c r="D2104" s="249">
        <v>0.516</v>
      </c>
      <c r="E2104" s="338">
        <v>13.48</v>
      </c>
      <c r="F2104" s="251">
        <f>ROUND((D2104*E2104),2)</f>
        <v>6.96</v>
      </c>
      <c r="G2104" s="31"/>
      <c r="H2104" s="31"/>
    </row>
    <row r="2105" spans="1:8" s="42" customFormat="1" ht="30">
      <c r="A2105" s="36"/>
      <c r="B2105" s="345" t="s">
        <v>130</v>
      </c>
      <c r="C2105" s="248" t="s">
        <v>45</v>
      </c>
      <c r="D2105" s="249">
        <v>1</v>
      </c>
      <c r="E2105" s="338">
        <f>'MAPA DE COTAÇÃO'!$M$55</f>
        <v>11</v>
      </c>
      <c r="F2105" s="251">
        <f>ROUND((D2105*E2105),2)</f>
        <v>11</v>
      </c>
      <c r="G2105" s="32"/>
      <c r="H2105" s="32"/>
    </row>
    <row r="2106" spans="1:8" s="42" customFormat="1" ht="15">
      <c r="A2106" s="36"/>
      <c r="B2106" s="561" t="s">
        <v>38</v>
      </c>
      <c r="C2106" s="567" t="s">
        <v>1</v>
      </c>
      <c r="D2106" s="590" t="s">
        <v>1</v>
      </c>
      <c r="E2106" s="591" t="s">
        <v>1</v>
      </c>
      <c r="F2106" s="565">
        <f>SUM(F2104:F2105)</f>
        <v>17.96</v>
      </c>
      <c r="G2106" s="32"/>
      <c r="H2106" s="32"/>
    </row>
    <row r="2107" spans="1:8" s="42" customFormat="1" ht="15">
      <c r="A2107" s="36"/>
      <c r="B2107" s="561"/>
      <c r="C2107" s="567"/>
      <c r="D2107" s="590"/>
      <c r="E2107" s="591"/>
      <c r="F2107" s="565"/>
      <c r="G2107" s="32"/>
      <c r="H2107" s="32"/>
    </row>
    <row r="2108" spans="1:8" s="42" customFormat="1" ht="15" customHeight="1">
      <c r="A2108" s="36"/>
      <c r="B2108" s="561" t="s">
        <v>40</v>
      </c>
      <c r="C2108" s="567" t="s">
        <v>1</v>
      </c>
      <c r="D2108" s="590" t="s">
        <v>1</v>
      </c>
      <c r="E2108" s="591"/>
      <c r="F2108" s="565">
        <f>F2106</f>
        <v>17.96</v>
      </c>
      <c r="G2108" s="32"/>
      <c r="H2108" s="32"/>
    </row>
    <row r="2109" spans="1:8" s="42" customFormat="1" ht="15">
      <c r="A2109" s="36"/>
      <c r="B2109" s="561" t="s">
        <v>39</v>
      </c>
      <c r="C2109" s="567" t="s">
        <v>1</v>
      </c>
      <c r="D2109" s="590" t="s">
        <v>1</v>
      </c>
      <c r="E2109" s="591" t="s">
        <v>1</v>
      </c>
      <c r="F2109" s="565">
        <f>F2107</f>
        <v>0</v>
      </c>
      <c r="G2109" s="32"/>
      <c r="H2109" s="32"/>
    </row>
    <row r="2110" spans="1:8" s="42" customFormat="1" ht="15.75" thickBot="1">
      <c r="A2110" s="36"/>
      <c r="B2110" s="568" t="s">
        <v>41</v>
      </c>
      <c r="C2110" s="569" t="s">
        <v>1</v>
      </c>
      <c r="D2110" s="592" t="s">
        <v>1</v>
      </c>
      <c r="E2110" s="593" t="s">
        <v>1</v>
      </c>
      <c r="F2110" s="570">
        <f>SUM(F2108:F2109)</f>
        <v>17.96</v>
      </c>
      <c r="G2110" s="32"/>
      <c r="H2110" s="32"/>
    </row>
    <row r="2111" spans="1:8" s="42" customFormat="1" ht="15.75" thickBot="1">
      <c r="A2111" s="36"/>
      <c r="B2111" s="33"/>
      <c r="C2111" s="33"/>
      <c r="D2111" s="46"/>
      <c r="E2111" s="37"/>
      <c r="F2111" s="37"/>
      <c r="G2111" s="32"/>
      <c r="H2111" s="32"/>
    </row>
    <row r="2112" spans="1:8" s="42" customFormat="1" ht="15">
      <c r="A2112" s="36"/>
      <c r="B2112" s="244" t="s">
        <v>58</v>
      </c>
      <c r="C2112" s="245"/>
      <c r="D2112" s="246"/>
      <c r="E2112" s="334"/>
      <c r="F2112" s="247"/>
      <c r="G2112" s="32"/>
      <c r="H2112" s="32"/>
    </row>
    <row r="2113" spans="1:8" s="42" customFormat="1" ht="15">
      <c r="A2113" s="36"/>
      <c r="B2113" s="770" t="s">
        <v>131</v>
      </c>
      <c r="C2113" s="771"/>
      <c r="D2113" s="771"/>
      <c r="E2113" s="771"/>
      <c r="F2113" s="772"/>
      <c r="G2113" s="32"/>
      <c r="H2113" s="32"/>
    </row>
    <row r="2114" spans="1:8" s="42" customFormat="1" ht="15">
      <c r="A2114" s="36"/>
      <c r="B2114" s="345" t="s">
        <v>46</v>
      </c>
      <c r="C2114" s="248"/>
      <c r="D2114" s="249"/>
      <c r="E2114" s="338"/>
      <c r="F2114" s="251"/>
      <c r="G2114" s="32"/>
      <c r="H2114" s="32"/>
    </row>
    <row r="2115" spans="1:8" s="42" customFormat="1" ht="15">
      <c r="A2115" s="36"/>
      <c r="B2115" s="345"/>
      <c r="C2115" s="248"/>
      <c r="D2115" s="249"/>
      <c r="E2115" s="338"/>
      <c r="F2115" s="251"/>
      <c r="G2115" s="32"/>
      <c r="H2115" s="32"/>
    </row>
    <row r="2116" spans="1:8" s="42" customFormat="1" ht="15">
      <c r="A2116" s="36"/>
      <c r="B2116" s="345" t="s">
        <v>27</v>
      </c>
      <c r="C2116" s="248" t="s">
        <v>28</v>
      </c>
      <c r="D2116" s="249" t="s">
        <v>29</v>
      </c>
      <c r="E2116" s="338" t="s">
        <v>30</v>
      </c>
      <c r="F2116" s="251" t="s">
        <v>31</v>
      </c>
      <c r="G2116" s="32"/>
      <c r="H2116" s="32"/>
    </row>
    <row r="2117" spans="1:8" s="42" customFormat="1" ht="30">
      <c r="A2117" s="36"/>
      <c r="B2117" s="345" t="s">
        <v>50</v>
      </c>
      <c r="C2117" s="248" t="s">
        <v>32</v>
      </c>
      <c r="D2117" s="249">
        <v>0.516</v>
      </c>
      <c r="E2117" s="338">
        <v>13.48</v>
      </c>
      <c r="F2117" s="251">
        <f>ROUND((D2117*E2117),2)</f>
        <v>6.96</v>
      </c>
      <c r="G2117" s="32"/>
      <c r="H2117" s="32"/>
    </row>
    <row r="2118" spans="1:8" s="42" customFormat="1" ht="60">
      <c r="A2118" s="36"/>
      <c r="B2118" s="345" t="s">
        <v>132</v>
      </c>
      <c r="C2118" s="248" t="s">
        <v>45</v>
      </c>
      <c r="D2118" s="249">
        <v>1</v>
      </c>
      <c r="E2118" s="338">
        <v>41.76</v>
      </c>
      <c r="F2118" s="251">
        <f>ROUND((D2118*E2118),2)</f>
        <v>41.76</v>
      </c>
      <c r="G2118" s="32"/>
      <c r="H2118" s="32"/>
    </row>
    <row r="2119" spans="1:8" s="42" customFormat="1" ht="15">
      <c r="A2119" s="36"/>
      <c r="B2119" s="561" t="s">
        <v>38</v>
      </c>
      <c r="C2119" s="567" t="s">
        <v>1</v>
      </c>
      <c r="D2119" s="590" t="s">
        <v>1</v>
      </c>
      <c r="E2119" s="591" t="s">
        <v>1</v>
      </c>
      <c r="F2119" s="565">
        <f>SUM(F2117:F2118)</f>
        <v>48.72</v>
      </c>
      <c r="G2119" s="32"/>
      <c r="H2119" s="32"/>
    </row>
    <row r="2120" spans="1:8" s="43" customFormat="1" ht="15">
      <c r="A2120" s="33"/>
      <c r="B2120" s="561"/>
      <c r="C2120" s="567"/>
      <c r="D2120" s="590"/>
      <c r="E2120" s="591"/>
      <c r="F2120" s="565"/>
      <c r="G2120" s="31"/>
      <c r="H2120" s="31"/>
    </row>
    <row r="2121" spans="1:8" s="42" customFormat="1" ht="15">
      <c r="A2121" s="36"/>
      <c r="B2121" s="561" t="s">
        <v>39</v>
      </c>
      <c r="C2121" s="567" t="s">
        <v>1</v>
      </c>
      <c r="D2121" s="590" t="s">
        <v>1</v>
      </c>
      <c r="E2121" s="591" t="s">
        <v>1</v>
      </c>
      <c r="F2121" s="565">
        <f>F2119</f>
        <v>48.72</v>
      </c>
      <c r="G2121" s="32"/>
      <c r="H2121" s="32"/>
    </row>
    <row r="2122" spans="1:8" s="42" customFormat="1" ht="15">
      <c r="A2122" s="36"/>
      <c r="B2122" s="561" t="s">
        <v>40</v>
      </c>
      <c r="C2122" s="567" t="s">
        <v>1</v>
      </c>
      <c r="D2122" s="590" t="s">
        <v>1</v>
      </c>
      <c r="E2122" s="591"/>
      <c r="F2122" s="565">
        <f>ROUND((F2121*E2122),2)</f>
        <v>0</v>
      </c>
      <c r="G2122" s="32"/>
      <c r="H2122" s="32"/>
    </row>
    <row r="2123" spans="1:8" s="42" customFormat="1" ht="15.75" thickBot="1">
      <c r="A2123" s="36"/>
      <c r="B2123" s="568" t="s">
        <v>41</v>
      </c>
      <c r="C2123" s="569" t="s">
        <v>1</v>
      </c>
      <c r="D2123" s="592" t="s">
        <v>1</v>
      </c>
      <c r="E2123" s="593" t="s">
        <v>1</v>
      </c>
      <c r="F2123" s="570">
        <f>SUM(F2121:F2122)</f>
        <v>48.72</v>
      </c>
      <c r="G2123" s="32"/>
      <c r="H2123" s="32"/>
    </row>
    <row r="2124" spans="1:8" s="42" customFormat="1" ht="15.75" thickBot="1">
      <c r="A2124" s="36"/>
      <c r="B2124" s="33"/>
      <c r="C2124" s="33"/>
      <c r="D2124" s="46"/>
      <c r="E2124" s="37"/>
      <c r="F2124" s="37"/>
      <c r="G2124" s="32"/>
      <c r="H2124" s="32"/>
    </row>
    <row r="2125" spans="1:8" s="42" customFormat="1" ht="15">
      <c r="A2125" s="36"/>
      <c r="B2125" s="244" t="s">
        <v>58</v>
      </c>
      <c r="C2125" s="245"/>
      <c r="D2125" s="246"/>
      <c r="E2125" s="334"/>
      <c r="F2125" s="247"/>
      <c r="G2125" s="32"/>
      <c r="H2125" s="32"/>
    </row>
    <row r="2126" spans="1:8" s="42" customFormat="1" ht="15">
      <c r="A2126" s="36"/>
      <c r="B2126" s="751" t="s">
        <v>133</v>
      </c>
      <c r="C2126" s="752"/>
      <c r="D2126" s="752"/>
      <c r="E2126" s="752"/>
      <c r="F2126" s="753"/>
      <c r="G2126" s="32"/>
      <c r="H2126" s="32"/>
    </row>
    <row r="2127" spans="1:8" s="42" customFormat="1" ht="15">
      <c r="A2127" s="36"/>
      <c r="B2127" s="345" t="s">
        <v>46</v>
      </c>
      <c r="C2127" s="248"/>
      <c r="D2127" s="249"/>
      <c r="E2127" s="338"/>
      <c r="F2127" s="251"/>
      <c r="G2127" s="32"/>
      <c r="H2127" s="32"/>
    </row>
    <row r="2128" spans="1:8" s="42" customFormat="1" ht="15">
      <c r="A2128" s="36"/>
      <c r="B2128" s="345"/>
      <c r="C2128" s="248"/>
      <c r="D2128" s="249"/>
      <c r="E2128" s="338"/>
      <c r="F2128" s="251"/>
      <c r="G2128" s="32"/>
      <c r="H2128" s="32"/>
    </row>
    <row r="2129" spans="1:8" s="42" customFormat="1" ht="15">
      <c r="A2129" s="36"/>
      <c r="B2129" s="345" t="s">
        <v>27</v>
      </c>
      <c r="C2129" s="248" t="s">
        <v>28</v>
      </c>
      <c r="D2129" s="249" t="s">
        <v>29</v>
      </c>
      <c r="E2129" s="338" t="s">
        <v>30</v>
      </c>
      <c r="F2129" s="251" t="s">
        <v>31</v>
      </c>
      <c r="G2129" s="32"/>
      <c r="H2129" s="32"/>
    </row>
    <row r="2130" spans="1:8" s="42" customFormat="1" ht="30">
      <c r="A2130" s="36"/>
      <c r="B2130" s="345" t="s">
        <v>50</v>
      </c>
      <c r="C2130" s="248" t="s">
        <v>32</v>
      </c>
      <c r="D2130" s="249">
        <v>0.516</v>
      </c>
      <c r="E2130" s="338">
        <v>13.48</v>
      </c>
      <c r="F2130" s="251">
        <f>ROUND((D2130*E2130),2)</f>
        <v>6.96</v>
      </c>
      <c r="G2130" s="32"/>
      <c r="H2130" s="32"/>
    </row>
    <row r="2131" spans="1:8" s="42" customFormat="1" ht="60">
      <c r="A2131" s="36"/>
      <c r="B2131" s="345" t="s">
        <v>134</v>
      </c>
      <c r="C2131" s="248" t="s">
        <v>45</v>
      </c>
      <c r="D2131" s="249">
        <v>1</v>
      </c>
      <c r="E2131" s="338">
        <v>25.91</v>
      </c>
      <c r="F2131" s="251">
        <f>ROUND((D2131*E2131),2)</f>
        <v>25.91</v>
      </c>
      <c r="G2131" s="32"/>
      <c r="H2131" s="32"/>
    </row>
    <row r="2132" spans="1:8" s="42" customFormat="1" ht="15">
      <c r="A2132" s="36"/>
      <c r="B2132" s="561" t="s">
        <v>38</v>
      </c>
      <c r="C2132" s="567" t="s">
        <v>1</v>
      </c>
      <c r="D2132" s="590" t="s">
        <v>1</v>
      </c>
      <c r="E2132" s="591" t="s">
        <v>1</v>
      </c>
      <c r="F2132" s="565">
        <f>SUM(F2130:F2131)</f>
        <v>32.87</v>
      </c>
      <c r="G2132" s="32"/>
      <c r="H2132" s="32"/>
    </row>
    <row r="2133" spans="1:8" s="42" customFormat="1" ht="15">
      <c r="A2133" s="36"/>
      <c r="B2133" s="561"/>
      <c r="C2133" s="567"/>
      <c r="D2133" s="590"/>
      <c r="E2133" s="591"/>
      <c r="F2133" s="565"/>
      <c r="G2133" s="32"/>
      <c r="H2133" s="32"/>
    </row>
    <row r="2134" spans="1:8" s="42" customFormat="1" ht="15">
      <c r="A2134" s="36"/>
      <c r="B2134" s="561" t="s">
        <v>39</v>
      </c>
      <c r="C2134" s="567" t="s">
        <v>1</v>
      </c>
      <c r="D2134" s="590" t="s">
        <v>1</v>
      </c>
      <c r="E2134" s="591" t="s">
        <v>1</v>
      </c>
      <c r="F2134" s="565">
        <f>F2132</f>
        <v>32.87</v>
      </c>
      <c r="G2134" s="32"/>
      <c r="H2134" s="32"/>
    </row>
    <row r="2135" spans="1:8" s="42" customFormat="1" ht="15">
      <c r="A2135" s="36"/>
      <c r="B2135" s="561" t="s">
        <v>40</v>
      </c>
      <c r="C2135" s="567" t="s">
        <v>1</v>
      </c>
      <c r="D2135" s="590" t="s">
        <v>1</v>
      </c>
      <c r="E2135" s="591"/>
      <c r="F2135" s="565">
        <f>ROUND((F2134*E2135),2)</f>
        <v>0</v>
      </c>
      <c r="G2135" s="32"/>
      <c r="H2135" s="32"/>
    </row>
    <row r="2136" spans="1:8" s="43" customFormat="1" ht="15.75" thickBot="1">
      <c r="A2136" s="33"/>
      <c r="B2136" s="568" t="s">
        <v>41</v>
      </c>
      <c r="C2136" s="569" t="s">
        <v>1</v>
      </c>
      <c r="D2136" s="592" t="s">
        <v>1</v>
      </c>
      <c r="E2136" s="593" t="s">
        <v>1</v>
      </c>
      <c r="F2136" s="570">
        <f>SUM(F2134:F2135)</f>
        <v>32.87</v>
      </c>
      <c r="G2136" s="31"/>
      <c r="H2136" s="31"/>
    </row>
    <row r="2137" spans="1:8" s="42" customFormat="1" ht="15.75" thickBot="1">
      <c r="A2137" s="36"/>
      <c r="B2137" s="33"/>
      <c r="C2137" s="33"/>
      <c r="D2137" s="46"/>
      <c r="E2137" s="37"/>
      <c r="F2137" s="37"/>
      <c r="G2137" s="32"/>
      <c r="H2137" s="32"/>
    </row>
    <row r="2138" spans="1:8" s="42" customFormat="1" ht="15">
      <c r="A2138" s="36"/>
      <c r="B2138" s="244" t="s">
        <v>58</v>
      </c>
      <c r="C2138" s="245"/>
      <c r="D2138" s="246"/>
      <c r="E2138" s="334"/>
      <c r="F2138" s="247"/>
      <c r="G2138" s="32"/>
      <c r="H2138" s="32"/>
    </row>
    <row r="2139" spans="1:8" s="42" customFormat="1" ht="15">
      <c r="A2139" s="36"/>
      <c r="B2139" s="751" t="s">
        <v>135</v>
      </c>
      <c r="C2139" s="752"/>
      <c r="D2139" s="752"/>
      <c r="E2139" s="752"/>
      <c r="F2139" s="753"/>
      <c r="G2139" s="32"/>
      <c r="H2139" s="32"/>
    </row>
    <row r="2140" spans="1:8" s="42" customFormat="1" ht="15">
      <c r="A2140" s="36"/>
      <c r="B2140" s="751" t="s">
        <v>46</v>
      </c>
      <c r="C2140" s="752"/>
      <c r="D2140" s="752"/>
      <c r="E2140" s="752"/>
      <c r="F2140" s="753"/>
      <c r="G2140" s="32"/>
      <c r="H2140" s="32"/>
    </row>
    <row r="2141" spans="1:8" s="42" customFormat="1" ht="15">
      <c r="A2141" s="36"/>
      <c r="B2141" s="345"/>
      <c r="C2141" s="248"/>
      <c r="D2141" s="249"/>
      <c r="E2141" s="338"/>
      <c r="F2141" s="251"/>
      <c r="G2141" s="32"/>
      <c r="H2141" s="32"/>
    </row>
    <row r="2142" spans="1:8" s="42" customFormat="1" ht="15">
      <c r="A2142" s="36"/>
      <c r="B2142" s="345" t="s">
        <v>27</v>
      </c>
      <c r="C2142" s="248" t="s">
        <v>28</v>
      </c>
      <c r="D2142" s="249" t="s">
        <v>29</v>
      </c>
      <c r="E2142" s="338" t="s">
        <v>30</v>
      </c>
      <c r="F2142" s="251" t="s">
        <v>31</v>
      </c>
      <c r="G2142" s="32"/>
      <c r="H2142" s="32"/>
    </row>
    <row r="2143" spans="1:8" s="42" customFormat="1" ht="30">
      <c r="A2143" s="36"/>
      <c r="B2143" s="345" t="s">
        <v>50</v>
      </c>
      <c r="C2143" s="248" t="s">
        <v>32</v>
      </c>
      <c r="D2143" s="249">
        <v>0.516</v>
      </c>
      <c r="E2143" s="338">
        <v>13.48</v>
      </c>
      <c r="F2143" s="251">
        <f>ROUND((D2143*E2143),2)</f>
        <v>6.96</v>
      </c>
      <c r="G2143" s="32"/>
      <c r="H2143" s="32"/>
    </row>
    <row r="2144" spans="1:8" s="42" customFormat="1" ht="30">
      <c r="A2144" s="36"/>
      <c r="B2144" s="345" t="s">
        <v>136</v>
      </c>
      <c r="C2144" s="248" t="s">
        <v>45</v>
      </c>
      <c r="D2144" s="249">
        <v>1</v>
      </c>
      <c r="E2144" s="338">
        <f>'MAPA DE COTAÇÃO'!$M$56</f>
        <v>7</v>
      </c>
      <c r="F2144" s="251">
        <f>ROUND((D2144*E2144),2)</f>
        <v>7</v>
      </c>
      <c r="G2144" s="32"/>
      <c r="H2144" s="32"/>
    </row>
    <row r="2145" spans="1:8" s="42" customFormat="1" ht="15">
      <c r="A2145" s="36"/>
      <c r="B2145" s="561" t="s">
        <v>38</v>
      </c>
      <c r="C2145" s="567" t="s">
        <v>1</v>
      </c>
      <c r="D2145" s="590" t="s">
        <v>1</v>
      </c>
      <c r="E2145" s="591" t="s">
        <v>1</v>
      </c>
      <c r="F2145" s="565">
        <f>SUM(F2143:F2144)</f>
        <v>13.96</v>
      </c>
      <c r="G2145" s="32"/>
      <c r="H2145" s="32"/>
    </row>
    <row r="2146" spans="1:8" s="42" customFormat="1" ht="15">
      <c r="A2146" s="36"/>
      <c r="B2146" s="561"/>
      <c r="C2146" s="567"/>
      <c r="D2146" s="590"/>
      <c r="E2146" s="591"/>
      <c r="F2146" s="565"/>
      <c r="G2146" s="32"/>
      <c r="H2146" s="32"/>
    </row>
    <row r="2147" spans="1:8" s="42" customFormat="1" ht="15">
      <c r="A2147" s="36"/>
      <c r="B2147" s="561" t="s">
        <v>39</v>
      </c>
      <c r="C2147" s="567" t="s">
        <v>1</v>
      </c>
      <c r="D2147" s="590" t="s">
        <v>1</v>
      </c>
      <c r="E2147" s="591" t="s">
        <v>1</v>
      </c>
      <c r="F2147" s="565">
        <f>F2145</f>
        <v>13.96</v>
      </c>
      <c r="G2147" s="32"/>
      <c r="H2147" s="32"/>
    </row>
    <row r="2148" spans="1:8" s="42" customFormat="1" ht="15">
      <c r="A2148" s="36"/>
      <c r="B2148" s="561" t="s">
        <v>40</v>
      </c>
      <c r="C2148" s="567" t="s">
        <v>1</v>
      </c>
      <c r="D2148" s="590" t="s">
        <v>1</v>
      </c>
      <c r="E2148" s="591"/>
      <c r="F2148" s="565">
        <f>ROUND((F2147*E2148),2)</f>
        <v>0</v>
      </c>
      <c r="G2148" s="32"/>
      <c r="H2148" s="32"/>
    </row>
    <row r="2149" spans="1:8" s="42" customFormat="1" ht="15.75" thickBot="1">
      <c r="A2149" s="36"/>
      <c r="B2149" s="568" t="s">
        <v>41</v>
      </c>
      <c r="C2149" s="569" t="s">
        <v>1</v>
      </c>
      <c r="D2149" s="592" t="s">
        <v>1</v>
      </c>
      <c r="E2149" s="593" t="s">
        <v>1</v>
      </c>
      <c r="F2149" s="570">
        <f>SUM(F2147:F2148)</f>
        <v>13.96</v>
      </c>
      <c r="G2149" s="32"/>
      <c r="H2149" s="32"/>
    </row>
    <row r="2150" spans="1:8" s="42" customFormat="1" ht="15.75" thickBot="1">
      <c r="A2150" s="36"/>
      <c r="B2150" s="3"/>
      <c r="C2150" s="41"/>
      <c r="D2150" s="54"/>
      <c r="E2150" s="55"/>
      <c r="F2150" s="55"/>
      <c r="G2150" s="32"/>
      <c r="H2150" s="32"/>
    </row>
    <row r="2151" spans="1:8" s="43" customFormat="1" ht="15">
      <c r="A2151" s="33"/>
      <c r="B2151" s="226" t="s">
        <v>580</v>
      </c>
      <c r="C2151" s="227"/>
      <c r="D2151" s="228"/>
      <c r="E2151" s="229"/>
      <c r="F2151" s="230"/>
      <c r="G2151" s="31"/>
      <c r="H2151" s="31"/>
    </row>
    <row r="2152" spans="1:8" s="42" customFormat="1" ht="15">
      <c r="A2152" s="36"/>
      <c r="B2152" s="748" t="s">
        <v>579</v>
      </c>
      <c r="C2152" s="749"/>
      <c r="D2152" s="749"/>
      <c r="E2152" s="749"/>
      <c r="F2152" s="750"/>
      <c r="G2152" s="32"/>
      <c r="H2152" s="32"/>
    </row>
    <row r="2153" spans="1:8" s="42" customFormat="1" ht="15">
      <c r="A2153" s="36"/>
      <c r="B2153" s="231" t="s">
        <v>46</v>
      </c>
      <c r="C2153" s="232"/>
      <c r="D2153" s="233"/>
      <c r="E2153" s="234"/>
      <c r="F2153" s="235"/>
      <c r="G2153" s="32"/>
      <c r="H2153" s="32"/>
    </row>
    <row r="2154" spans="1:8" s="42" customFormat="1" ht="15">
      <c r="A2154" s="36"/>
      <c r="B2154" s="231"/>
      <c r="C2154" s="232"/>
      <c r="D2154" s="233"/>
      <c r="E2154" s="234"/>
      <c r="F2154" s="235"/>
      <c r="G2154" s="32"/>
      <c r="H2154" s="32"/>
    </row>
    <row r="2155" spans="1:8" s="42" customFormat="1" ht="15">
      <c r="A2155" s="36"/>
      <c r="B2155" s="231" t="s">
        <v>27</v>
      </c>
      <c r="C2155" s="232" t="s">
        <v>28</v>
      </c>
      <c r="D2155" s="233" t="s">
        <v>29</v>
      </c>
      <c r="E2155" s="234" t="s">
        <v>30</v>
      </c>
      <c r="F2155" s="235" t="s">
        <v>31</v>
      </c>
      <c r="G2155" s="32"/>
      <c r="H2155" s="32"/>
    </row>
    <row r="2156" spans="1:8" s="42" customFormat="1" ht="30">
      <c r="A2156" s="36"/>
      <c r="B2156" s="231" t="s">
        <v>50</v>
      </c>
      <c r="C2156" s="232" t="s">
        <v>32</v>
      </c>
      <c r="D2156" s="386">
        <v>0.172</v>
      </c>
      <c r="E2156" s="338">
        <v>13.48</v>
      </c>
      <c r="F2156" s="235">
        <f>ROUND((D2156*E2156),2)</f>
        <v>2.32</v>
      </c>
      <c r="G2156" s="32"/>
      <c r="H2156" s="32"/>
    </row>
    <row r="2157" spans="1:8" s="42" customFormat="1" ht="30">
      <c r="A2157" s="36"/>
      <c r="B2157" s="231" t="s">
        <v>49</v>
      </c>
      <c r="C2157" s="232" t="s">
        <v>32</v>
      </c>
      <c r="D2157" s="386">
        <v>0.172</v>
      </c>
      <c r="E2157" s="234">
        <v>17.66</v>
      </c>
      <c r="F2157" s="235">
        <f>ROUND((D2157*E2157),2)</f>
        <v>3.04</v>
      </c>
      <c r="G2157" s="32"/>
      <c r="H2157" s="32"/>
    </row>
    <row r="2158" spans="1:8" s="42" customFormat="1" ht="15">
      <c r="A2158" s="36"/>
      <c r="B2158" s="231" t="s">
        <v>576</v>
      </c>
      <c r="C2158" s="232" t="s">
        <v>32</v>
      </c>
      <c r="D2158" s="386">
        <v>0.172</v>
      </c>
      <c r="E2158" s="234">
        <v>18.24</v>
      </c>
      <c r="F2158" s="235">
        <f>ROUND((D2158*E2158),2)</f>
        <v>3.14</v>
      </c>
      <c r="G2158" s="32"/>
      <c r="H2158" s="32"/>
    </row>
    <row r="2159" spans="1:8" s="42" customFormat="1" ht="30">
      <c r="A2159" s="36"/>
      <c r="B2159" s="231" t="s">
        <v>577</v>
      </c>
      <c r="C2159" s="232" t="s">
        <v>5</v>
      </c>
      <c r="D2159" s="386">
        <v>0.009</v>
      </c>
      <c r="E2159" s="234">
        <v>17.76</v>
      </c>
      <c r="F2159" s="235">
        <f>ROUND((D2159*E2159),2)</f>
        <v>0.16</v>
      </c>
      <c r="G2159" s="32"/>
      <c r="H2159" s="32"/>
    </row>
    <row r="2160" spans="1:8" s="42" customFormat="1" ht="30">
      <c r="A2160" s="36"/>
      <c r="B2160" s="345" t="s">
        <v>578</v>
      </c>
      <c r="C2160" s="237" t="s">
        <v>45</v>
      </c>
      <c r="D2160" s="243">
        <v>1</v>
      </c>
      <c r="E2160" s="239">
        <v>3.67</v>
      </c>
      <c r="F2160" s="240">
        <f>ROUND((D2160*E2160),2)</f>
        <v>3.67</v>
      </c>
      <c r="G2160" s="32"/>
      <c r="H2160" s="32"/>
    </row>
    <row r="2161" spans="1:8" s="42" customFormat="1" ht="15">
      <c r="A2161" s="36"/>
      <c r="B2161" s="544" t="s">
        <v>38</v>
      </c>
      <c r="C2161" s="545" t="s">
        <v>1</v>
      </c>
      <c r="D2161" s="546" t="s">
        <v>1</v>
      </c>
      <c r="E2161" s="547" t="s">
        <v>1</v>
      </c>
      <c r="F2161" s="548">
        <f>SUM(F2155:F2160)</f>
        <v>12.33</v>
      </c>
      <c r="G2161" s="32"/>
      <c r="H2161" s="32"/>
    </row>
    <row r="2162" spans="1:8" s="42" customFormat="1" ht="15">
      <c r="A2162" s="36"/>
      <c r="B2162" s="544"/>
      <c r="C2162" s="545"/>
      <c r="D2162" s="546"/>
      <c r="E2162" s="547"/>
      <c r="F2162" s="548"/>
      <c r="G2162" s="32"/>
      <c r="H2162" s="32"/>
    </row>
    <row r="2163" spans="1:8" s="42" customFormat="1" ht="15">
      <c r="A2163" s="36"/>
      <c r="B2163" s="544" t="s">
        <v>39</v>
      </c>
      <c r="C2163" s="545" t="s">
        <v>1</v>
      </c>
      <c r="D2163" s="546" t="s">
        <v>1</v>
      </c>
      <c r="E2163" s="547" t="s">
        <v>1</v>
      </c>
      <c r="F2163" s="548">
        <f>F2161</f>
        <v>12.33</v>
      </c>
      <c r="G2163" s="32"/>
      <c r="H2163" s="32"/>
    </row>
    <row r="2164" spans="1:8" s="42" customFormat="1" ht="15">
      <c r="A2164" s="36"/>
      <c r="B2164" s="544" t="s">
        <v>40</v>
      </c>
      <c r="C2164" s="545" t="s">
        <v>1</v>
      </c>
      <c r="D2164" s="546" t="s">
        <v>1</v>
      </c>
      <c r="E2164" s="547"/>
      <c r="F2164" s="548">
        <f>ROUND((F2163*E2164),2)</f>
        <v>0</v>
      </c>
      <c r="G2164" s="32"/>
      <c r="H2164" s="32"/>
    </row>
    <row r="2165" spans="1:8" s="42" customFormat="1" ht="15" customHeight="1" thickBot="1">
      <c r="A2165" s="36"/>
      <c r="B2165" s="549" t="s">
        <v>41</v>
      </c>
      <c r="C2165" s="550" t="s">
        <v>1</v>
      </c>
      <c r="D2165" s="551" t="s">
        <v>1</v>
      </c>
      <c r="E2165" s="552" t="s">
        <v>1</v>
      </c>
      <c r="F2165" s="553">
        <f>SUM(F2163:F2164)</f>
        <v>12.33</v>
      </c>
      <c r="G2165" s="32"/>
      <c r="H2165" s="32"/>
    </row>
    <row r="2166" spans="1:8" s="43" customFormat="1" ht="15.75" thickBot="1">
      <c r="A2166" s="33"/>
      <c r="B2166" s="33"/>
      <c r="C2166" s="33"/>
      <c r="D2166" s="46"/>
      <c r="E2166" s="37"/>
      <c r="F2166" s="37"/>
      <c r="G2166" s="31"/>
      <c r="H2166" s="31"/>
    </row>
    <row r="2167" spans="1:8" s="42" customFormat="1" ht="15">
      <c r="A2167" s="36"/>
      <c r="B2167" s="226" t="s">
        <v>584</v>
      </c>
      <c r="C2167" s="227"/>
      <c r="D2167" s="228"/>
      <c r="E2167" s="229"/>
      <c r="F2167" s="230"/>
      <c r="G2167" s="32"/>
      <c r="H2167" s="32"/>
    </row>
    <row r="2168" spans="1:8" s="42" customFormat="1" ht="15">
      <c r="A2168" s="36"/>
      <c r="B2168" s="748" t="s">
        <v>585</v>
      </c>
      <c r="C2168" s="749"/>
      <c r="D2168" s="749"/>
      <c r="E2168" s="749"/>
      <c r="F2168" s="750"/>
      <c r="G2168" s="32"/>
      <c r="H2168" s="32"/>
    </row>
    <row r="2169" spans="1:8" s="42" customFormat="1" ht="15">
      <c r="A2169" s="36"/>
      <c r="B2169" s="231" t="s">
        <v>46</v>
      </c>
      <c r="C2169" s="232"/>
      <c r="D2169" s="233"/>
      <c r="E2169" s="234"/>
      <c r="F2169" s="235"/>
      <c r="G2169" s="32"/>
      <c r="H2169" s="32"/>
    </row>
    <row r="2170" spans="1:8" s="42" customFormat="1" ht="15">
      <c r="A2170" s="36"/>
      <c r="B2170" s="231"/>
      <c r="C2170" s="232"/>
      <c r="D2170" s="233"/>
      <c r="E2170" s="234"/>
      <c r="F2170" s="235"/>
      <c r="G2170" s="32"/>
      <c r="H2170" s="32"/>
    </row>
    <row r="2171" spans="1:8" s="42" customFormat="1" ht="15">
      <c r="A2171" s="36"/>
      <c r="B2171" s="231" t="s">
        <v>27</v>
      </c>
      <c r="C2171" s="232" t="s">
        <v>28</v>
      </c>
      <c r="D2171" s="233" t="s">
        <v>29</v>
      </c>
      <c r="E2171" s="234" t="s">
        <v>30</v>
      </c>
      <c r="F2171" s="235" t="s">
        <v>31</v>
      </c>
      <c r="G2171" s="32"/>
      <c r="H2171" s="32"/>
    </row>
    <row r="2172" spans="1:8" s="42" customFormat="1" ht="30">
      <c r="A2172" s="36"/>
      <c r="B2172" s="231" t="s">
        <v>50</v>
      </c>
      <c r="C2172" s="232" t="s">
        <v>32</v>
      </c>
      <c r="D2172" s="386">
        <v>0.173</v>
      </c>
      <c r="E2172" s="338">
        <v>13.48</v>
      </c>
      <c r="F2172" s="235">
        <f>ROUND((D2172*E2172),2)</f>
        <v>2.33</v>
      </c>
      <c r="G2172" s="32"/>
      <c r="H2172" s="32"/>
    </row>
    <row r="2173" spans="1:8" s="42" customFormat="1" ht="30">
      <c r="A2173" s="36"/>
      <c r="B2173" s="231" t="s">
        <v>49</v>
      </c>
      <c r="C2173" s="232" t="s">
        <v>32</v>
      </c>
      <c r="D2173" s="386">
        <v>0.173</v>
      </c>
      <c r="E2173" s="234">
        <v>17.66</v>
      </c>
      <c r="F2173" s="235">
        <f>ROUND((D2173*E2173),2)</f>
        <v>3.06</v>
      </c>
      <c r="G2173" s="32"/>
      <c r="H2173" s="32"/>
    </row>
    <row r="2174" spans="1:8" s="42" customFormat="1" ht="15">
      <c r="A2174" s="36"/>
      <c r="B2174" s="231" t="s">
        <v>240</v>
      </c>
      <c r="C2174" s="232" t="s">
        <v>45</v>
      </c>
      <c r="D2174" s="386">
        <v>0.008</v>
      </c>
      <c r="E2174" s="234">
        <v>4.97</v>
      </c>
      <c r="F2174" s="235">
        <f>ROUND((D2174*E2174),2)</f>
        <v>0.04</v>
      </c>
      <c r="G2174" s="32"/>
      <c r="H2174" s="32"/>
    </row>
    <row r="2175" spans="1:8" s="42" customFormat="1" ht="46.5" customHeight="1">
      <c r="A2175" s="36"/>
      <c r="B2175" s="231" t="s">
        <v>587</v>
      </c>
      <c r="C2175" s="232" t="s">
        <v>588</v>
      </c>
      <c r="D2175" s="386">
        <v>0.002</v>
      </c>
      <c r="E2175" s="234">
        <v>27.57</v>
      </c>
      <c r="F2175" s="235">
        <f>ROUND((D2175*E2175),2)</f>
        <v>0.06</v>
      </c>
      <c r="G2175" s="32"/>
      <c r="H2175" s="32"/>
    </row>
    <row r="2176" spans="1:8" s="42" customFormat="1" ht="30">
      <c r="A2176" s="36"/>
      <c r="B2176" s="345" t="s">
        <v>586</v>
      </c>
      <c r="C2176" s="237" t="s">
        <v>45</v>
      </c>
      <c r="D2176" s="243">
        <v>1</v>
      </c>
      <c r="E2176" s="239">
        <v>3.38</v>
      </c>
      <c r="F2176" s="240">
        <f>ROUND((D2176*E2176),2)</f>
        <v>3.38</v>
      </c>
      <c r="G2176" s="32"/>
      <c r="H2176" s="32"/>
    </row>
    <row r="2177" spans="1:8" s="42" customFormat="1" ht="15">
      <c r="A2177" s="36"/>
      <c r="B2177" s="544" t="s">
        <v>38</v>
      </c>
      <c r="C2177" s="545" t="s">
        <v>1</v>
      </c>
      <c r="D2177" s="546" t="s">
        <v>1</v>
      </c>
      <c r="E2177" s="547" t="s">
        <v>1</v>
      </c>
      <c r="F2177" s="548">
        <f>SUM(F2171:F2176)</f>
        <v>8.870000000000001</v>
      </c>
      <c r="G2177" s="32"/>
      <c r="H2177" s="32"/>
    </row>
    <row r="2178" spans="1:8" s="42" customFormat="1" ht="15">
      <c r="A2178" s="36"/>
      <c r="B2178" s="544"/>
      <c r="C2178" s="545"/>
      <c r="D2178" s="546"/>
      <c r="E2178" s="547"/>
      <c r="F2178" s="548"/>
      <c r="G2178" s="32"/>
      <c r="H2178" s="32"/>
    </row>
    <row r="2179" spans="1:8" s="42" customFormat="1" ht="15">
      <c r="A2179" s="36"/>
      <c r="B2179" s="544" t="s">
        <v>39</v>
      </c>
      <c r="C2179" s="545" t="s">
        <v>1</v>
      </c>
      <c r="D2179" s="546" t="s">
        <v>1</v>
      </c>
      <c r="E2179" s="547" t="s">
        <v>1</v>
      </c>
      <c r="F2179" s="548">
        <f>F2177</f>
        <v>8.870000000000001</v>
      </c>
      <c r="G2179" s="32"/>
      <c r="H2179" s="32"/>
    </row>
    <row r="2180" spans="1:8" s="43" customFormat="1" ht="15">
      <c r="A2180" s="33"/>
      <c r="B2180" s="544" t="s">
        <v>40</v>
      </c>
      <c r="C2180" s="545" t="s">
        <v>1</v>
      </c>
      <c r="D2180" s="546" t="s">
        <v>1</v>
      </c>
      <c r="E2180" s="547"/>
      <c r="F2180" s="548">
        <f>ROUND((F2179*E2180),2)</f>
        <v>0</v>
      </c>
      <c r="G2180" s="31"/>
      <c r="H2180" s="31"/>
    </row>
    <row r="2181" spans="1:8" s="42" customFormat="1" ht="15.75" thickBot="1">
      <c r="A2181" s="36"/>
      <c r="B2181" s="549" t="s">
        <v>41</v>
      </c>
      <c r="C2181" s="550" t="s">
        <v>1</v>
      </c>
      <c r="D2181" s="551" t="s">
        <v>1</v>
      </c>
      <c r="E2181" s="552" t="s">
        <v>1</v>
      </c>
      <c r="F2181" s="553">
        <f>SUM(F2179:F2180)</f>
        <v>8.870000000000001</v>
      </c>
      <c r="G2181" s="32"/>
      <c r="H2181" s="32"/>
    </row>
    <row r="2182" spans="1:8" s="42" customFormat="1" ht="15" customHeight="1" thickBot="1">
      <c r="A2182" s="36"/>
      <c r="B2182" s="33"/>
      <c r="C2182" s="33"/>
      <c r="D2182" s="46"/>
      <c r="E2182" s="37"/>
      <c r="F2182" s="37"/>
      <c r="G2182" s="32"/>
      <c r="H2182" s="32"/>
    </row>
    <row r="2183" spans="1:8" s="42" customFormat="1" ht="15">
      <c r="A2183" s="36"/>
      <c r="B2183" s="226" t="s">
        <v>584</v>
      </c>
      <c r="C2183" s="227"/>
      <c r="D2183" s="228"/>
      <c r="E2183" s="229"/>
      <c r="F2183" s="230"/>
      <c r="G2183" s="32"/>
      <c r="H2183" s="32"/>
    </row>
    <row r="2184" spans="1:8" s="42" customFormat="1" ht="15">
      <c r="A2184" s="36"/>
      <c r="B2184" s="748" t="s">
        <v>591</v>
      </c>
      <c r="C2184" s="749"/>
      <c r="D2184" s="749"/>
      <c r="E2184" s="749"/>
      <c r="F2184" s="750"/>
      <c r="G2184" s="32"/>
      <c r="H2184" s="32"/>
    </row>
    <row r="2185" spans="1:8" s="42" customFormat="1" ht="15">
      <c r="A2185" s="36"/>
      <c r="B2185" s="231" t="s">
        <v>46</v>
      </c>
      <c r="C2185" s="232"/>
      <c r="D2185" s="233"/>
      <c r="E2185" s="234"/>
      <c r="F2185" s="235"/>
      <c r="G2185" s="32"/>
      <c r="H2185" s="32"/>
    </row>
    <row r="2186" spans="1:8" s="42" customFormat="1" ht="15">
      <c r="A2186" s="36"/>
      <c r="B2186" s="231"/>
      <c r="C2186" s="232"/>
      <c r="D2186" s="233"/>
      <c r="E2186" s="234"/>
      <c r="F2186" s="235"/>
      <c r="G2186" s="32"/>
      <c r="H2186" s="32"/>
    </row>
    <row r="2187" spans="1:8" s="42" customFormat="1" ht="15">
      <c r="A2187" s="36"/>
      <c r="B2187" s="231" t="s">
        <v>27</v>
      </c>
      <c r="C2187" s="232" t="s">
        <v>28</v>
      </c>
      <c r="D2187" s="233" t="s">
        <v>29</v>
      </c>
      <c r="E2187" s="234" t="s">
        <v>30</v>
      </c>
      <c r="F2187" s="235" t="s">
        <v>31</v>
      </c>
      <c r="G2187" s="32"/>
      <c r="H2187" s="32"/>
    </row>
    <row r="2188" spans="1:8" s="42" customFormat="1" ht="44.25" customHeight="1">
      <c r="A2188" s="36"/>
      <c r="B2188" s="231" t="s">
        <v>50</v>
      </c>
      <c r="C2188" s="232" t="s">
        <v>32</v>
      </c>
      <c r="D2188" s="386">
        <v>0.172</v>
      </c>
      <c r="E2188" s="338">
        <v>13.48</v>
      </c>
      <c r="F2188" s="235">
        <f>ROUND((D2188*E2188),2)</f>
        <v>2.32</v>
      </c>
      <c r="G2188" s="32"/>
      <c r="H2188" s="32"/>
    </row>
    <row r="2189" spans="1:8" s="42" customFormat="1" ht="30">
      <c r="A2189" s="36"/>
      <c r="B2189" s="231" t="s">
        <v>49</v>
      </c>
      <c r="C2189" s="232" t="s">
        <v>32</v>
      </c>
      <c r="D2189" s="386">
        <v>0.172</v>
      </c>
      <c r="E2189" s="239">
        <v>17.66</v>
      </c>
      <c r="F2189" s="235">
        <f>ROUND((D2189*E2189),2)</f>
        <v>3.04</v>
      </c>
      <c r="G2189" s="32"/>
      <c r="H2189" s="32"/>
    </row>
    <row r="2190" spans="1:8" s="42" customFormat="1" ht="15">
      <c r="A2190" s="36"/>
      <c r="B2190" s="231" t="s">
        <v>240</v>
      </c>
      <c r="C2190" s="232" t="s">
        <v>45</v>
      </c>
      <c r="D2190" s="386">
        <v>0.008</v>
      </c>
      <c r="E2190" s="234">
        <v>4.97</v>
      </c>
      <c r="F2190" s="235">
        <f>ROUND((D2190*E2190),2)</f>
        <v>0.04</v>
      </c>
      <c r="G2190" s="32"/>
      <c r="H2190" s="32"/>
    </row>
    <row r="2191" spans="1:8" s="42" customFormat="1" ht="15">
      <c r="A2191" s="36"/>
      <c r="B2191" s="231" t="s">
        <v>587</v>
      </c>
      <c r="C2191" s="232" t="s">
        <v>588</v>
      </c>
      <c r="D2191" s="386">
        <v>0.002</v>
      </c>
      <c r="E2191" s="234">
        <v>27.57</v>
      </c>
      <c r="F2191" s="235">
        <f>ROUND((D2191*E2191),2)</f>
        <v>0.06</v>
      </c>
      <c r="G2191" s="32"/>
      <c r="H2191" s="32"/>
    </row>
    <row r="2192" spans="1:8" s="42" customFormat="1" ht="30">
      <c r="A2192" s="36"/>
      <c r="B2192" s="345" t="s">
        <v>592</v>
      </c>
      <c r="C2192" s="237" t="s">
        <v>45</v>
      </c>
      <c r="D2192" s="243">
        <v>1</v>
      </c>
      <c r="E2192" s="239">
        <v>15.19</v>
      </c>
      <c r="F2192" s="240">
        <f>ROUND((D2192*E2192),2)</f>
        <v>15.19</v>
      </c>
      <c r="G2192" s="32"/>
      <c r="H2192" s="32"/>
    </row>
    <row r="2193" spans="1:8" s="42" customFormat="1" ht="15">
      <c r="A2193" s="36"/>
      <c r="B2193" s="544" t="s">
        <v>38</v>
      </c>
      <c r="C2193" s="545" t="s">
        <v>1</v>
      </c>
      <c r="D2193" s="546" t="s">
        <v>1</v>
      </c>
      <c r="E2193" s="547" t="s">
        <v>1</v>
      </c>
      <c r="F2193" s="548">
        <f>SUM(F2187:F2192)</f>
        <v>20.65</v>
      </c>
      <c r="G2193" s="32"/>
      <c r="H2193" s="32"/>
    </row>
    <row r="2194" spans="1:8" s="43" customFormat="1" ht="15">
      <c r="A2194" s="33"/>
      <c r="B2194" s="544"/>
      <c r="C2194" s="545"/>
      <c r="D2194" s="546"/>
      <c r="E2194" s="547"/>
      <c r="F2194" s="548"/>
      <c r="G2194" s="31"/>
      <c r="H2194" s="31"/>
    </row>
    <row r="2195" spans="1:8" s="42" customFormat="1" ht="15">
      <c r="A2195" s="36"/>
      <c r="B2195" s="544" t="s">
        <v>39</v>
      </c>
      <c r="C2195" s="545" t="s">
        <v>1</v>
      </c>
      <c r="D2195" s="546" t="s">
        <v>1</v>
      </c>
      <c r="E2195" s="547" t="s">
        <v>1</v>
      </c>
      <c r="F2195" s="548">
        <f>F2193</f>
        <v>20.65</v>
      </c>
      <c r="G2195" s="32"/>
      <c r="H2195" s="32"/>
    </row>
    <row r="2196" spans="1:8" s="42" customFormat="1" ht="15">
      <c r="A2196" s="36"/>
      <c r="B2196" s="544" t="s">
        <v>40</v>
      </c>
      <c r="C2196" s="545" t="s">
        <v>1</v>
      </c>
      <c r="D2196" s="546" t="s">
        <v>1</v>
      </c>
      <c r="E2196" s="547"/>
      <c r="F2196" s="548">
        <f>ROUND((F2195*E2196),2)</f>
        <v>0</v>
      </c>
      <c r="G2196" s="32"/>
      <c r="H2196" s="32"/>
    </row>
    <row r="2197" spans="1:8" s="42" customFormat="1" ht="15.75" thickBot="1">
      <c r="A2197" s="36"/>
      <c r="B2197" s="549" t="s">
        <v>41</v>
      </c>
      <c r="C2197" s="550" t="s">
        <v>1</v>
      </c>
      <c r="D2197" s="551" t="s">
        <v>1</v>
      </c>
      <c r="E2197" s="552" t="s">
        <v>1</v>
      </c>
      <c r="F2197" s="553">
        <f>SUM(F2195:F2196)</f>
        <v>20.65</v>
      </c>
      <c r="G2197" s="32"/>
      <c r="H2197" s="32"/>
    </row>
    <row r="2198" spans="1:8" s="42" customFormat="1" ht="15" customHeight="1" thickBot="1">
      <c r="A2198" s="36"/>
      <c r="B2198" s="33"/>
      <c r="C2198" s="33"/>
      <c r="D2198" s="46"/>
      <c r="E2198" s="37"/>
      <c r="F2198" s="37"/>
      <c r="G2198" s="32"/>
      <c r="H2198" s="32"/>
    </row>
    <row r="2199" spans="1:8" s="42" customFormat="1" ht="15">
      <c r="A2199" s="36"/>
      <c r="B2199" s="226" t="s">
        <v>594</v>
      </c>
      <c r="C2199" s="227"/>
      <c r="D2199" s="228"/>
      <c r="E2199" s="229"/>
      <c r="F2199" s="230"/>
      <c r="G2199" s="32"/>
      <c r="H2199" s="32"/>
    </row>
    <row r="2200" spans="1:8" s="42" customFormat="1" ht="15">
      <c r="A2200" s="36"/>
      <c r="B2200" s="748" t="s">
        <v>595</v>
      </c>
      <c r="C2200" s="749"/>
      <c r="D2200" s="749"/>
      <c r="E2200" s="749"/>
      <c r="F2200" s="750"/>
      <c r="G2200" s="32"/>
      <c r="H2200" s="32"/>
    </row>
    <row r="2201" spans="1:8" s="42" customFormat="1" ht="15">
      <c r="A2201" s="36"/>
      <c r="B2201" s="231" t="s">
        <v>46</v>
      </c>
      <c r="C2201" s="232"/>
      <c r="D2201" s="233"/>
      <c r="E2201" s="234"/>
      <c r="F2201" s="235"/>
      <c r="G2201" s="32"/>
      <c r="H2201" s="32"/>
    </row>
    <row r="2202" spans="1:8" s="42" customFormat="1" ht="15">
      <c r="A2202" s="36"/>
      <c r="B2202" s="231"/>
      <c r="C2202" s="232"/>
      <c r="D2202" s="233"/>
      <c r="E2202" s="234"/>
      <c r="F2202" s="235"/>
      <c r="G2202" s="32"/>
      <c r="H2202" s="32"/>
    </row>
    <row r="2203" spans="1:8" s="42" customFormat="1" ht="15">
      <c r="A2203" s="36"/>
      <c r="B2203" s="231" t="s">
        <v>27</v>
      </c>
      <c r="C2203" s="232" t="s">
        <v>28</v>
      </c>
      <c r="D2203" s="233" t="s">
        <v>29</v>
      </c>
      <c r="E2203" s="234" t="s">
        <v>30</v>
      </c>
      <c r="F2203" s="235" t="s">
        <v>31</v>
      </c>
      <c r="G2203" s="32"/>
      <c r="H2203" s="32"/>
    </row>
    <row r="2204" spans="1:8" s="42" customFormat="1" ht="30">
      <c r="A2204" s="36"/>
      <c r="B2204" s="231" t="s">
        <v>50</v>
      </c>
      <c r="C2204" s="232" t="s">
        <v>32</v>
      </c>
      <c r="D2204" s="386">
        <v>0.7745</v>
      </c>
      <c r="E2204" s="338">
        <v>13.48</v>
      </c>
      <c r="F2204" s="235">
        <f>ROUND((D2204*E2204),2)</f>
        <v>10.44</v>
      </c>
      <c r="G2204" s="32"/>
      <c r="H2204" s="32"/>
    </row>
    <row r="2205" spans="1:8" s="42" customFormat="1" ht="30">
      <c r="A2205" s="36"/>
      <c r="B2205" s="231" t="s">
        <v>49</v>
      </c>
      <c r="C2205" s="232" t="s">
        <v>32</v>
      </c>
      <c r="D2205" s="386">
        <v>0.7745</v>
      </c>
      <c r="E2205" s="239">
        <v>17.66</v>
      </c>
      <c r="F2205" s="235">
        <f>ROUND((D2205*E2205),2)</f>
        <v>13.68</v>
      </c>
      <c r="G2205" s="32"/>
      <c r="H2205" s="32"/>
    </row>
    <row r="2206" spans="1:8" s="42" customFormat="1" ht="15" customHeight="1">
      <c r="A2206" s="36"/>
      <c r="B2206" s="231" t="s">
        <v>240</v>
      </c>
      <c r="C2206" s="232" t="s">
        <v>45</v>
      </c>
      <c r="D2206" s="386">
        <v>0.0095</v>
      </c>
      <c r="E2206" s="530">
        <v>4.97</v>
      </c>
      <c r="F2206" s="235">
        <f>ROUND((D2206*E2206),2)</f>
        <v>0.05</v>
      </c>
      <c r="G2206" s="32"/>
      <c r="H2206" s="32"/>
    </row>
    <row r="2207" spans="1:8" s="42" customFormat="1" ht="30">
      <c r="A2207" s="36"/>
      <c r="B2207" s="345" t="s">
        <v>596</v>
      </c>
      <c r="C2207" s="237" t="s">
        <v>45</v>
      </c>
      <c r="D2207" s="243">
        <v>1</v>
      </c>
      <c r="E2207" s="239">
        <v>24.45</v>
      </c>
      <c r="F2207" s="240">
        <f>ROUND((D2207*E2207),2)</f>
        <v>24.45</v>
      </c>
      <c r="G2207" s="32"/>
      <c r="H2207" s="32"/>
    </row>
    <row r="2208" spans="1:8" s="43" customFormat="1" ht="15">
      <c r="A2208" s="33"/>
      <c r="B2208" s="544" t="s">
        <v>38</v>
      </c>
      <c r="C2208" s="545" t="s">
        <v>1</v>
      </c>
      <c r="D2208" s="546" t="s">
        <v>1</v>
      </c>
      <c r="E2208" s="547" t="s">
        <v>1</v>
      </c>
      <c r="F2208" s="548">
        <f>SUM(F2203:F2207)</f>
        <v>48.62</v>
      </c>
      <c r="G2208" s="31"/>
      <c r="H2208" s="31"/>
    </row>
    <row r="2209" spans="1:8" s="42" customFormat="1" ht="15">
      <c r="A2209" s="36"/>
      <c r="B2209" s="544"/>
      <c r="C2209" s="545"/>
      <c r="D2209" s="546"/>
      <c r="E2209" s="547"/>
      <c r="F2209" s="548"/>
      <c r="G2209" s="32"/>
      <c r="H2209" s="32"/>
    </row>
    <row r="2210" spans="1:8" s="42" customFormat="1" ht="15">
      <c r="A2210" s="36"/>
      <c r="B2210" s="544" t="s">
        <v>39</v>
      </c>
      <c r="C2210" s="545" t="s">
        <v>1</v>
      </c>
      <c r="D2210" s="546" t="s">
        <v>1</v>
      </c>
      <c r="E2210" s="547" t="s">
        <v>1</v>
      </c>
      <c r="F2210" s="548">
        <f>F2208</f>
        <v>48.62</v>
      </c>
      <c r="G2210" s="32"/>
      <c r="H2210" s="32"/>
    </row>
    <row r="2211" spans="1:8" s="42" customFormat="1" ht="15">
      <c r="A2211" s="36"/>
      <c r="B2211" s="544" t="s">
        <v>40</v>
      </c>
      <c r="C2211" s="545" t="s">
        <v>1</v>
      </c>
      <c r="D2211" s="546" t="s">
        <v>1</v>
      </c>
      <c r="E2211" s="547"/>
      <c r="F2211" s="548">
        <f>ROUND((F2210*E2211),2)</f>
        <v>0</v>
      </c>
      <c r="G2211" s="32"/>
      <c r="H2211" s="32"/>
    </row>
    <row r="2212" spans="1:8" s="42" customFormat="1" ht="15.75" thickBot="1">
      <c r="A2212" s="36"/>
      <c r="B2212" s="549" t="s">
        <v>41</v>
      </c>
      <c r="C2212" s="550" t="s">
        <v>1</v>
      </c>
      <c r="D2212" s="551" t="s">
        <v>1</v>
      </c>
      <c r="E2212" s="552" t="s">
        <v>1</v>
      </c>
      <c r="F2212" s="553">
        <f>SUM(F2210:F2211)</f>
        <v>48.62</v>
      </c>
      <c r="G2212" s="32"/>
      <c r="H2212" s="32"/>
    </row>
    <row r="2213" spans="1:8" s="42" customFormat="1" ht="15.75" thickBot="1">
      <c r="A2213" s="36"/>
      <c r="B2213" s="33"/>
      <c r="C2213" s="33"/>
      <c r="D2213" s="46"/>
      <c r="E2213" s="37"/>
      <c r="F2213" s="37"/>
      <c r="G2213" s="32"/>
      <c r="H2213" s="32"/>
    </row>
    <row r="2214" spans="1:8" s="42" customFormat="1" ht="15" customHeight="1">
      <c r="A2214" s="36"/>
      <c r="B2214" s="226" t="s">
        <v>600</v>
      </c>
      <c r="C2214" s="227"/>
      <c r="D2214" s="228"/>
      <c r="E2214" s="229"/>
      <c r="F2214" s="230"/>
      <c r="G2214" s="32"/>
      <c r="H2214" s="32"/>
    </row>
    <row r="2215" spans="1:8" s="42" customFormat="1" ht="15">
      <c r="A2215" s="36"/>
      <c r="B2215" s="748" t="s">
        <v>599</v>
      </c>
      <c r="C2215" s="749"/>
      <c r="D2215" s="749"/>
      <c r="E2215" s="749"/>
      <c r="F2215" s="750"/>
      <c r="G2215" s="32"/>
      <c r="H2215" s="32"/>
    </row>
    <row r="2216" spans="1:8" s="42" customFormat="1" ht="28.5" customHeight="1">
      <c r="A2216" s="36"/>
      <c r="B2216" s="231" t="s">
        <v>46</v>
      </c>
      <c r="C2216" s="232"/>
      <c r="D2216" s="233"/>
      <c r="E2216" s="234"/>
      <c r="F2216" s="235"/>
      <c r="G2216" s="32"/>
      <c r="H2216" s="32"/>
    </row>
    <row r="2217" spans="1:8" s="42" customFormat="1" ht="15">
      <c r="A2217" s="36"/>
      <c r="B2217" s="231"/>
      <c r="C2217" s="232"/>
      <c r="D2217" s="233"/>
      <c r="E2217" s="234"/>
      <c r="F2217" s="235"/>
      <c r="G2217" s="32"/>
      <c r="H2217" s="32"/>
    </row>
    <row r="2218" spans="1:8" s="42" customFormat="1" ht="15">
      <c r="A2218" s="36"/>
      <c r="B2218" s="231" t="s">
        <v>27</v>
      </c>
      <c r="C2218" s="232" t="s">
        <v>28</v>
      </c>
      <c r="D2218" s="233" t="s">
        <v>29</v>
      </c>
      <c r="E2218" s="234" t="s">
        <v>30</v>
      </c>
      <c r="F2218" s="235" t="s">
        <v>31</v>
      </c>
      <c r="G2218" s="32"/>
      <c r="H2218" s="32"/>
    </row>
    <row r="2219" spans="1:8" s="42" customFormat="1" ht="30">
      <c r="A2219" s="36"/>
      <c r="B2219" s="231" t="s">
        <v>50</v>
      </c>
      <c r="C2219" s="232" t="s">
        <v>32</v>
      </c>
      <c r="D2219" s="233">
        <v>0.15</v>
      </c>
      <c r="E2219" s="338">
        <v>13.48</v>
      </c>
      <c r="F2219" s="235">
        <f>ROUND((D2219*E2219),2)</f>
        <v>2.02</v>
      </c>
      <c r="G2219" s="32"/>
      <c r="H2219" s="32"/>
    </row>
    <row r="2220" spans="1:8" s="43" customFormat="1" ht="30">
      <c r="A2220" s="33"/>
      <c r="B2220" s="231" t="s">
        <v>49</v>
      </c>
      <c r="C2220" s="232" t="s">
        <v>32</v>
      </c>
      <c r="D2220" s="233">
        <v>0.15</v>
      </c>
      <c r="E2220" s="239">
        <v>17.66</v>
      </c>
      <c r="F2220" s="235">
        <f>ROUND((D2220*E2220),2)</f>
        <v>2.65</v>
      </c>
      <c r="G2220" s="31"/>
      <c r="H2220" s="31"/>
    </row>
    <row r="2221" spans="1:8" s="43" customFormat="1" ht="15">
      <c r="A2221" s="33"/>
      <c r="B2221" s="231" t="s">
        <v>240</v>
      </c>
      <c r="C2221" s="232" t="s">
        <v>45</v>
      </c>
      <c r="D2221" s="233">
        <v>0.0175</v>
      </c>
      <c r="E2221" s="530">
        <v>4.97</v>
      </c>
      <c r="F2221" s="235">
        <f>ROUND((D2221*E2221),2)</f>
        <v>0.09</v>
      </c>
      <c r="G2221" s="31"/>
      <c r="H2221" s="31"/>
    </row>
    <row r="2222" spans="1:8" s="43" customFormat="1" ht="15">
      <c r="A2222" s="33"/>
      <c r="B2222" s="345" t="s">
        <v>1460</v>
      </c>
      <c r="C2222" s="237" t="s">
        <v>45</v>
      </c>
      <c r="D2222" s="238">
        <v>1</v>
      </c>
      <c r="E2222" s="239">
        <f>'MAPA DE COTAÇÃO'!$M$67</f>
        <v>13.28</v>
      </c>
      <c r="F2222" s="240">
        <f>ROUND((D2222*E2222),2)</f>
        <v>13.28</v>
      </c>
      <c r="G2222" s="31"/>
      <c r="H2222" s="31"/>
    </row>
    <row r="2223" spans="2:6" ht="15">
      <c r="B2223" s="544" t="s">
        <v>38</v>
      </c>
      <c r="C2223" s="545" t="s">
        <v>1</v>
      </c>
      <c r="D2223" s="546" t="s">
        <v>1</v>
      </c>
      <c r="E2223" s="547" t="s">
        <v>1</v>
      </c>
      <c r="F2223" s="548">
        <f>SUM(F2218:F2222)</f>
        <v>18.04</v>
      </c>
    </row>
    <row r="2224" spans="1:8" s="211" customFormat="1" ht="15">
      <c r="A2224" s="213"/>
      <c r="B2224" s="544"/>
      <c r="C2224" s="545"/>
      <c r="D2224" s="546"/>
      <c r="E2224" s="547"/>
      <c r="F2224" s="548"/>
      <c r="G2224" s="212"/>
      <c r="H2224" s="212"/>
    </row>
    <row r="2225" spans="1:8" s="211" customFormat="1" ht="15">
      <c r="A2225" s="213"/>
      <c r="B2225" s="544" t="s">
        <v>39</v>
      </c>
      <c r="C2225" s="545" t="s">
        <v>1</v>
      </c>
      <c r="D2225" s="546" t="s">
        <v>1</v>
      </c>
      <c r="E2225" s="547" t="s">
        <v>1</v>
      </c>
      <c r="F2225" s="548">
        <f>F2223</f>
        <v>18.04</v>
      </c>
      <c r="G2225" s="212"/>
      <c r="H2225" s="212"/>
    </row>
    <row r="2226" spans="1:8" s="211" customFormat="1" ht="15">
      <c r="A2226" s="213"/>
      <c r="B2226" s="544" t="s">
        <v>40</v>
      </c>
      <c r="C2226" s="545" t="s">
        <v>1</v>
      </c>
      <c r="D2226" s="546" t="s">
        <v>1</v>
      </c>
      <c r="E2226" s="547"/>
      <c r="F2226" s="548">
        <f>ROUND((F2225*E2226),2)</f>
        <v>0</v>
      </c>
      <c r="G2226" s="212"/>
      <c r="H2226" s="212"/>
    </row>
    <row r="2227" spans="1:8" s="211" customFormat="1" ht="15.75" thickBot="1">
      <c r="A2227" s="213"/>
      <c r="B2227" s="549" t="s">
        <v>41</v>
      </c>
      <c r="C2227" s="550" t="s">
        <v>1</v>
      </c>
      <c r="D2227" s="551" t="s">
        <v>1</v>
      </c>
      <c r="E2227" s="552" t="s">
        <v>1</v>
      </c>
      <c r="F2227" s="553">
        <f>SUM(F2225:F2226)</f>
        <v>18.04</v>
      </c>
      <c r="G2227" s="212"/>
      <c r="H2227" s="212"/>
    </row>
    <row r="2228" spans="1:8" s="211" customFormat="1" ht="15.75" thickBot="1">
      <c r="A2228" s="213"/>
      <c r="B2228" s="33"/>
      <c r="C2228" s="33"/>
      <c r="D2228" s="46"/>
      <c r="E2228" s="37"/>
      <c r="F2228" s="37"/>
      <c r="G2228" s="212"/>
      <c r="H2228" s="212"/>
    </row>
    <row r="2229" spans="1:8" s="211" customFormat="1" ht="15">
      <c r="A2229" s="213"/>
      <c r="B2229" s="226" t="s">
        <v>604</v>
      </c>
      <c r="C2229" s="227"/>
      <c r="D2229" s="228"/>
      <c r="E2229" s="229"/>
      <c r="F2229" s="230"/>
      <c r="G2229" s="212"/>
      <c r="H2229" s="212"/>
    </row>
    <row r="2230" spans="1:8" s="211" customFormat="1" ht="15">
      <c r="A2230" s="213"/>
      <c r="B2230" s="748" t="s">
        <v>603</v>
      </c>
      <c r="C2230" s="749"/>
      <c r="D2230" s="749"/>
      <c r="E2230" s="749"/>
      <c r="F2230" s="750"/>
      <c r="G2230" s="212"/>
      <c r="H2230" s="212"/>
    </row>
    <row r="2231" spans="1:8" s="211" customFormat="1" ht="15">
      <c r="A2231" s="213"/>
      <c r="B2231" s="231" t="s">
        <v>46</v>
      </c>
      <c r="C2231" s="232"/>
      <c r="D2231" s="233"/>
      <c r="E2231" s="234"/>
      <c r="F2231" s="235"/>
      <c r="G2231" s="212"/>
      <c r="H2231" s="212"/>
    </row>
    <row r="2232" spans="2:6" ht="15">
      <c r="B2232" s="231"/>
      <c r="C2232" s="232"/>
      <c r="D2232" s="233"/>
      <c r="E2232" s="234"/>
      <c r="F2232" s="235"/>
    </row>
    <row r="2233" spans="2:6" ht="15">
      <c r="B2233" s="231" t="s">
        <v>27</v>
      </c>
      <c r="C2233" s="232" t="s">
        <v>28</v>
      </c>
      <c r="D2233" s="233" t="s">
        <v>29</v>
      </c>
      <c r="E2233" s="234" t="s">
        <v>30</v>
      </c>
      <c r="F2233" s="235" t="s">
        <v>31</v>
      </c>
    </row>
    <row r="2234" spans="2:6" ht="30">
      <c r="B2234" s="231" t="s">
        <v>50</v>
      </c>
      <c r="C2234" s="232" t="s">
        <v>32</v>
      </c>
      <c r="D2234" s="233">
        <v>2.603</v>
      </c>
      <c r="E2234" s="338">
        <v>13.48</v>
      </c>
      <c r="F2234" s="235">
        <f>ROUND((D2234*E2234),2)</f>
        <v>35.09</v>
      </c>
    </row>
    <row r="2235" spans="2:6" ht="30">
      <c r="B2235" s="231" t="s">
        <v>49</v>
      </c>
      <c r="C2235" s="232" t="s">
        <v>32</v>
      </c>
      <c r="D2235" s="233">
        <v>2.603</v>
      </c>
      <c r="E2235" s="239">
        <v>17.66</v>
      </c>
      <c r="F2235" s="235">
        <f>ROUND((D2235*E2235),2)</f>
        <v>45.97</v>
      </c>
    </row>
    <row r="2236" spans="2:6" ht="15">
      <c r="B2236" s="345" t="s">
        <v>1407</v>
      </c>
      <c r="C2236" s="237" t="s">
        <v>5</v>
      </c>
      <c r="D2236" s="238">
        <v>45</v>
      </c>
      <c r="E2236" s="239">
        <v>8.04</v>
      </c>
      <c r="F2236" s="240">
        <f>ROUND((D2236*E2236),2)</f>
        <v>361.8</v>
      </c>
    </row>
    <row r="2237" spans="2:6" ht="15">
      <c r="B2237" s="544" t="s">
        <v>38</v>
      </c>
      <c r="C2237" s="545" t="s">
        <v>1</v>
      </c>
      <c r="D2237" s="546" t="s">
        <v>1</v>
      </c>
      <c r="E2237" s="547" t="s">
        <v>1</v>
      </c>
      <c r="F2237" s="548">
        <f>SUM(F2233:F2236)</f>
        <v>442.86</v>
      </c>
    </row>
    <row r="2238" spans="2:6" ht="15">
      <c r="B2238" s="544"/>
      <c r="C2238" s="545"/>
      <c r="D2238" s="546"/>
      <c r="E2238" s="547"/>
      <c r="F2238" s="548"/>
    </row>
    <row r="2239" spans="2:6" ht="15">
      <c r="B2239" s="544" t="s">
        <v>39</v>
      </c>
      <c r="C2239" s="545" t="s">
        <v>1</v>
      </c>
      <c r="D2239" s="546" t="s">
        <v>1</v>
      </c>
      <c r="E2239" s="547" t="s">
        <v>1</v>
      </c>
      <c r="F2239" s="548">
        <f>F2237</f>
        <v>442.86</v>
      </c>
    </row>
    <row r="2240" spans="2:6" ht="15">
      <c r="B2240" s="544" t="s">
        <v>40</v>
      </c>
      <c r="C2240" s="545" t="s">
        <v>1</v>
      </c>
      <c r="D2240" s="546" t="s">
        <v>1</v>
      </c>
      <c r="E2240" s="547"/>
      <c r="F2240" s="548">
        <f>ROUND((F2239*E2240),2)</f>
        <v>0</v>
      </c>
    </row>
    <row r="2241" spans="2:6" ht="15.75" thickBot="1">
      <c r="B2241" s="549" t="s">
        <v>41</v>
      </c>
      <c r="C2241" s="550" t="s">
        <v>1</v>
      </c>
      <c r="D2241" s="551" t="s">
        <v>1</v>
      </c>
      <c r="E2241" s="552" t="s">
        <v>1</v>
      </c>
      <c r="F2241" s="553">
        <f>SUM(F2239:F2240)</f>
        <v>442.86</v>
      </c>
    </row>
    <row r="2242" spans="2:6" ht="15.75" thickBot="1">
      <c r="B2242" s="33"/>
      <c r="C2242" s="33"/>
      <c r="E2242" s="37"/>
      <c r="F2242" s="37"/>
    </row>
    <row r="2243" spans="2:6" ht="15">
      <c r="B2243" s="226" t="s">
        <v>607</v>
      </c>
      <c r="C2243" s="227"/>
      <c r="D2243" s="228"/>
      <c r="E2243" s="229"/>
      <c r="F2243" s="230"/>
    </row>
    <row r="2244" spans="2:6" ht="15">
      <c r="B2244" s="748" t="s">
        <v>605</v>
      </c>
      <c r="C2244" s="749"/>
      <c r="D2244" s="749"/>
      <c r="E2244" s="749"/>
      <c r="F2244" s="750"/>
    </row>
    <row r="2245" spans="2:6" ht="15">
      <c r="B2245" s="231" t="s">
        <v>46</v>
      </c>
      <c r="C2245" s="232"/>
      <c r="D2245" s="233"/>
      <c r="E2245" s="234"/>
      <c r="F2245" s="235"/>
    </row>
    <row r="2246" spans="2:6" ht="15">
      <c r="B2246" s="231"/>
      <c r="C2246" s="232"/>
      <c r="D2246" s="233"/>
      <c r="E2246" s="234"/>
      <c r="F2246" s="235"/>
    </row>
    <row r="2247" spans="2:6" ht="15">
      <c r="B2247" s="231" t="s">
        <v>27</v>
      </c>
      <c r="C2247" s="232" t="s">
        <v>28</v>
      </c>
      <c r="D2247" s="233" t="s">
        <v>29</v>
      </c>
      <c r="E2247" s="234" t="s">
        <v>30</v>
      </c>
      <c r="F2247" s="235" t="s">
        <v>31</v>
      </c>
    </row>
    <row r="2248" spans="2:6" ht="30">
      <c r="B2248" s="231" t="s">
        <v>50</v>
      </c>
      <c r="C2248" s="232" t="s">
        <v>32</v>
      </c>
      <c r="D2248" s="233">
        <v>0.261</v>
      </c>
      <c r="E2248" s="338">
        <v>13.48</v>
      </c>
      <c r="F2248" s="235">
        <f>ROUND((D2248*E2248),2)</f>
        <v>3.52</v>
      </c>
    </row>
    <row r="2249" spans="2:6" ht="30">
      <c r="B2249" s="231" t="s">
        <v>49</v>
      </c>
      <c r="C2249" s="232" t="s">
        <v>32</v>
      </c>
      <c r="D2249" s="233">
        <v>0.261</v>
      </c>
      <c r="E2249" s="239">
        <v>17.66</v>
      </c>
      <c r="F2249" s="235">
        <f>ROUND((D2249*E2249),2)</f>
        <v>4.61</v>
      </c>
    </row>
    <row r="2250" spans="2:6" ht="15" customHeight="1">
      <c r="B2250" s="345" t="s">
        <v>606</v>
      </c>
      <c r="C2250" s="237" t="s">
        <v>45</v>
      </c>
      <c r="D2250" s="238">
        <v>1</v>
      </c>
      <c r="E2250" s="401">
        <f>'MAPA DE COTAÇÃO'!$M$68</f>
        <v>168.67</v>
      </c>
      <c r="F2250" s="240">
        <f>ROUND((D2250*E2250),2)</f>
        <v>168.67</v>
      </c>
    </row>
    <row r="2251" spans="2:6" ht="15">
      <c r="B2251" s="544" t="s">
        <v>38</v>
      </c>
      <c r="C2251" s="545" t="s">
        <v>1</v>
      </c>
      <c r="D2251" s="546" t="s">
        <v>1</v>
      </c>
      <c r="E2251" s="547" t="s">
        <v>1</v>
      </c>
      <c r="F2251" s="548">
        <f>SUM(F2247:F2250)</f>
        <v>176.79999999999998</v>
      </c>
    </row>
    <row r="2252" spans="2:6" ht="15">
      <c r="B2252" s="544"/>
      <c r="C2252" s="545"/>
      <c r="D2252" s="546"/>
      <c r="E2252" s="547"/>
      <c r="F2252" s="548"/>
    </row>
    <row r="2253" spans="2:6" ht="15">
      <c r="B2253" s="544" t="s">
        <v>39</v>
      </c>
      <c r="C2253" s="545" t="s">
        <v>1</v>
      </c>
      <c r="D2253" s="546" t="s">
        <v>1</v>
      </c>
      <c r="E2253" s="547" t="s">
        <v>1</v>
      </c>
      <c r="F2253" s="548">
        <f>F2251</f>
        <v>176.79999999999998</v>
      </c>
    </row>
    <row r="2254" spans="2:6" ht="15">
      <c r="B2254" s="544" t="s">
        <v>40</v>
      </c>
      <c r="C2254" s="545" t="s">
        <v>1</v>
      </c>
      <c r="D2254" s="546" t="s">
        <v>1</v>
      </c>
      <c r="E2254" s="547"/>
      <c r="F2254" s="548">
        <f>ROUND((F2253*E2254),2)</f>
        <v>0</v>
      </c>
    </row>
    <row r="2255" spans="2:6" ht="15.75" thickBot="1">
      <c r="B2255" s="549" t="s">
        <v>41</v>
      </c>
      <c r="C2255" s="550" t="s">
        <v>1</v>
      </c>
      <c r="D2255" s="551" t="s">
        <v>1</v>
      </c>
      <c r="E2255" s="552" t="s">
        <v>1</v>
      </c>
      <c r="F2255" s="553">
        <f>SUM(F2253:F2254)</f>
        <v>176.79999999999998</v>
      </c>
    </row>
    <row r="2256" spans="2:6" ht="15.75" thickBot="1">
      <c r="B2256" s="33"/>
      <c r="C2256" s="33"/>
      <c r="E2256" s="37"/>
      <c r="F2256" s="37"/>
    </row>
    <row r="2257" spans="2:6" ht="15">
      <c r="B2257" s="226" t="s">
        <v>607</v>
      </c>
      <c r="C2257" s="227"/>
      <c r="D2257" s="228"/>
      <c r="E2257" s="229"/>
      <c r="F2257" s="230"/>
    </row>
    <row r="2258" spans="2:6" ht="15">
      <c r="B2258" s="748" t="s">
        <v>608</v>
      </c>
      <c r="C2258" s="749"/>
      <c r="D2258" s="749"/>
      <c r="E2258" s="749"/>
      <c r="F2258" s="750"/>
    </row>
    <row r="2259" spans="2:6" ht="15">
      <c r="B2259" s="231" t="s">
        <v>46</v>
      </c>
      <c r="C2259" s="232"/>
      <c r="D2259" s="233"/>
      <c r="E2259" s="234"/>
      <c r="F2259" s="235"/>
    </row>
    <row r="2260" spans="2:6" ht="15">
      <c r="B2260" s="231"/>
      <c r="C2260" s="232"/>
      <c r="D2260" s="233"/>
      <c r="E2260" s="234"/>
      <c r="F2260" s="235"/>
    </row>
    <row r="2261" spans="2:6" ht="15">
      <c r="B2261" s="231" t="s">
        <v>27</v>
      </c>
      <c r="C2261" s="232" t="s">
        <v>28</v>
      </c>
      <c r="D2261" s="233" t="s">
        <v>29</v>
      </c>
      <c r="E2261" s="234" t="s">
        <v>30</v>
      </c>
      <c r="F2261" s="235" t="s">
        <v>31</v>
      </c>
    </row>
    <row r="2262" spans="2:6" ht="30">
      <c r="B2262" s="231" t="s">
        <v>50</v>
      </c>
      <c r="C2262" s="232" t="s">
        <v>32</v>
      </c>
      <c r="D2262" s="233">
        <v>0.261</v>
      </c>
      <c r="E2262" s="338">
        <v>13.48</v>
      </c>
      <c r="F2262" s="235">
        <f>ROUND((D2262*E2262),2)</f>
        <v>3.52</v>
      </c>
    </row>
    <row r="2263" spans="2:6" ht="30">
      <c r="B2263" s="231" t="s">
        <v>49</v>
      </c>
      <c r="C2263" s="232" t="s">
        <v>32</v>
      </c>
      <c r="D2263" s="233">
        <v>0.261</v>
      </c>
      <c r="E2263" s="239">
        <v>17.66</v>
      </c>
      <c r="F2263" s="235">
        <f>ROUND((D2263*E2263),2)</f>
        <v>4.61</v>
      </c>
    </row>
    <row r="2264" spans="2:6" ht="15">
      <c r="B2264" s="345" t="s">
        <v>609</v>
      </c>
      <c r="C2264" s="237" t="s">
        <v>45</v>
      </c>
      <c r="D2264" s="238">
        <v>1</v>
      </c>
      <c r="E2264" s="401">
        <f>'MAPA DE COTAÇÃO'!$M$69</f>
        <v>168.67</v>
      </c>
      <c r="F2264" s="240">
        <f>ROUND((D2264*E2264),2)</f>
        <v>168.67</v>
      </c>
    </row>
    <row r="2265" spans="2:6" ht="15">
      <c r="B2265" s="544" t="s">
        <v>38</v>
      </c>
      <c r="C2265" s="545" t="s">
        <v>1</v>
      </c>
      <c r="D2265" s="546" t="s">
        <v>1</v>
      </c>
      <c r="E2265" s="547" t="s">
        <v>1</v>
      </c>
      <c r="F2265" s="548">
        <f>SUM(F2261:F2264)</f>
        <v>176.79999999999998</v>
      </c>
    </row>
    <row r="2266" spans="2:6" ht="15">
      <c r="B2266" s="544"/>
      <c r="C2266" s="545"/>
      <c r="D2266" s="546"/>
      <c r="E2266" s="547"/>
      <c r="F2266" s="548"/>
    </row>
    <row r="2267" spans="2:6" ht="15">
      <c r="B2267" s="544" t="s">
        <v>39</v>
      </c>
      <c r="C2267" s="545" t="s">
        <v>1</v>
      </c>
      <c r="D2267" s="546" t="s">
        <v>1</v>
      </c>
      <c r="E2267" s="547" t="s">
        <v>1</v>
      </c>
      <c r="F2267" s="548">
        <f>F2265</f>
        <v>176.79999999999998</v>
      </c>
    </row>
    <row r="2268" spans="2:6" ht="15">
      <c r="B2268" s="544" t="s">
        <v>40</v>
      </c>
      <c r="C2268" s="545" t="s">
        <v>1</v>
      </c>
      <c r="D2268" s="546" t="s">
        <v>1</v>
      </c>
      <c r="E2268" s="547"/>
      <c r="F2268" s="548">
        <f>ROUND((F2267*E2268),2)</f>
        <v>0</v>
      </c>
    </row>
    <row r="2269" spans="2:6" ht="15.75" thickBot="1">
      <c r="B2269" s="549" t="s">
        <v>41</v>
      </c>
      <c r="C2269" s="550" t="s">
        <v>1</v>
      </c>
      <c r="D2269" s="551" t="s">
        <v>1</v>
      </c>
      <c r="E2269" s="552" t="s">
        <v>1</v>
      </c>
      <c r="F2269" s="553">
        <f>SUM(F2267:F2268)</f>
        <v>176.79999999999998</v>
      </c>
    </row>
    <row r="2270" spans="2:6" ht="15.75" thickBot="1">
      <c r="B2270" s="33"/>
      <c r="C2270" s="33"/>
      <c r="E2270" s="37"/>
      <c r="F2270" s="37"/>
    </row>
    <row r="2271" spans="2:6" ht="15">
      <c r="B2271" s="226" t="s">
        <v>611</v>
      </c>
      <c r="C2271" s="227"/>
      <c r="D2271" s="228"/>
      <c r="E2271" s="229"/>
      <c r="F2271" s="230"/>
    </row>
    <row r="2272" spans="2:6" ht="15">
      <c r="B2272" s="748" t="s">
        <v>612</v>
      </c>
      <c r="C2272" s="749"/>
      <c r="D2272" s="749"/>
      <c r="E2272" s="749"/>
      <c r="F2272" s="750"/>
    </row>
    <row r="2273" spans="2:6" ht="15">
      <c r="B2273" s="231" t="s">
        <v>46</v>
      </c>
      <c r="C2273" s="232"/>
      <c r="D2273" s="233"/>
      <c r="E2273" s="234"/>
      <c r="F2273" s="235"/>
    </row>
    <row r="2274" spans="2:6" ht="15">
      <c r="B2274" s="231"/>
      <c r="C2274" s="232"/>
      <c r="D2274" s="233"/>
      <c r="E2274" s="234"/>
      <c r="F2274" s="235"/>
    </row>
    <row r="2275" spans="2:6" ht="15">
      <c r="B2275" s="231" t="s">
        <v>27</v>
      </c>
      <c r="C2275" s="232" t="s">
        <v>28</v>
      </c>
      <c r="D2275" s="233" t="s">
        <v>29</v>
      </c>
      <c r="E2275" s="234" t="s">
        <v>30</v>
      </c>
      <c r="F2275" s="235" t="s">
        <v>31</v>
      </c>
    </row>
    <row r="2276" spans="2:6" ht="30">
      <c r="B2276" s="345" t="s">
        <v>50</v>
      </c>
      <c r="C2276" s="237" t="s">
        <v>32</v>
      </c>
      <c r="D2276" s="238">
        <v>0.6</v>
      </c>
      <c r="E2276" s="338">
        <v>13.48</v>
      </c>
      <c r="F2276" s="240">
        <f>ROUND((D2276*E2276),2)</f>
        <v>8.09</v>
      </c>
    </row>
    <row r="2277" spans="2:6" ht="30">
      <c r="B2277" s="345" t="s">
        <v>49</v>
      </c>
      <c r="C2277" s="237" t="s">
        <v>32</v>
      </c>
      <c r="D2277" s="238">
        <v>0.6</v>
      </c>
      <c r="E2277" s="239">
        <v>17.66</v>
      </c>
      <c r="F2277" s="240">
        <f>ROUND((D2277*E2277),2)</f>
        <v>10.6</v>
      </c>
    </row>
    <row r="2278" spans="2:6" ht="30">
      <c r="B2278" s="345" t="s">
        <v>613</v>
      </c>
      <c r="C2278" s="237" t="s">
        <v>45</v>
      </c>
      <c r="D2278" s="238">
        <v>1</v>
      </c>
      <c r="E2278" s="239">
        <f>'MAPA DE COTAÇÃO'!$M$70</f>
        <v>50.75</v>
      </c>
      <c r="F2278" s="240">
        <f>ROUND((D2278*E2278),2)</f>
        <v>50.75</v>
      </c>
    </row>
    <row r="2279" spans="2:6" ht="15">
      <c r="B2279" s="544" t="s">
        <v>38</v>
      </c>
      <c r="C2279" s="545" t="s">
        <v>1</v>
      </c>
      <c r="D2279" s="546" t="s">
        <v>1</v>
      </c>
      <c r="E2279" s="547" t="s">
        <v>1</v>
      </c>
      <c r="F2279" s="548">
        <f>SUM(F2275:F2278)</f>
        <v>69.44</v>
      </c>
    </row>
    <row r="2280" spans="2:6" ht="15">
      <c r="B2280" s="544"/>
      <c r="C2280" s="545"/>
      <c r="D2280" s="546"/>
      <c r="E2280" s="547"/>
      <c r="F2280" s="548"/>
    </row>
    <row r="2281" spans="1:8" s="211" customFormat="1" ht="15">
      <c r="A2281" s="213"/>
      <c r="B2281" s="544" t="s">
        <v>39</v>
      </c>
      <c r="C2281" s="545" t="s">
        <v>1</v>
      </c>
      <c r="D2281" s="546" t="s">
        <v>1</v>
      </c>
      <c r="E2281" s="547" t="s">
        <v>1</v>
      </c>
      <c r="F2281" s="548">
        <f>F2279</f>
        <v>69.44</v>
      </c>
      <c r="G2281" s="212"/>
      <c r="H2281" s="212"/>
    </row>
    <row r="2282" spans="1:8" s="211" customFormat="1" ht="15">
      <c r="A2282" s="213"/>
      <c r="B2282" s="544" t="s">
        <v>40</v>
      </c>
      <c r="C2282" s="545" t="s">
        <v>1</v>
      </c>
      <c r="D2282" s="546" t="s">
        <v>1</v>
      </c>
      <c r="E2282" s="547"/>
      <c r="F2282" s="548">
        <f>ROUND((F2281*E2282),2)</f>
        <v>0</v>
      </c>
      <c r="G2282" s="212"/>
      <c r="H2282" s="212"/>
    </row>
    <row r="2283" spans="2:6" ht="15.75" thickBot="1">
      <c r="B2283" s="549" t="s">
        <v>41</v>
      </c>
      <c r="C2283" s="550" t="s">
        <v>1</v>
      </c>
      <c r="D2283" s="551" t="s">
        <v>1</v>
      </c>
      <c r="E2283" s="552" t="s">
        <v>1</v>
      </c>
      <c r="F2283" s="553">
        <f>SUM(F2281:F2282)</f>
        <v>69.44</v>
      </c>
    </row>
    <row r="2284" spans="2:6" ht="15.75" thickBot="1">
      <c r="B2284" s="33"/>
      <c r="C2284" s="33"/>
      <c r="E2284" s="37"/>
      <c r="F2284" s="37"/>
    </row>
    <row r="2285" spans="2:6" ht="15">
      <c r="B2285" s="226" t="s">
        <v>1321</v>
      </c>
      <c r="C2285" s="227"/>
      <c r="D2285" s="228"/>
      <c r="E2285" s="229"/>
      <c r="F2285" s="230"/>
    </row>
    <row r="2286" spans="2:6" ht="15">
      <c r="B2286" s="748" t="s">
        <v>1322</v>
      </c>
      <c r="C2286" s="749"/>
      <c r="D2286" s="749"/>
      <c r="E2286" s="749"/>
      <c r="F2286" s="750"/>
    </row>
    <row r="2287" spans="2:6" ht="15">
      <c r="B2287" s="231" t="s">
        <v>729</v>
      </c>
      <c r="C2287" s="232"/>
      <c r="D2287" s="233"/>
      <c r="E2287" s="234"/>
      <c r="F2287" s="235"/>
    </row>
    <row r="2288" spans="2:6" ht="15">
      <c r="B2288" s="231"/>
      <c r="C2288" s="232"/>
      <c r="D2288" s="233"/>
      <c r="E2288" s="234"/>
      <c r="F2288" s="235"/>
    </row>
    <row r="2289" spans="2:6" ht="15">
      <c r="B2289" s="231" t="s">
        <v>27</v>
      </c>
      <c r="C2289" s="232" t="s">
        <v>28</v>
      </c>
      <c r="D2289" s="233" t="s">
        <v>29</v>
      </c>
      <c r="E2289" s="234" t="s">
        <v>30</v>
      </c>
      <c r="F2289" s="235" t="s">
        <v>31</v>
      </c>
    </row>
    <row r="2290" spans="2:6" ht="30">
      <c r="B2290" s="345" t="s">
        <v>1323</v>
      </c>
      <c r="C2290" s="237" t="s">
        <v>588</v>
      </c>
      <c r="D2290" s="243">
        <v>0.017</v>
      </c>
      <c r="E2290" s="239">
        <v>5.22</v>
      </c>
      <c r="F2290" s="240">
        <f aca="true" t="shared" si="63" ref="F2290:F2296">ROUND((D2290*E2290),2)</f>
        <v>0.09</v>
      </c>
    </row>
    <row r="2291" spans="2:6" ht="30">
      <c r="B2291" s="345" t="s">
        <v>1324</v>
      </c>
      <c r="C2291" s="237" t="s">
        <v>4</v>
      </c>
      <c r="D2291" s="243">
        <v>3.112</v>
      </c>
      <c r="E2291" s="239">
        <v>8.47</v>
      </c>
      <c r="F2291" s="240">
        <f t="shared" si="63"/>
        <v>26.36</v>
      </c>
    </row>
    <row r="2292" spans="2:6" ht="30">
      <c r="B2292" s="345" t="s">
        <v>1325</v>
      </c>
      <c r="C2292" s="237" t="s">
        <v>5</v>
      </c>
      <c r="D2292" s="243">
        <v>0.065</v>
      </c>
      <c r="E2292" s="239">
        <v>19.77</v>
      </c>
      <c r="F2292" s="240">
        <f t="shared" si="63"/>
        <v>1.29</v>
      </c>
    </row>
    <row r="2293" spans="2:6" ht="30">
      <c r="B2293" s="345" t="s">
        <v>1326</v>
      </c>
      <c r="C2293" s="237" t="s">
        <v>148</v>
      </c>
      <c r="D2293" s="243">
        <v>0.815</v>
      </c>
      <c r="E2293" s="239">
        <v>14.57</v>
      </c>
      <c r="F2293" s="240">
        <f t="shared" si="63"/>
        <v>11.87</v>
      </c>
    </row>
    <row r="2294" spans="2:6" ht="30">
      <c r="B2294" s="345" t="s">
        <v>850</v>
      </c>
      <c r="C2294" s="237" t="s">
        <v>148</v>
      </c>
      <c r="D2294" s="243">
        <v>4.445</v>
      </c>
      <c r="E2294" s="239">
        <v>17.48</v>
      </c>
      <c r="F2294" s="240">
        <f t="shared" si="63"/>
        <v>77.7</v>
      </c>
    </row>
    <row r="2295" spans="2:6" ht="15" customHeight="1">
      <c r="B2295" s="345" t="s">
        <v>1327</v>
      </c>
      <c r="C2295" s="237" t="s">
        <v>2</v>
      </c>
      <c r="D2295" s="243">
        <v>1.02</v>
      </c>
      <c r="E2295" s="239">
        <v>47.98</v>
      </c>
      <c r="F2295" s="240">
        <f t="shared" si="63"/>
        <v>48.94</v>
      </c>
    </row>
    <row r="2296" spans="2:6" ht="30">
      <c r="B2296" s="345" t="s">
        <v>1328</v>
      </c>
      <c r="C2296" s="237" t="s">
        <v>4</v>
      </c>
      <c r="D2296" s="243">
        <v>1.348</v>
      </c>
      <c r="E2296" s="239">
        <v>13.26</v>
      </c>
      <c r="F2296" s="240">
        <f t="shared" si="63"/>
        <v>17.87</v>
      </c>
    </row>
    <row r="2297" spans="2:6" ht="15">
      <c r="B2297" s="544" t="s">
        <v>38</v>
      </c>
      <c r="C2297" s="545" t="s">
        <v>1</v>
      </c>
      <c r="D2297" s="546"/>
      <c r="E2297" s="547" t="s">
        <v>1</v>
      </c>
      <c r="F2297" s="548">
        <f>SUM(F2289:F2296)</f>
        <v>184.12</v>
      </c>
    </row>
    <row r="2298" spans="2:6" ht="15">
      <c r="B2298" s="544"/>
      <c r="C2298" s="545"/>
      <c r="D2298" s="546"/>
      <c r="E2298" s="547"/>
      <c r="F2298" s="548"/>
    </row>
    <row r="2299" spans="2:6" ht="15">
      <c r="B2299" s="544" t="s">
        <v>39</v>
      </c>
      <c r="C2299" s="545" t="s">
        <v>1</v>
      </c>
      <c r="D2299" s="546" t="s">
        <v>1</v>
      </c>
      <c r="E2299" s="547" t="s">
        <v>1</v>
      </c>
      <c r="F2299" s="548">
        <f>F2297</f>
        <v>184.12</v>
      </c>
    </row>
    <row r="2300" spans="2:6" ht="15">
      <c r="B2300" s="544" t="s">
        <v>40</v>
      </c>
      <c r="C2300" s="545" t="s">
        <v>1</v>
      </c>
      <c r="D2300" s="546" t="s">
        <v>1</v>
      </c>
      <c r="E2300" s="547"/>
      <c r="F2300" s="548">
        <f>ROUND((F2299*E2300),2)</f>
        <v>0</v>
      </c>
    </row>
    <row r="2301" spans="2:6" ht="15.75" thickBot="1">
      <c r="B2301" s="549" t="s">
        <v>41</v>
      </c>
      <c r="C2301" s="550" t="s">
        <v>1</v>
      </c>
      <c r="D2301" s="551" t="s">
        <v>1</v>
      </c>
      <c r="E2301" s="552" t="s">
        <v>1</v>
      </c>
      <c r="F2301" s="553">
        <f>SUM(F2299:F2300)</f>
        <v>184.12</v>
      </c>
    </row>
    <row r="2302" spans="2:6" ht="15.75" thickBot="1">
      <c r="B2302" s="33"/>
      <c r="C2302" s="33"/>
      <c r="E2302" s="37"/>
      <c r="F2302" s="37"/>
    </row>
    <row r="2303" spans="2:6" ht="15">
      <c r="B2303" s="226" t="s">
        <v>1315</v>
      </c>
      <c r="C2303" s="227"/>
      <c r="D2303" s="228"/>
      <c r="E2303" s="229"/>
      <c r="F2303" s="230"/>
    </row>
    <row r="2304" spans="2:6" ht="15">
      <c r="B2304" s="748" t="s">
        <v>1316</v>
      </c>
      <c r="C2304" s="749"/>
      <c r="D2304" s="749"/>
      <c r="E2304" s="749"/>
      <c r="F2304" s="750"/>
    </row>
    <row r="2305" spans="2:6" ht="15">
      <c r="B2305" s="231" t="s">
        <v>1317</v>
      </c>
      <c r="C2305" s="232"/>
      <c r="D2305" s="233"/>
      <c r="E2305" s="234"/>
      <c r="F2305" s="235"/>
    </row>
    <row r="2306" spans="2:6" ht="15">
      <c r="B2306" s="231"/>
      <c r="C2306" s="232"/>
      <c r="D2306" s="233"/>
      <c r="E2306" s="234"/>
      <c r="F2306" s="235"/>
    </row>
    <row r="2307" spans="2:6" ht="15">
      <c r="B2307" s="231" t="s">
        <v>27</v>
      </c>
      <c r="C2307" s="232" t="s">
        <v>28</v>
      </c>
      <c r="D2307" s="233" t="s">
        <v>29</v>
      </c>
      <c r="E2307" s="234" t="s">
        <v>30</v>
      </c>
      <c r="F2307" s="235" t="s">
        <v>31</v>
      </c>
    </row>
    <row r="2308" spans="2:6" ht="45">
      <c r="B2308" s="345" t="s">
        <v>1318</v>
      </c>
      <c r="C2308" s="237" t="s">
        <v>5</v>
      </c>
      <c r="D2308" s="243">
        <v>22</v>
      </c>
      <c r="E2308" s="239">
        <v>17.97</v>
      </c>
      <c r="F2308" s="240">
        <f>ROUND((D2308*E2308),2)</f>
        <v>395.34</v>
      </c>
    </row>
    <row r="2309" spans="2:6" ht="15" customHeight="1">
      <c r="B2309" s="345" t="s">
        <v>1319</v>
      </c>
      <c r="C2309" s="237" t="s">
        <v>5</v>
      </c>
      <c r="D2309" s="243">
        <v>55</v>
      </c>
      <c r="E2309" s="239">
        <v>13.52</v>
      </c>
      <c r="F2309" s="240">
        <f>ROUND((D2309*E2309),2)</f>
        <v>743.6</v>
      </c>
    </row>
    <row r="2310" spans="2:6" ht="15">
      <c r="B2310" s="544" t="s">
        <v>38</v>
      </c>
      <c r="C2310" s="545" t="s">
        <v>1</v>
      </c>
      <c r="D2310" s="546"/>
      <c r="E2310" s="547" t="s">
        <v>1</v>
      </c>
      <c r="F2310" s="548">
        <f>SUM(F2307:F2309)</f>
        <v>1138.94</v>
      </c>
    </row>
    <row r="2311" spans="2:6" ht="15">
      <c r="B2311" s="544"/>
      <c r="C2311" s="545"/>
      <c r="D2311" s="546"/>
      <c r="E2311" s="547"/>
      <c r="F2311" s="548"/>
    </row>
    <row r="2312" spans="2:6" ht="15">
      <c r="B2312" s="544" t="s">
        <v>39</v>
      </c>
      <c r="C2312" s="545" t="s">
        <v>1</v>
      </c>
      <c r="D2312" s="546" t="s">
        <v>1</v>
      </c>
      <c r="E2312" s="547" t="s">
        <v>1</v>
      </c>
      <c r="F2312" s="548">
        <f>F2310</f>
        <v>1138.94</v>
      </c>
    </row>
    <row r="2313" spans="2:6" ht="15">
      <c r="B2313" s="544" t="s">
        <v>40</v>
      </c>
      <c r="C2313" s="545" t="s">
        <v>1</v>
      </c>
      <c r="D2313" s="546" t="s">
        <v>1</v>
      </c>
      <c r="E2313" s="547"/>
      <c r="F2313" s="548">
        <f>ROUND((F2312*E2313),2)</f>
        <v>0</v>
      </c>
    </row>
    <row r="2314" spans="2:6" ht="15.75" thickBot="1">
      <c r="B2314" s="549" t="s">
        <v>41</v>
      </c>
      <c r="C2314" s="550" t="s">
        <v>1</v>
      </c>
      <c r="D2314" s="551" t="s">
        <v>1</v>
      </c>
      <c r="E2314" s="552" t="s">
        <v>1</v>
      </c>
      <c r="F2314" s="553">
        <f>SUM(F2312:F2313)</f>
        <v>1138.94</v>
      </c>
    </row>
    <row r="2315" spans="2:6" ht="15.75" thickBot="1">
      <c r="B2315" s="33"/>
      <c r="C2315" s="33"/>
      <c r="E2315" s="37"/>
      <c r="F2315" s="37"/>
    </row>
    <row r="2316" spans="2:6" ht="15">
      <c r="B2316" s="226" t="s">
        <v>1297</v>
      </c>
      <c r="C2316" s="227"/>
      <c r="D2316" s="228"/>
      <c r="E2316" s="229"/>
      <c r="F2316" s="230"/>
    </row>
    <row r="2317" spans="2:6" ht="15">
      <c r="B2317" s="748" t="s">
        <v>1298</v>
      </c>
      <c r="C2317" s="749"/>
      <c r="D2317" s="749"/>
      <c r="E2317" s="749"/>
      <c r="F2317" s="750"/>
    </row>
    <row r="2318" spans="2:6" ht="15">
      <c r="B2318" s="231" t="s">
        <v>729</v>
      </c>
      <c r="C2318" s="232"/>
      <c r="D2318" s="233"/>
      <c r="E2318" s="234"/>
      <c r="F2318" s="235"/>
    </row>
    <row r="2319" spans="2:6" ht="15">
      <c r="B2319" s="231"/>
      <c r="C2319" s="232"/>
      <c r="D2319" s="233"/>
      <c r="E2319" s="234"/>
      <c r="F2319" s="235"/>
    </row>
    <row r="2320" spans="2:6" ht="15">
      <c r="B2320" s="231" t="s">
        <v>27</v>
      </c>
      <c r="C2320" s="232" t="s">
        <v>28</v>
      </c>
      <c r="D2320" s="233" t="s">
        <v>29</v>
      </c>
      <c r="E2320" s="234" t="s">
        <v>30</v>
      </c>
      <c r="F2320" s="235" t="s">
        <v>31</v>
      </c>
    </row>
    <row r="2321" spans="2:6" ht="15">
      <c r="B2321" s="345" t="s">
        <v>1275</v>
      </c>
      <c r="C2321" s="237" t="s">
        <v>588</v>
      </c>
      <c r="D2321" s="243">
        <v>0.24</v>
      </c>
      <c r="E2321" s="239">
        <v>27.57</v>
      </c>
      <c r="F2321" s="240">
        <f>ROUND((D2321*E2321),2)</f>
        <v>6.62</v>
      </c>
    </row>
    <row r="2322" spans="2:6" ht="15">
      <c r="B2322" s="345" t="s">
        <v>1270</v>
      </c>
      <c r="C2322" s="237" t="s">
        <v>148</v>
      </c>
      <c r="D2322" s="243">
        <v>0.4</v>
      </c>
      <c r="E2322" s="239">
        <v>18.68</v>
      </c>
      <c r="F2322" s="240">
        <f>ROUND((D2322*E2322),2)</f>
        <v>7.47</v>
      </c>
    </row>
    <row r="2323" spans="2:6" ht="15">
      <c r="B2323" s="345" t="s">
        <v>395</v>
      </c>
      <c r="C2323" s="237" t="s">
        <v>148</v>
      </c>
      <c r="D2323" s="243">
        <v>0.3</v>
      </c>
      <c r="E2323" s="239">
        <v>14.02</v>
      </c>
      <c r="F2323" s="240">
        <f>ROUND((D2323*E2323),2)</f>
        <v>4.21</v>
      </c>
    </row>
    <row r="2324" spans="2:6" ht="15">
      <c r="B2324" s="544" t="s">
        <v>38</v>
      </c>
      <c r="C2324" s="545" t="s">
        <v>1</v>
      </c>
      <c r="D2324" s="546" t="s">
        <v>1</v>
      </c>
      <c r="E2324" s="547" t="s">
        <v>1</v>
      </c>
      <c r="F2324" s="548">
        <f>SUM(F2320:F2323)</f>
        <v>18.3</v>
      </c>
    </row>
    <row r="2325" spans="2:6" ht="15" customHeight="1">
      <c r="B2325" s="544"/>
      <c r="C2325" s="545"/>
      <c r="D2325" s="546"/>
      <c r="E2325" s="547"/>
      <c r="F2325" s="548"/>
    </row>
    <row r="2326" spans="1:8" s="211" customFormat="1" ht="15">
      <c r="A2326" s="213"/>
      <c r="B2326" s="544" t="s">
        <v>39</v>
      </c>
      <c r="C2326" s="545" t="s">
        <v>1</v>
      </c>
      <c r="D2326" s="546" t="s">
        <v>1</v>
      </c>
      <c r="E2326" s="547" t="s">
        <v>1</v>
      </c>
      <c r="F2326" s="548">
        <f>F2324</f>
        <v>18.3</v>
      </c>
      <c r="G2326" s="212"/>
      <c r="H2326" s="212"/>
    </row>
    <row r="2327" spans="1:8" s="211" customFormat="1" ht="15">
      <c r="A2327" s="213"/>
      <c r="B2327" s="544" t="s">
        <v>40</v>
      </c>
      <c r="C2327" s="545" t="s">
        <v>1</v>
      </c>
      <c r="D2327" s="546" t="s">
        <v>1</v>
      </c>
      <c r="E2327" s="547"/>
      <c r="F2327" s="548">
        <f>ROUND((F2326*E2327),2)</f>
        <v>0</v>
      </c>
      <c r="G2327" s="212"/>
      <c r="H2327" s="212"/>
    </row>
    <row r="2328" spans="1:8" s="211" customFormat="1" ht="15.75" thickBot="1">
      <c r="A2328" s="213"/>
      <c r="B2328" s="549" t="s">
        <v>41</v>
      </c>
      <c r="C2328" s="550" t="s">
        <v>1</v>
      </c>
      <c r="D2328" s="551" t="s">
        <v>1</v>
      </c>
      <c r="E2328" s="552" t="s">
        <v>1</v>
      </c>
      <c r="F2328" s="553">
        <f>SUM(F2326:F2327)</f>
        <v>18.3</v>
      </c>
      <c r="G2328" s="212"/>
      <c r="H2328" s="212"/>
    </row>
    <row r="2329" spans="1:8" s="211" customFormat="1" ht="15.75" thickBot="1">
      <c r="A2329" s="213"/>
      <c r="B2329" s="30"/>
      <c r="C2329" s="30"/>
      <c r="D2329" s="46"/>
      <c r="E2329" s="34"/>
      <c r="F2329" s="35"/>
      <c r="G2329" s="212"/>
      <c r="H2329" s="212"/>
    </row>
    <row r="2330" spans="1:8" s="211" customFormat="1" ht="15">
      <c r="A2330" s="213"/>
      <c r="B2330" s="226" t="s">
        <v>1286</v>
      </c>
      <c r="C2330" s="227"/>
      <c r="D2330" s="228"/>
      <c r="E2330" s="229"/>
      <c r="F2330" s="230"/>
      <c r="G2330" s="212"/>
      <c r="H2330" s="212"/>
    </row>
    <row r="2331" spans="2:6" ht="15">
      <c r="B2331" s="748" t="s">
        <v>1392</v>
      </c>
      <c r="C2331" s="749"/>
      <c r="D2331" s="749"/>
      <c r="E2331" s="749"/>
      <c r="F2331" s="750"/>
    </row>
    <row r="2332" spans="2:6" ht="15">
      <c r="B2332" s="231" t="s">
        <v>729</v>
      </c>
      <c r="C2332" s="232"/>
      <c r="D2332" s="233"/>
      <c r="E2332" s="234"/>
      <c r="F2332" s="235"/>
    </row>
    <row r="2333" spans="2:6" ht="15">
      <c r="B2333" s="231"/>
      <c r="C2333" s="232"/>
      <c r="D2333" s="233"/>
      <c r="E2333" s="234"/>
      <c r="F2333" s="235"/>
    </row>
    <row r="2334" spans="2:6" ht="15">
      <c r="B2334" s="231" t="s">
        <v>27</v>
      </c>
      <c r="C2334" s="232" t="s">
        <v>28</v>
      </c>
      <c r="D2334" s="233" t="s">
        <v>29</v>
      </c>
      <c r="E2334" s="234" t="s">
        <v>30</v>
      </c>
      <c r="F2334" s="235" t="s">
        <v>31</v>
      </c>
    </row>
    <row r="2335" spans="2:6" ht="15">
      <c r="B2335" s="336" t="s">
        <v>1287</v>
      </c>
      <c r="C2335" s="237" t="s">
        <v>5</v>
      </c>
      <c r="D2335" s="243">
        <v>0.09</v>
      </c>
      <c r="E2335" s="239">
        <v>20.77</v>
      </c>
      <c r="F2335" s="240">
        <f>ROUND((D2335*E2335),2)</f>
        <v>1.87</v>
      </c>
    </row>
    <row r="2336" spans="2:6" ht="15">
      <c r="B2336" s="336" t="s">
        <v>1288</v>
      </c>
      <c r="C2336" s="237" t="s">
        <v>588</v>
      </c>
      <c r="D2336" s="243">
        <v>0.015</v>
      </c>
      <c r="E2336" s="239">
        <v>12.7</v>
      </c>
      <c r="F2336" s="240">
        <f>ROUND((D2336*E2336),2)</f>
        <v>0.19</v>
      </c>
    </row>
    <row r="2337" spans="2:6" ht="15">
      <c r="B2337" s="336" t="s">
        <v>395</v>
      </c>
      <c r="C2337" s="237" t="s">
        <v>148</v>
      </c>
      <c r="D2337" s="243">
        <v>0.3</v>
      </c>
      <c r="E2337" s="239">
        <v>14.02</v>
      </c>
      <c r="F2337" s="240">
        <f>ROUND((D2337*E2337),2)</f>
        <v>4.21</v>
      </c>
    </row>
    <row r="2338" spans="2:6" ht="15">
      <c r="B2338" s="544" t="s">
        <v>38</v>
      </c>
      <c r="C2338" s="545" t="s">
        <v>1</v>
      </c>
      <c r="D2338" s="546" t="s">
        <v>1</v>
      </c>
      <c r="E2338" s="547" t="s">
        <v>1</v>
      </c>
      <c r="F2338" s="548">
        <f>SUM(F2334:F2337)</f>
        <v>6.27</v>
      </c>
    </row>
    <row r="2339" spans="2:6" ht="15">
      <c r="B2339" s="544"/>
      <c r="C2339" s="545"/>
      <c r="D2339" s="546"/>
      <c r="E2339" s="547"/>
      <c r="F2339" s="548"/>
    </row>
    <row r="2340" spans="2:6" ht="15">
      <c r="B2340" s="544" t="s">
        <v>39</v>
      </c>
      <c r="C2340" s="545" t="s">
        <v>1</v>
      </c>
      <c r="D2340" s="546" t="s">
        <v>1</v>
      </c>
      <c r="E2340" s="547" t="s">
        <v>1</v>
      </c>
      <c r="F2340" s="548">
        <f>F2338</f>
        <v>6.27</v>
      </c>
    </row>
    <row r="2341" spans="2:6" ht="15" customHeight="1">
      <c r="B2341" s="544" t="s">
        <v>40</v>
      </c>
      <c r="C2341" s="545" t="s">
        <v>1</v>
      </c>
      <c r="D2341" s="546" t="s">
        <v>1</v>
      </c>
      <c r="E2341" s="547"/>
      <c r="F2341" s="548">
        <f>ROUND((F2340*E2341),2)</f>
        <v>0</v>
      </c>
    </row>
    <row r="2342" spans="2:6" ht="15.75" thickBot="1">
      <c r="B2342" s="549" t="s">
        <v>41</v>
      </c>
      <c r="C2342" s="550" t="s">
        <v>1</v>
      </c>
      <c r="D2342" s="551" t="s">
        <v>1</v>
      </c>
      <c r="E2342" s="552" t="s">
        <v>1</v>
      </c>
      <c r="F2342" s="553">
        <f>SUM(F2340:F2341)</f>
        <v>6.27</v>
      </c>
    </row>
    <row r="2343" ht="15.75" thickBot="1"/>
    <row r="2344" spans="2:6" ht="15">
      <c r="B2344" s="226" t="s">
        <v>1290</v>
      </c>
      <c r="C2344" s="227"/>
      <c r="D2344" s="228"/>
      <c r="E2344" s="229"/>
      <c r="F2344" s="230"/>
    </row>
    <row r="2345" spans="2:6" ht="15">
      <c r="B2345" s="748" t="s">
        <v>1291</v>
      </c>
      <c r="C2345" s="749"/>
      <c r="D2345" s="749"/>
      <c r="E2345" s="749"/>
      <c r="F2345" s="750"/>
    </row>
    <row r="2346" spans="2:6" ht="15">
      <c r="B2346" s="231" t="s">
        <v>729</v>
      </c>
      <c r="C2346" s="232"/>
      <c r="D2346" s="233"/>
      <c r="E2346" s="234"/>
      <c r="F2346" s="235"/>
    </row>
    <row r="2347" spans="2:6" ht="15">
      <c r="B2347" s="231"/>
      <c r="C2347" s="232"/>
      <c r="D2347" s="233"/>
      <c r="E2347" s="234"/>
      <c r="F2347" s="235"/>
    </row>
    <row r="2348" spans="2:6" ht="15">
      <c r="B2348" s="231" t="s">
        <v>27</v>
      </c>
      <c r="C2348" s="232" t="s">
        <v>28</v>
      </c>
      <c r="D2348" s="233" t="s">
        <v>29</v>
      </c>
      <c r="E2348" s="234" t="s">
        <v>30</v>
      </c>
      <c r="F2348" s="235" t="s">
        <v>31</v>
      </c>
    </row>
    <row r="2349" spans="2:6" ht="15" customHeight="1">
      <c r="B2349" s="336" t="s">
        <v>1287</v>
      </c>
      <c r="C2349" s="237" t="s">
        <v>5</v>
      </c>
      <c r="D2349" s="243">
        <v>0.09</v>
      </c>
      <c r="E2349" s="239">
        <v>20.77</v>
      </c>
      <c r="F2349" s="240">
        <f>ROUND((D2349*E2349),2)</f>
        <v>1.87</v>
      </c>
    </row>
    <row r="2350" spans="2:6" ht="28.5" customHeight="1">
      <c r="B2350" s="336" t="s">
        <v>1288</v>
      </c>
      <c r="C2350" s="237" t="s">
        <v>588</v>
      </c>
      <c r="D2350" s="243">
        <v>0.08</v>
      </c>
      <c r="E2350" s="239">
        <v>12.7</v>
      </c>
      <c r="F2350" s="240">
        <f>ROUND((D2350*E2350),2)</f>
        <v>1.02</v>
      </c>
    </row>
    <row r="2351" spans="2:6" ht="14.25" customHeight="1">
      <c r="B2351" s="336" t="s">
        <v>395</v>
      </c>
      <c r="C2351" s="237" t="s">
        <v>148</v>
      </c>
      <c r="D2351" s="243">
        <v>0.6</v>
      </c>
      <c r="E2351" s="239">
        <v>14.02</v>
      </c>
      <c r="F2351" s="240">
        <f>ROUND((D2351*E2351),2)</f>
        <v>8.41</v>
      </c>
    </row>
    <row r="2352" spans="2:6" ht="15">
      <c r="B2352" s="544" t="s">
        <v>38</v>
      </c>
      <c r="C2352" s="545" t="s">
        <v>1</v>
      </c>
      <c r="D2352" s="546" t="s">
        <v>1</v>
      </c>
      <c r="E2352" s="547" t="s">
        <v>1</v>
      </c>
      <c r="F2352" s="548">
        <f>SUM(F2348:F2351)</f>
        <v>11.3</v>
      </c>
    </row>
    <row r="2353" spans="2:6" ht="15">
      <c r="B2353" s="544"/>
      <c r="C2353" s="545"/>
      <c r="D2353" s="546"/>
      <c r="E2353" s="547"/>
      <c r="F2353" s="548"/>
    </row>
    <row r="2354" spans="2:6" ht="15">
      <c r="B2354" s="544" t="s">
        <v>39</v>
      </c>
      <c r="C2354" s="545" t="s">
        <v>1</v>
      </c>
      <c r="D2354" s="546" t="s">
        <v>1</v>
      </c>
      <c r="E2354" s="547" t="s">
        <v>1</v>
      </c>
      <c r="F2354" s="548">
        <f>F2352</f>
        <v>11.3</v>
      </c>
    </row>
    <row r="2355" spans="2:6" ht="15">
      <c r="B2355" s="544" t="s">
        <v>40</v>
      </c>
      <c r="C2355" s="545" t="s">
        <v>1</v>
      </c>
      <c r="D2355" s="546" t="s">
        <v>1</v>
      </c>
      <c r="E2355" s="547"/>
      <c r="F2355" s="548">
        <f>ROUND((F2354*E2355),2)</f>
        <v>0</v>
      </c>
    </row>
    <row r="2356" spans="2:6" ht="15.75" thickBot="1">
      <c r="B2356" s="549" t="s">
        <v>41</v>
      </c>
      <c r="C2356" s="550" t="s">
        <v>1</v>
      </c>
      <c r="D2356" s="551" t="s">
        <v>1</v>
      </c>
      <c r="E2356" s="552" t="s">
        <v>1</v>
      </c>
      <c r="F2356" s="553">
        <f>SUM(F2354:F2355)</f>
        <v>11.3</v>
      </c>
    </row>
    <row r="2357" spans="2:6" ht="15.75" thickBot="1">
      <c r="B2357" s="33"/>
      <c r="C2357" s="33"/>
      <c r="E2357" s="37"/>
      <c r="F2357" s="37"/>
    </row>
    <row r="2358" spans="2:6" ht="15">
      <c r="B2358" s="226" t="s">
        <v>877</v>
      </c>
      <c r="C2358" s="227"/>
      <c r="D2358" s="228"/>
      <c r="E2358" s="229"/>
      <c r="F2358" s="230"/>
    </row>
    <row r="2359" spans="2:6" ht="15">
      <c r="B2359" s="748" t="s">
        <v>876</v>
      </c>
      <c r="C2359" s="749"/>
      <c r="D2359" s="749"/>
      <c r="E2359" s="749"/>
      <c r="F2359" s="750"/>
    </row>
    <row r="2360" spans="2:6" ht="15">
      <c r="B2360" s="231" t="s">
        <v>845</v>
      </c>
      <c r="C2360" s="232"/>
      <c r="D2360" s="233"/>
      <c r="E2360" s="234"/>
      <c r="F2360" s="235"/>
    </row>
    <row r="2361" spans="2:6" ht="15">
      <c r="B2361" s="231"/>
      <c r="C2361" s="232"/>
      <c r="D2361" s="233"/>
      <c r="E2361" s="234"/>
      <c r="F2361" s="235"/>
    </row>
    <row r="2362" spans="2:6" ht="15">
      <c r="B2362" s="231" t="s">
        <v>27</v>
      </c>
      <c r="C2362" s="232" t="s">
        <v>28</v>
      </c>
      <c r="D2362" s="233" t="s">
        <v>29</v>
      </c>
      <c r="E2362" s="234" t="s">
        <v>30</v>
      </c>
      <c r="F2362" s="235" t="s">
        <v>31</v>
      </c>
    </row>
    <row r="2363" spans="2:6" ht="15">
      <c r="B2363" s="336" t="s">
        <v>875</v>
      </c>
      <c r="C2363" s="237" t="s">
        <v>588</v>
      </c>
      <c r="D2363" s="238">
        <v>0.05</v>
      </c>
      <c r="E2363" s="239">
        <v>5.11</v>
      </c>
      <c r="F2363" s="240">
        <f>ROUND((D2363*E2363),2)</f>
        <v>0.26</v>
      </c>
    </row>
    <row r="2364" spans="2:6" ht="15">
      <c r="B2364" s="336" t="s">
        <v>395</v>
      </c>
      <c r="C2364" s="237" t="s">
        <v>148</v>
      </c>
      <c r="D2364" s="238">
        <v>0.14</v>
      </c>
      <c r="E2364" s="239">
        <v>14.02</v>
      </c>
      <c r="F2364" s="240">
        <f>ROUND((D2364*E2364),2)</f>
        <v>1.96</v>
      </c>
    </row>
    <row r="2365" spans="2:6" ht="15">
      <c r="B2365" s="544" t="s">
        <v>38</v>
      </c>
      <c r="C2365" s="545" t="s">
        <v>1</v>
      </c>
      <c r="D2365" s="546" t="s">
        <v>1</v>
      </c>
      <c r="E2365" s="547" t="s">
        <v>1</v>
      </c>
      <c r="F2365" s="548">
        <f>SUM(F2362:F2364)</f>
        <v>2.2199999999999998</v>
      </c>
    </row>
    <row r="2366" spans="1:8" s="211" customFormat="1" ht="15">
      <c r="A2366" s="213"/>
      <c r="B2366" s="544"/>
      <c r="C2366" s="545"/>
      <c r="D2366" s="546"/>
      <c r="E2366" s="547"/>
      <c r="F2366" s="548"/>
      <c r="G2366" s="212"/>
      <c r="H2366" s="212"/>
    </row>
    <row r="2367" spans="1:8" s="211" customFormat="1" ht="15">
      <c r="A2367" s="213"/>
      <c r="B2367" s="544" t="s">
        <v>39</v>
      </c>
      <c r="C2367" s="545" t="s">
        <v>1</v>
      </c>
      <c r="D2367" s="546" t="s">
        <v>1</v>
      </c>
      <c r="E2367" s="547" t="s">
        <v>1</v>
      </c>
      <c r="F2367" s="548">
        <f>F2365</f>
        <v>2.2199999999999998</v>
      </c>
      <c r="G2367" s="212"/>
      <c r="H2367" s="212"/>
    </row>
    <row r="2368" spans="1:8" s="211" customFormat="1" ht="15">
      <c r="A2368" s="213"/>
      <c r="B2368" s="544" t="s">
        <v>40</v>
      </c>
      <c r="C2368" s="545" t="s">
        <v>1</v>
      </c>
      <c r="D2368" s="546" t="s">
        <v>1</v>
      </c>
      <c r="E2368" s="547"/>
      <c r="F2368" s="548">
        <f>ROUND((F2367*E2368),2)</f>
        <v>0</v>
      </c>
      <c r="G2368" s="212"/>
      <c r="H2368" s="212"/>
    </row>
    <row r="2369" spans="1:8" s="211" customFormat="1" ht="15.75" thickBot="1">
      <c r="A2369" s="213"/>
      <c r="B2369" s="549" t="s">
        <v>41</v>
      </c>
      <c r="C2369" s="550" t="s">
        <v>1</v>
      </c>
      <c r="D2369" s="551" t="s">
        <v>1</v>
      </c>
      <c r="E2369" s="552" t="s">
        <v>1</v>
      </c>
      <c r="F2369" s="553">
        <f>SUM(F2367:F2368)</f>
        <v>2.2199999999999998</v>
      </c>
      <c r="G2369" s="212"/>
      <c r="H2369" s="212"/>
    </row>
    <row r="2370" spans="1:8" s="211" customFormat="1" ht="15.75" thickBot="1">
      <c r="A2370" s="213"/>
      <c r="B2370" s="30"/>
      <c r="C2370" s="30"/>
      <c r="D2370" s="46"/>
      <c r="E2370" s="34"/>
      <c r="F2370" s="35"/>
      <c r="G2370" s="212"/>
      <c r="H2370" s="212"/>
    </row>
    <row r="2371" spans="1:8" s="211" customFormat="1" ht="15">
      <c r="A2371" s="213"/>
      <c r="B2371" s="226" t="s">
        <v>2257</v>
      </c>
      <c r="C2371" s="227"/>
      <c r="D2371" s="228"/>
      <c r="E2371" s="229"/>
      <c r="F2371" s="230"/>
      <c r="G2371" s="212"/>
      <c r="H2371" s="212"/>
    </row>
    <row r="2372" spans="1:8" s="211" customFormat="1" ht="15">
      <c r="A2372" s="213"/>
      <c r="B2372" s="748" t="s">
        <v>2262</v>
      </c>
      <c r="C2372" s="749"/>
      <c r="D2372" s="749"/>
      <c r="E2372" s="749"/>
      <c r="F2372" s="750"/>
      <c r="G2372" s="212"/>
      <c r="H2372" s="212"/>
    </row>
    <row r="2373" spans="1:8" s="211" customFormat="1" ht="15">
      <c r="A2373" s="213"/>
      <c r="B2373" s="231" t="s">
        <v>731</v>
      </c>
      <c r="C2373" s="232"/>
      <c r="D2373" s="233"/>
      <c r="E2373" s="530"/>
      <c r="F2373" s="235"/>
      <c r="G2373" s="212"/>
      <c r="H2373" s="212"/>
    </row>
    <row r="2374" spans="1:8" s="211" customFormat="1" ht="15">
      <c r="A2374" s="213"/>
      <c r="B2374" s="231"/>
      <c r="C2374" s="232"/>
      <c r="D2374" s="233"/>
      <c r="E2374" s="530"/>
      <c r="F2374" s="235"/>
      <c r="G2374" s="212"/>
      <c r="H2374" s="212"/>
    </row>
    <row r="2375" spans="2:6" ht="15">
      <c r="B2375" s="231" t="s">
        <v>27</v>
      </c>
      <c r="C2375" s="232" t="s">
        <v>28</v>
      </c>
      <c r="D2375" s="233" t="s">
        <v>29</v>
      </c>
      <c r="E2375" s="530" t="s">
        <v>30</v>
      </c>
      <c r="F2375" s="235" t="s">
        <v>31</v>
      </c>
    </row>
    <row r="2376" spans="2:6" ht="45">
      <c r="B2376" s="644" t="s">
        <v>2258</v>
      </c>
      <c r="C2376" s="237" t="s">
        <v>658</v>
      </c>
      <c r="D2376" s="243">
        <v>4.2</v>
      </c>
      <c r="E2376" s="239">
        <v>0.22</v>
      </c>
      <c r="F2376" s="240">
        <f aca="true" t="shared" si="64" ref="F2376:F2382">ROUND((D2376*E2376),2)</f>
        <v>0.92</v>
      </c>
    </row>
    <row r="2377" spans="2:6" ht="30">
      <c r="B2377" s="644" t="s">
        <v>2259</v>
      </c>
      <c r="C2377" s="237" t="s">
        <v>1658</v>
      </c>
      <c r="D2377" s="243">
        <v>4.2</v>
      </c>
      <c r="E2377" s="239">
        <v>3.4</v>
      </c>
      <c r="F2377" s="240">
        <f t="shared" si="64"/>
        <v>14.28</v>
      </c>
    </row>
    <row r="2378" spans="2:6" ht="15">
      <c r="B2378" s="644" t="s">
        <v>2260</v>
      </c>
      <c r="C2378" s="237" t="s">
        <v>4</v>
      </c>
      <c r="D2378" s="243">
        <v>1.029</v>
      </c>
      <c r="E2378" s="239">
        <v>34</v>
      </c>
      <c r="F2378" s="240">
        <f t="shared" si="64"/>
        <v>34.99</v>
      </c>
    </row>
    <row r="2379" spans="2:6" ht="15">
      <c r="B2379" s="644" t="s">
        <v>395</v>
      </c>
      <c r="C2379" s="237" t="s">
        <v>148</v>
      </c>
      <c r="D2379" s="243">
        <v>0.073</v>
      </c>
      <c r="E2379" s="239">
        <v>14.02</v>
      </c>
      <c r="F2379" s="240">
        <f t="shared" si="64"/>
        <v>1.02</v>
      </c>
    </row>
    <row r="2380" spans="2:6" ht="15">
      <c r="B2380" s="644" t="s">
        <v>659</v>
      </c>
      <c r="C2380" s="237" t="s">
        <v>148</v>
      </c>
      <c r="D2380" s="243">
        <v>0.06</v>
      </c>
      <c r="E2380" s="239">
        <v>18.74</v>
      </c>
      <c r="F2380" s="240">
        <f t="shared" si="64"/>
        <v>1.12</v>
      </c>
    </row>
    <row r="2381" spans="2:6" ht="45">
      <c r="B2381" s="644" t="s">
        <v>455</v>
      </c>
      <c r="C2381" s="237" t="s">
        <v>74</v>
      </c>
      <c r="D2381" s="243">
        <v>0.0018</v>
      </c>
      <c r="E2381" s="239">
        <v>14.15</v>
      </c>
      <c r="F2381" s="240">
        <f t="shared" si="64"/>
        <v>0.03</v>
      </c>
    </row>
    <row r="2382" spans="2:6" ht="45">
      <c r="B2382" s="644" t="s">
        <v>456</v>
      </c>
      <c r="C2382" s="237" t="s">
        <v>457</v>
      </c>
      <c r="D2382" s="243">
        <v>0.0026</v>
      </c>
      <c r="E2382" s="239">
        <v>13.21</v>
      </c>
      <c r="F2382" s="240">
        <f t="shared" si="64"/>
        <v>0.03</v>
      </c>
    </row>
    <row r="2383" spans="2:6" ht="15">
      <c r="B2383" s="544" t="s">
        <v>38</v>
      </c>
      <c r="C2383" s="545" t="s">
        <v>1</v>
      </c>
      <c r="D2383" s="546"/>
      <c r="E2383" s="547" t="s">
        <v>1</v>
      </c>
      <c r="F2383" s="548">
        <f>SUM(F2375:F2382)</f>
        <v>52.39</v>
      </c>
    </row>
    <row r="2384" spans="2:6" ht="15">
      <c r="B2384" s="544"/>
      <c r="C2384" s="545"/>
      <c r="D2384" s="546"/>
      <c r="E2384" s="547"/>
      <c r="F2384" s="548"/>
    </row>
    <row r="2385" spans="2:6" ht="15">
      <c r="B2385" s="544" t="s">
        <v>39</v>
      </c>
      <c r="C2385" s="545" t="s">
        <v>1</v>
      </c>
      <c r="D2385" s="546" t="s">
        <v>1</v>
      </c>
      <c r="E2385" s="547" t="s">
        <v>1</v>
      </c>
      <c r="F2385" s="548">
        <f>F2383</f>
        <v>52.39</v>
      </c>
    </row>
    <row r="2386" spans="2:6" ht="15">
      <c r="B2386" s="544" t="s">
        <v>40</v>
      </c>
      <c r="C2386" s="545" t="s">
        <v>1</v>
      </c>
      <c r="D2386" s="546" t="s">
        <v>1</v>
      </c>
      <c r="E2386" s="547"/>
      <c r="F2386" s="548">
        <f>ROUND((F2385*E2386),2)</f>
        <v>0</v>
      </c>
    </row>
    <row r="2387" spans="2:6" ht="15.75" thickBot="1">
      <c r="B2387" s="549" t="s">
        <v>41</v>
      </c>
      <c r="C2387" s="550" t="s">
        <v>1</v>
      </c>
      <c r="D2387" s="551" t="s">
        <v>1</v>
      </c>
      <c r="E2387" s="552" t="s">
        <v>1</v>
      </c>
      <c r="F2387" s="553">
        <f>SUM(F2385:F2386)</f>
        <v>52.39</v>
      </c>
    </row>
    <row r="2388" ht="15.75" thickBot="1"/>
    <row r="2389" spans="2:6" ht="15">
      <c r="B2389" s="226" t="s">
        <v>2263</v>
      </c>
      <c r="C2389" s="227"/>
      <c r="D2389" s="228"/>
      <c r="E2389" s="229"/>
      <c r="F2389" s="230"/>
    </row>
    <row r="2390" spans="2:6" ht="15">
      <c r="B2390" s="748" t="s">
        <v>2264</v>
      </c>
      <c r="C2390" s="749"/>
      <c r="D2390" s="749"/>
      <c r="E2390" s="749"/>
      <c r="F2390" s="750"/>
    </row>
    <row r="2391" spans="2:6" ht="15">
      <c r="B2391" s="231" t="s">
        <v>729</v>
      </c>
      <c r="C2391" s="232"/>
      <c r="D2391" s="233"/>
      <c r="E2391" s="530"/>
      <c r="F2391" s="235"/>
    </row>
    <row r="2392" spans="2:6" ht="15">
      <c r="B2392" s="231"/>
      <c r="C2392" s="232"/>
      <c r="D2392" s="233"/>
      <c r="E2392" s="530"/>
      <c r="F2392" s="235"/>
    </row>
    <row r="2393" spans="2:6" ht="15">
      <c r="B2393" s="231" t="s">
        <v>27</v>
      </c>
      <c r="C2393" s="232" t="s">
        <v>28</v>
      </c>
      <c r="D2393" s="233" t="s">
        <v>29</v>
      </c>
      <c r="E2393" s="530" t="s">
        <v>30</v>
      </c>
      <c r="F2393" s="235" t="s">
        <v>31</v>
      </c>
    </row>
    <row r="2394" spans="2:6" ht="30">
      <c r="B2394" s="644" t="s">
        <v>2265</v>
      </c>
      <c r="C2394" s="237" t="s">
        <v>1658</v>
      </c>
      <c r="D2394" s="243">
        <v>4</v>
      </c>
      <c r="E2394" s="239">
        <v>4.52</v>
      </c>
      <c r="F2394" s="240">
        <f>ROUND((D2394*E2394),2)</f>
        <v>18.08</v>
      </c>
    </row>
    <row r="2395" spans="2:6" ht="15">
      <c r="B2395" s="644" t="s">
        <v>2266</v>
      </c>
      <c r="C2395" s="237" t="s">
        <v>2</v>
      </c>
      <c r="D2395" s="243">
        <v>1</v>
      </c>
      <c r="E2395" s="239">
        <v>405.34</v>
      </c>
      <c r="F2395" s="240">
        <f>ROUND((D2395*E2395),2)</f>
        <v>405.34</v>
      </c>
    </row>
    <row r="2396" spans="2:6" ht="15">
      <c r="B2396" s="644" t="s">
        <v>395</v>
      </c>
      <c r="C2396" s="237" t="s">
        <v>148</v>
      </c>
      <c r="D2396" s="243">
        <v>0.4</v>
      </c>
      <c r="E2396" s="239">
        <v>14.02</v>
      </c>
      <c r="F2396" s="240">
        <f>ROUND((D2396*E2396),2)</f>
        <v>5.61</v>
      </c>
    </row>
    <row r="2397" spans="2:6" ht="15">
      <c r="B2397" s="644" t="s">
        <v>680</v>
      </c>
      <c r="C2397" s="237" t="s">
        <v>148</v>
      </c>
      <c r="D2397" s="243">
        <v>2</v>
      </c>
      <c r="E2397" s="239">
        <v>17.01</v>
      </c>
      <c r="F2397" s="240">
        <f>ROUND((D2397*E2397),2)</f>
        <v>34.02</v>
      </c>
    </row>
    <row r="2398" spans="2:6" ht="15">
      <c r="B2398" s="544" t="s">
        <v>38</v>
      </c>
      <c r="C2398" s="545" t="s">
        <v>1</v>
      </c>
      <c r="D2398" s="546"/>
      <c r="E2398" s="547" t="s">
        <v>1</v>
      </c>
      <c r="F2398" s="548">
        <f>SUM(F2393:F2397)</f>
        <v>463.04999999999995</v>
      </c>
    </row>
    <row r="2399" spans="2:6" ht="15">
      <c r="B2399" s="544"/>
      <c r="C2399" s="545"/>
      <c r="D2399" s="546"/>
      <c r="E2399" s="547"/>
      <c r="F2399" s="548"/>
    </row>
    <row r="2400" spans="2:6" ht="15">
      <c r="B2400" s="544" t="s">
        <v>39</v>
      </c>
      <c r="C2400" s="545" t="s">
        <v>1</v>
      </c>
      <c r="D2400" s="546" t="s">
        <v>1</v>
      </c>
      <c r="E2400" s="547" t="s">
        <v>1</v>
      </c>
      <c r="F2400" s="548">
        <f>F2398</f>
        <v>463.04999999999995</v>
      </c>
    </row>
    <row r="2401" spans="2:6" ht="15">
      <c r="B2401" s="544" t="s">
        <v>40</v>
      </c>
      <c r="C2401" s="545" t="s">
        <v>1</v>
      </c>
      <c r="D2401" s="546" t="s">
        <v>1</v>
      </c>
      <c r="E2401" s="547"/>
      <c r="F2401" s="548">
        <f>ROUND((F2400*E2401),2)</f>
        <v>0</v>
      </c>
    </row>
    <row r="2402" spans="2:6" ht="15.75" thickBot="1">
      <c r="B2402" s="549" t="s">
        <v>41</v>
      </c>
      <c r="C2402" s="550" t="s">
        <v>1</v>
      </c>
      <c r="D2402" s="551" t="s">
        <v>1</v>
      </c>
      <c r="E2402" s="552" t="s">
        <v>1</v>
      </c>
      <c r="F2402" s="553">
        <f>SUM(F2400:F2401)</f>
        <v>463.04999999999995</v>
      </c>
    </row>
    <row r="2430" ht="50.25" customHeight="1"/>
    <row r="2431" ht="33" customHeight="1"/>
    <row r="2435" ht="63" customHeight="1"/>
    <row r="2436" ht="48" customHeight="1"/>
    <row r="2444" spans="1:8" s="211" customFormat="1" ht="15">
      <c r="A2444" s="213"/>
      <c r="B2444" s="30"/>
      <c r="C2444" s="30"/>
      <c r="D2444" s="46"/>
      <c r="E2444" s="34"/>
      <c r="F2444" s="35"/>
      <c r="G2444" s="212"/>
      <c r="H2444" s="212"/>
    </row>
    <row r="2445" spans="1:8" s="42" customFormat="1" ht="15">
      <c r="A2445" s="36"/>
      <c r="B2445" s="30"/>
      <c r="C2445" s="30"/>
      <c r="D2445" s="46"/>
      <c r="E2445" s="34"/>
      <c r="F2445" s="35"/>
      <c r="G2445" s="32"/>
      <c r="H2445" s="32"/>
    </row>
    <row r="2446" spans="1:8" s="42" customFormat="1" ht="15">
      <c r="A2446" s="36"/>
      <c r="B2446" s="30"/>
      <c r="C2446" s="30"/>
      <c r="D2446" s="46"/>
      <c r="E2446" s="34"/>
      <c r="F2446" s="35"/>
      <c r="G2446" s="32"/>
      <c r="H2446" s="32"/>
    </row>
    <row r="2447" spans="1:8" s="42" customFormat="1" ht="15">
      <c r="A2447" s="36"/>
      <c r="B2447" s="30"/>
      <c r="C2447" s="30"/>
      <c r="D2447" s="46"/>
      <c r="E2447" s="34"/>
      <c r="F2447" s="35"/>
      <c r="G2447" s="32"/>
      <c r="H2447" s="32"/>
    </row>
    <row r="2448" spans="1:8" s="42" customFormat="1" ht="15">
      <c r="A2448" s="36"/>
      <c r="B2448" s="30"/>
      <c r="C2448" s="30"/>
      <c r="D2448" s="46"/>
      <c r="E2448" s="34"/>
      <c r="F2448" s="35"/>
      <c r="G2448" s="32"/>
      <c r="H2448" s="32"/>
    </row>
    <row r="2449" spans="1:8" s="42" customFormat="1" ht="15">
      <c r="A2449" s="36"/>
      <c r="B2449" s="30"/>
      <c r="C2449" s="30"/>
      <c r="D2449" s="46"/>
      <c r="E2449" s="34"/>
      <c r="F2449" s="35"/>
      <c r="G2449" s="32"/>
      <c r="H2449" s="32"/>
    </row>
    <row r="2450" spans="1:8" s="42" customFormat="1" ht="15">
      <c r="A2450" s="36"/>
      <c r="B2450" s="30"/>
      <c r="C2450" s="30"/>
      <c r="D2450" s="46"/>
      <c r="E2450" s="34"/>
      <c r="F2450" s="35"/>
      <c r="G2450" s="32"/>
      <c r="H2450" s="32"/>
    </row>
    <row r="2451" spans="1:8" s="42" customFormat="1" ht="15">
      <c r="A2451" s="36"/>
      <c r="B2451" s="30"/>
      <c r="C2451" s="30"/>
      <c r="D2451" s="46"/>
      <c r="E2451" s="34"/>
      <c r="F2451" s="35"/>
      <c r="G2451" s="32"/>
      <c r="H2451" s="32"/>
    </row>
    <row r="2452" spans="1:8" s="42" customFormat="1" ht="15">
      <c r="A2452" s="36"/>
      <c r="B2452" s="30"/>
      <c r="C2452" s="30"/>
      <c r="D2452" s="46"/>
      <c r="E2452" s="34"/>
      <c r="F2452" s="35"/>
      <c r="G2452" s="32"/>
      <c r="H2452" s="32"/>
    </row>
    <row r="2453" spans="1:8" s="42" customFormat="1" ht="15">
      <c r="A2453" s="36"/>
      <c r="B2453" s="30"/>
      <c r="C2453" s="30"/>
      <c r="D2453" s="46"/>
      <c r="E2453" s="34"/>
      <c r="F2453" s="35"/>
      <c r="G2453" s="32"/>
      <c r="H2453" s="32"/>
    </row>
    <row r="2454" spans="1:8" s="42" customFormat="1" ht="15">
      <c r="A2454" s="36"/>
      <c r="B2454" s="30"/>
      <c r="C2454" s="30"/>
      <c r="D2454" s="46"/>
      <c r="E2454" s="34"/>
      <c r="F2454" s="35"/>
      <c r="G2454" s="32"/>
      <c r="H2454" s="32"/>
    </row>
    <row r="2455" spans="1:8" s="42" customFormat="1" ht="15" customHeight="1">
      <c r="A2455" s="36"/>
      <c r="B2455" s="30"/>
      <c r="C2455" s="30"/>
      <c r="D2455" s="46"/>
      <c r="E2455" s="34"/>
      <c r="F2455" s="35"/>
      <c r="G2455" s="32"/>
      <c r="H2455" s="32"/>
    </row>
  </sheetData>
  <sheetProtection/>
  <mergeCells count="154">
    <mergeCell ref="B2372:F2372"/>
    <mergeCell ref="B2390:F2390"/>
    <mergeCell ref="B2113:F2113"/>
    <mergeCell ref="B2126:F2126"/>
    <mergeCell ref="B2139:F2139"/>
    <mergeCell ref="B2140:F2140"/>
    <mergeCell ref="B2168:F2168"/>
    <mergeCell ref="B2359:F2359"/>
    <mergeCell ref="B2345:F2345"/>
    <mergeCell ref="B2184:F2184"/>
    <mergeCell ref="B2100:F2100"/>
    <mergeCell ref="B1830:F1830"/>
    <mergeCell ref="B2016:F2016"/>
    <mergeCell ref="B2031:F2031"/>
    <mergeCell ref="B1881:F1881"/>
    <mergeCell ref="B1898:F1898"/>
    <mergeCell ref="B1847:F1847"/>
    <mergeCell ref="B1864:F1864"/>
    <mergeCell ref="B2046:F2046"/>
    <mergeCell ref="B2002:F2002"/>
    <mergeCell ref="B1711:F1711"/>
    <mergeCell ref="B1778:F1778"/>
    <mergeCell ref="B1792:F1792"/>
    <mergeCell ref="B1730:F1730"/>
    <mergeCell ref="B1216:F1216"/>
    <mergeCell ref="B1510:F1510"/>
    <mergeCell ref="B1621:F1621"/>
    <mergeCell ref="B1746:F1746"/>
    <mergeCell ref="B1248:F1248"/>
    <mergeCell ref="B1265:F1265"/>
    <mergeCell ref="B59:F59"/>
    <mergeCell ref="B71:F71"/>
    <mergeCell ref="B105:F105"/>
    <mergeCell ref="B121:F121"/>
    <mergeCell ref="B1157:F1157"/>
    <mergeCell ref="B259:F259"/>
    <mergeCell ref="B271:F271"/>
    <mergeCell ref="B283:F283"/>
    <mergeCell ref="B295:F295"/>
    <mergeCell ref="B1109:F1109"/>
    <mergeCell ref="B654:F654"/>
    <mergeCell ref="B514:F514"/>
    <mergeCell ref="B534:F534"/>
    <mergeCell ref="B554:F554"/>
    <mergeCell ref="B445:F445"/>
    <mergeCell ref="B1058:F1058"/>
    <mergeCell ref="B694:F694"/>
    <mergeCell ref="B674:F674"/>
    <mergeCell ref="B29:F29"/>
    <mergeCell ref="B754:F754"/>
    <mergeCell ref="B774:F774"/>
    <mergeCell ref="B574:F574"/>
    <mergeCell ref="B875:F875"/>
    <mergeCell ref="B2331:F2331"/>
    <mergeCell ref="B356:F356"/>
    <mergeCell ref="B387:F387"/>
    <mergeCell ref="B88:F88"/>
    <mergeCell ref="B907:F907"/>
    <mergeCell ref="B1806:F1806"/>
    <mergeCell ref="B614:F614"/>
    <mergeCell ref="B1007:F1007"/>
    <mergeCell ref="B939:F939"/>
    <mergeCell ref="B1126:F1126"/>
    <mergeCell ref="B890:F890"/>
    <mergeCell ref="B1329:F1329"/>
    <mergeCell ref="B1313:F1313"/>
    <mergeCell ref="B1282:F1282"/>
    <mergeCell ref="B1024:F1024"/>
    <mergeCell ref="B136:F136"/>
    <mergeCell ref="B155:F155"/>
    <mergeCell ref="B634:F634"/>
    <mergeCell ref="B372:F372"/>
    <mergeCell ref="B1170:F1170"/>
    <mergeCell ref="B814:F814"/>
    <mergeCell ref="B427:F427"/>
    <mergeCell ref="B1143:F1143"/>
    <mergeCell ref="B794:F794"/>
    <mergeCell ref="B212:F212"/>
    <mergeCell ref="B193:F193"/>
    <mergeCell ref="B594:F594"/>
    <mergeCell ref="B414:F414"/>
    <mergeCell ref="B830:F830"/>
    <mergeCell ref="B463:F463"/>
    <mergeCell ref="B339:F339"/>
    <mergeCell ref="B498:F498"/>
    <mergeCell ref="B480:F480"/>
    <mergeCell ref="B714:F714"/>
    <mergeCell ref="B734:F734"/>
    <mergeCell ref="B1075:F1075"/>
    <mergeCell ref="B1092:F1092"/>
    <mergeCell ref="B307:F307"/>
    <mergeCell ref="B323:F323"/>
    <mergeCell ref="B973:F973"/>
    <mergeCell ref="B990:F990"/>
    <mergeCell ref="B845:F845"/>
    <mergeCell ref="B860:F860"/>
    <mergeCell ref="B401:F401"/>
    <mergeCell ref="B956:F956"/>
    <mergeCell ref="B1298:F1298"/>
    <mergeCell ref="B1462:F1462"/>
    <mergeCell ref="B1345:F1345"/>
    <mergeCell ref="B1362:F1362"/>
    <mergeCell ref="B1395:F1395"/>
    <mergeCell ref="B1411:F1411"/>
    <mergeCell ref="B1379:F1379"/>
    <mergeCell ref="B1445:F1445"/>
    <mergeCell ref="B1479:F1479"/>
    <mergeCell ref="B1496:F1496"/>
    <mergeCell ref="B1540:F1540"/>
    <mergeCell ref="B1662:F1662"/>
    <mergeCell ref="B1572:F1572"/>
    <mergeCell ref="B1525:F1525"/>
    <mergeCell ref="B1646:F1646"/>
    <mergeCell ref="B1556:F1556"/>
    <mergeCell ref="B11:F11"/>
    <mergeCell ref="B2317:F2317"/>
    <mergeCell ref="B1200:F1200"/>
    <mergeCell ref="B2215:F2215"/>
    <mergeCell ref="B1695:F1695"/>
    <mergeCell ref="B2152:F2152"/>
    <mergeCell ref="B1973:F1973"/>
    <mergeCell ref="B1988:F1988"/>
    <mergeCell ref="B2074:F2074"/>
    <mergeCell ref="B1428:F1428"/>
    <mergeCell ref="A1:F2"/>
    <mergeCell ref="B2272:F2272"/>
    <mergeCell ref="B1606:F1606"/>
    <mergeCell ref="B1232:F1232"/>
    <mergeCell ref="B2304:F2304"/>
    <mergeCell ref="B2286:F2286"/>
    <mergeCell ref="B1182:F1182"/>
    <mergeCell ref="B2200:F2200"/>
    <mergeCell ref="B2230:F2230"/>
    <mergeCell ref="B2087:F2087"/>
    <mergeCell ref="B2244:F2244"/>
    <mergeCell ref="B2258:F2258"/>
    <mergeCell ref="B1588:F1588"/>
    <mergeCell ref="B1917:F1917"/>
    <mergeCell ref="B1931:F1931"/>
    <mergeCell ref="B1945:F1945"/>
    <mergeCell ref="B1959:F1959"/>
    <mergeCell ref="B1678:F1678"/>
    <mergeCell ref="B1762:F1762"/>
    <mergeCell ref="B2060:F2060"/>
    <mergeCell ref="D4:D5"/>
    <mergeCell ref="E4:E6"/>
    <mergeCell ref="F4:F6"/>
    <mergeCell ref="A7:F7"/>
    <mergeCell ref="B8:E8"/>
    <mergeCell ref="B1041:F1041"/>
    <mergeCell ref="B924:F924"/>
    <mergeCell ref="B244:F244"/>
    <mergeCell ref="B174:F174"/>
    <mergeCell ref="B229:F229"/>
  </mergeCells>
  <printOptions/>
  <pageMargins left="0.5118110236220472" right="0.5118110236220472" top="0.7874015748031497" bottom="0.7874015748031497" header="0.31496062992125984" footer="0.31496062992125984"/>
  <pageSetup fitToHeight="0" horizontalDpi="600" verticalDpi="600" orientation="portrait" paperSize="9" scale="52" r:id="rId1"/>
  <rowBreaks count="1" manualBreakCount="1">
    <brk id="221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854"/>
  <sheetViews>
    <sheetView zoomScale="85" zoomScaleNormal="85" zoomScaleSheetLayoutView="70" zoomScalePageLayoutView="0" workbookViewId="0" topLeftCell="A1">
      <selection activeCell="A1" sqref="A1:F2"/>
    </sheetView>
  </sheetViews>
  <sheetFormatPr defaultColWidth="9.140625" defaultRowHeight="15"/>
  <cols>
    <col min="1" max="1" width="16.28125" style="0" customWidth="1"/>
    <col min="2" max="2" width="63.8515625" style="0" customWidth="1"/>
    <col min="3" max="3" width="8.8515625" style="0" customWidth="1"/>
    <col min="4" max="4" width="16.28125" style="0" bestFit="1" customWidth="1"/>
    <col min="5" max="5" width="15.7109375" style="0" bestFit="1" customWidth="1"/>
    <col min="6" max="6" width="20.8515625" style="0" customWidth="1"/>
  </cols>
  <sheetData>
    <row r="1" spans="1:6" ht="15">
      <c r="A1" s="723" t="s">
        <v>1612</v>
      </c>
      <c r="B1" s="723"/>
      <c r="C1" s="723"/>
      <c r="D1" s="723"/>
      <c r="E1" s="723"/>
      <c r="F1" s="723"/>
    </row>
    <row r="2" spans="1:6" ht="15.75" thickBot="1">
      <c r="A2" s="706"/>
      <c r="B2" s="706"/>
      <c r="C2" s="706"/>
      <c r="D2" s="706"/>
      <c r="E2" s="706"/>
      <c r="F2" s="706"/>
    </row>
    <row r="3" spans="1:6" ht="15">
      <c r="A3" s="173" t="str">
        <f>'RESUMO DA PLANILHA'!$A$3</f>
        <v>Proprietário:</v>
      </c>
      <c r="B3" s="170" t="str">
        <f>'RESUMO DA PLANILHA'!$B$3</f>
        <v>Prefeitura Municipal de Sorriso</v>
      </c>
      <c r="C3" s="171"/>
      <c r="D3" s="431"/>
      <c r="E3" s="174" t="str">
        <f>'RESUMO DA PLANILHA'!$E$3</f>
        <v>Data:</v>
      </c>
      <c r="F3" s="428">
        <f>'RESUMO DA PLANILHA'!$F$3</f>
        <v>44319</v>
      </c>
    </row>
    <row r="4" spans="1:6" ht="15">
      <c r="A4" s="173" t="str">
        <f>'RESUMO DA PLANILHA'!$A$4</f>
        <v>Obra:</v>
      </c>
      <c r="B4" s="170" t="str">
        <f>'RESUMO DA PLANILHA'!$B$4</f>
        <v>Construção do Ginásio Poliesportivo</v>
      </c>
      <c r="C4" s="171"/>
      <c r="D4" s="708"/>
      <c r="E4" s="743" t="str">
        <f>'RESUMO DA PLANILHA'!$E$5</f>
        <v>Referência:</v>
      </c>
      <c r="F4" s="744" t="str">
        <f>'RESUMO DA PLANILHA'!$F$5</f>
        <v>SINAPI - MAIO 2021 - DESONERADO</v>
      </c>
    </row>
    <row r="5" spans="1:6" ht="20.25" customHeight="1">
      <c r="A5" s="173" t="str">
        <f>'RESUMO DA PLANILHA'!$A$5</f>
        <v>Local:</v>
      </c>
      <c r="B5" s="170" t="str">
        <f>'RESUMO DA PLANILHA'!$B$5</f>
        <v>AV. Perimetral Noroeste, Lote 17E, Residencial Colinas</v>
      </c>
      <c r="C5" s="170"/>
      <c r="D5" s="708"/>
      <c r="E5" s="743"/>
      <c r="F5" s="744"/>
    </row>
    <row r="6" spans="1:6" ht="15">
      <c r="A6" s="173" t="str">
        <f>'RESUMO DA PLANILHA'!$A$6</f>
        <v>Área:</v>
      </c>
      <c r="B6" s="459">
        <f>'RESUMO DA PLANILHA'!$B$6</f>
        <v>5916.98</v>
      </c>
      <c r="C6" s="432"/>
      <c r="D6" s="432"/>
      <c r="E6" s="743"/>
      <c r="F6" s="744"/>
    </row>
    <row r="7" spans="1:6" ht="15">
      <c r="A7" s="745" t="str">
        <f>'RESUMO DA PLANILHA'!$A$7</f>
        <v>Responsável Técnico: Camila Diel Bobrzyk - CREA MT025305</v>
      </c>
      <c r="B7" s="746"/>
      <c r="C7" s="746"/>
      <c r="D7" s="746"/>
      <c r="E7" s="746"/>
      <c r="F7" s="747"/>
    </row>
    <row r="8" spans="1:6" ht="16.5" thickBot="1">
      <c r="A8" s="175"/>
      <c r="B8" s="716" t="str">
        <f>'RESUMO DA PLANILHA'!$C$7</f>
        <v>Arredondamentos: Opções → Avançado → Fórmulas → "Definir Precisão Conforme Exibido"</v>
      </c>
      <c r="C8" s="716"/>
      <c r="D8" s="716"/>
      <c r="E8" s="716"/>
      <c r="F8" s="430"/>
    </row>
    <row r="9" spans="1:6" ht="15.75" thickBot="1">
      <c r="A9" s="36"/>
      <c r="B9" s="33"/>
      <c r="C9" s="33"/>
      <c r="D9" s="46"/>
      <c r="E9" s="37"/>
      <c r="F9" s="37"/>
    </row>
    <row r="10" spans="1:6" ht="15">
      <c r="A10" s="244" t="s">
        <v>1024</v>
      </c>
      <c r="B10" s="365" t="s">
        <v>1016</v>
      </c>
      <c r="C10" s="245"/>
      <c r="D10" s="246"/>
      <c r="E10" s="334"/>
      <c r="F10" s="335"/>
    </row>
    <row r="11" spans="1:6" ht="30">
      <c r="A11" s="336" t="s">
        <v>1025</v>
      </c>
      <c r="B11" s="337" t="s">
        <v>1017</v>
      </c>
      <c r="C11" s="237"/>
      <c r="D11" s="366"/>
      <c r="E11" s="367"/>
      <c r="F11" s="339"/>
    </row>
    <row r="12" spans="1:6" ht="15">
      <c r="A12" s="336" t="s">
        <v>1026</v>
      </c>
      <c r="B12" s="337" t="s">
        <v>6</v>
      </c>
      <c r="C12" s="237"/>
      <c r="D12" s="366"/>
      <c r="E12" s="367"/>
      <c r="F12" s="339"/>
    </row>
    <row r="13" spans="1:6" ht="15">
      <c r="A13" s="368"/>
      <c r="B13" s="337"/>
      <c r="C13" s="237"/>
      <c r="D13" s="366"/>
      <c r="E13" s="367"/>
      <c r="F13" s="339"/>
    </row>
    <row r="14" spans="1:6" ht="15">
      <c r="A14" s="336" t="s">
        <v>27</v>
      </c>
      <c r="B14" s="237"/>
      <c r="C14" s="237" t="s">
        <v>28</v>
      </c>
      <c r="D14" s="366" t="s">
        <v>29</v>
      </c>
      <c r="E14" s="367" t="s">
        <v>30</v>
      </c>
      <c r="F14" s="339" t="s">
        <v>31</v>
      </c>
    </row>
    <row r="15" spans="1:6" ht="15">
      <c r="A15" s="369">
        <v>88247</v>
      </c>
      <c r="B15" s="337" t="s">
        <v>1027</v>
      </c>
      <c r="C15" s="237" t="s">
        <v>32</v>
      </c>
      <c r="D15" s="366">
        <v>2</v>
      </c>
      <c r="E15" s="367">
        <v>14</v>
      </c>
      <c r="F15" s="251">
        <f>TRUNC((D15*E15),2)</f>
        <v>28</v>
      </c>
    </row>
    <row r="16" spans="1:6" ht="15">
      <c r="A16" s="369">
        <v>88264</v>
      </c>
      <c r="B16" s="337" t="s">
        <v>1028</v>
      </c>
      <c r="C16" s="237" t="s">
        <v>32</v>
      </c>
      <c r="D16" s="366">
        <v>2</v>
      </c>
      <c r="E16" s="367">
        <v>18.3</v>
      </c>
      <c r="F16" s="251">
        <f>TRUNC((D16*E16),2)</f>
        <v>36.6</v>
      </c>
    </row>
    <row r="17" spans="1:6" ht="15">
      <c r="A17" s="369" t="str">
        <f>'MAPA DE COTAÇÃO'!$A$12</f>
        <v>SPDA01</v>
      </c>
      <c r="B17" s="337" t="str">
        <f>'MAPA DE COTAÇÃO'!$B$12</f>
        <v>CAIXA DE EQUIPOTENCIALIZAÇÃO 20 X 20 X 10 CM</v>
      </c>
      <c r="C17" s="237" t="s">
        <v>1031</v>
      </c>
      <c r="D17" s="366">
        <v>1</v>
      </c>
      <c r="E17" s="367">
        <f>'MAPA DE COTAÇÃO'!$M$12</f>
        <v>432.79</v>
      </c>
      <c r="F17" s="251">
        <f>TRUNC((D17*E17),2)</f>
        <v>432.79</v>
      </c>
    </row>
    <row r="18" spans="1:6" ht="15">
      <c r="A18" s="561" t="s">
        <v>38</v>
      </c>
      <c r="B18" s="606"/>
      <c r="C18" s="606" t="s">
        <v>1</v>
      </c>
      <c r="D18" s="607" t="s">
        <v>1</v>
      </c>
      <c r="E18" s="608" t="s">
        <v>1</v>
      </c>
      <c r="F18" s="565">
        <f>SUM(F15:F17)</f>
        <v>497.39</v>
      </c>
    </row>
    <row r="19" spans="1:6" ht="15">
      <c r="A19" s="561"/>
      <c r="B19" s="606"/>
      <c r="C19" s="606"/>
      <c r="D19" s="607"/>
      <c r="E19" s="608"/>
      <c r="F19" s="594"/>
    </row>
    <row r="20" spans="1:6" ht="15">
      <c r="A20" s="561" t="s">
        <v>39</v>
      </c>
      <c r="B20" s="606"/>
      <c r="C20" s="606" t="s">
        <v>1</v>
      </c>
      <c r="D20" s="607" t="s">
        <v>1</v>
      </c>
      <c r="E20" s="608" t="s">
        <v>1</v>
      </c>
      <c r="F20" s="565">
        <f>F18</f>
        <v>497.39</v>
      </c>
    </row>
    <row r="21" spans="1:6" ht="15">
      <c r="A21" s="561" t="s">
        <v>40</v>
      </c>
      <c r="B21" s="606"/>
      <c r="C21" s="606" t="s">
        <v>1</v>
      </c>
      <c r="D21" s="607" t="s">
        <v>1</v>
      </c>
      <c r="E21" s="608">
        <v>0</v>
      </c>
      <c r="F21" s="595">
        <v>0</v>
      </c>
    </row>
    <row r="22" spans="1:6" ht="15.75" thickBot="1">
      <c r="A22" s="568" t="s">
        <v>41</v>
      </c>
      <c r="B22" s="569"/>
      <c r="C22" s="569" t="s">
        <v>1</v>
      </c>
      <c r="D22" s="592" t="s">
        <v>1</v>
      </c>
      <c r="E22" s="593" t="s">
        <v>1</v>
      </c>
      <c r="F22" s="570">
        <f>SUM(F20:F21)</f>
        <v>497.39</v>
      </c>
    </row>
    <row r="23" spans="1:6" ht="15.75" thickBot="1">
      <c r="A23" s="36"/>
      <c r="B23" s="33"/>
      <c r="C23" s="33"/>
      <c r="D23" s="46"/>
      <c r="E23" s="37"/>
      <c r="F23" s="37"/>
    </row>
    <row r="24" spans="1:6" ht="15">
      <c r="A24" s="244" t="s">
        <v>1024</v>
      </c>
      <c r="B24" s="365" t="s">
        <v>1018</v>
      </c>
      <c r="C24" s="245"/>
      <c r="D24" s="246"/>
      <c r="E24" s="334"/>
      <c r="F24" s="335"/>
    </row>
    <row r="25" spans="1:6" ht="30">
      <c r="A25" s="336" t="s">
        <v>1025</v>
      </c>
      <c r="B25" s="337" t="s">
        <v>1019</v>
      </c>
      <c r="C25" s="237"/>
      <c r="D25" s="366"/>
      <c r="E25" s="367"/>
      <c r="F25" s="339"/>
    </row>
    <row r="26" spans="1:6" ht="15">
      <c r="A26" s="336" t="s">
        <v>1026</v>
      </c>
      <c r="B26" s="337" t="s">
        <v>6</v>
      </c>
      <c r="C26" s="237"/>
      <c r="D26" s="366"/>
      <c r="E26" s="367"/>
      <c r="F26" s="339"/>
    </row>
    <row r="27" spans="1:6" ht="15">
      <c r="A27" s="368"/>
      <c r="B27" s="337"/>
      <c r="C27" s="237"/>
      <c r="D27" s="366"/>
      <c r="E27" s="367"/>
      <c r="F27" s="339"/>
    </row>
    <row r="28" spans="1:6" ht="15">
      <c r="A28" s="336" t="s">
        <v>27</v>
      </c>
      <c r="B28" s="237"/>
      <c r="C28" s="237" t="s">
        <v>28</v>
      </c>
      <c r="D28" s="366" t="s">
        <v>29</v>
      </c>
      <c r="E28" s="367" t="s">
        <v>30</v>
      </c>
      <c r="F28" s="339" t="s">
        <v>31</v>
      </c>
    </row>
    <row r="29" spans="1:6" ht="15">
      <c r="A29" s="369">
        <v>88247</v>
      </c>
      <c r="B29" s="337" t="s">
        <v>1027</v>
      </c>
      <c r="C29" s="237" t="s">
        <v>32</v>
      </c>
      <c r="D29" s="366">
        <v>0.2</v>
      </c>
      <c r="E29" s="367">
        <v>14</v>
      </c>
      <c r="F29" s="251">
        <f>TRUNC((D29*E29),2)</f>
        <v>2.8</v>
      </c>
    </row>
    <row r="30" spans="1:6" ht="15">
      <c r="A30" s="369">
        <v>88264</v>
      </c>
      <c r="B30" s="337" t="s">
        <v>1028</v>
      </c>
      <c r="C30" s="237" t="s">
        <v>32</v>
      </c>
      <c r="D30" s="366">
        <v>0.2</v>
      </c>
      <c r="E30" s="367">
        <v>18.3</v>
      </c>
      <c r="F30" s="251">
        <f>TRUNC((D30*E30),2)</f>
        <v>3.66</v>
      </c>
    </row>
    <row r="31" spans="1:6" s="210" customFormat="1" ht="15">
      <c r="A31" s="369" t="str">
        <f>'MAPA DE COTAÇÃO'!$A$13</f>
        <v>SPDA02</v>
      </c>
      <c r="B31" s="337" t="str">
        <f>'MAPA DE COTAÇÃO'!$B$13</f>
        <v>CONECTOR MEDIÇÃO CABOS COBRE 16 A 70MM</v>
      </c>
      <c r="C31" s="237" t="s">
        <v>1031</v>
      </c>
      <c r="D31" s="366">
        <v>1</v>
      </c>
      <c r="E31" s="367">
        <f>'MAPA DE COTAÇÃO'!$M$13</f>
        <v>31.98</v>
      </c>
      <c r="F31" s="251">
        <f>TRUNC((D31*E31),2)</f>
        <v>31.98</v>
      </c>
    </row>
    <row r="32" spans="1:6" ht="15">
      <c r="A32" s="561" t="s">
        <v>38</v>
      </c>
      <c r="B32" s="606"/>
      <c r="C32" s="606" t="s">
        <v>1</v>
      </c>
      <c r="D32" s="607" t="s">
        <v>1</v>
      </c>
      <c r="E32" s="608" t="s">
        <v>1</v>
      </c>
      <c r="F32" s="565">
        <f>SUM(F29:F31)</f>
        <v>38.44</v>
      </c>
    </row>
    <row r="33" spans="1:6" ht="15">
      <c r="A33" s="561"/>
      <c r="B33" s="606"/>
      <c r="C33" s="606"/>
      <c r="D33" s="607"/>
      <c r="E33" s="608"/>
      <c r="F33" s="594"/>
    </row>
    <row r="34" spans="1:6" ht="15">
      <c r="A34" s="561" t="s">
        <v>39</v>
      </c>
      <c r="B34" s="606"/>
      <c r="C34" s="606" t="s">
        <v>1</v>
      </c>
      <c r="D34" s="607" t="s">
        <v>1</v>
      </c>
      <c r="E34" s="608" t="s">
        <v>1</v>
      </c>
      <c r="F34" s="565">
        <f>F32</f>
        <v>38.44</v>
      </c>
    </row>
    <row r="35" spans="1:6" ht="15">
      <c r="A35" s="561" t="s">
        <v>40</v>
      </c>
      <c r="B35" s="606"/>
      <c r="C35" s="606" t="s">
        <v>1</v>
      </c>
      <c r="D35" s="607" t="s">
        <v>1</v>
      </c>
      <c r="E35" s="608">
        <v>0</v>
      </c>
      <c r="F35" s="595">
        <v>0</v>
      </c>
    </row>
    <row r="36" spans="1:6" ht="15.75" thickBot="1">
      <c r="A36" s="568" t="s">
        <v>41</v>
      </c>
      <c r="B36" s="569"/>
      <c r="C36" s="569" t="s">
        <v>1</v>
      </c>
      <c r="D36" s="592" t="s">
        <v>1</v>
      </c>
      <c r="E36" s="593" t="s">
        <v>1</v>
      </c>
      <c r="F36" s="570">
        <f>SUM(F34:F35)</f>
        <v>38.44</v>
      </c>
    </row>
    <row r="37" spans="1:6" ht="15.75" thickBot="1">
      <c r="A37" s="36"/>
      <c r="B37" s="33"/>
      <c r="C37" s="33"/>
      <c r="D37" s="46"/>
      <c r="E37" s="37"/>
      <c r="F37" s="37"/>
    </row>
    <row r="38" spans="1:6" ht="15">
      <c r="A38" s="244" t="s">
        <v>1024</v>
      </c>
      <c r="B38" s="365" t="s">
        <v>1020</v>
      </c>
      <c r="C38" s="245"/>
      <c r="D38" s="246"/>
      <c r="E38" s="334"/>
      <c r="F38" s="335"/>
    </row>
    <row r="39" spans="1:6" ht="15">
      <c r="A39" s="336" t="s">
        <v>1025</v>
      </c>
      <c r="B39" s="337" t="s">
        <v>1021</v>
      </c>
      <c r="C39" s="237"/>
      <c r="D39" s="366"/>
      <c r="E39" s="367"/>
      <c r="F39" s="339"/>
    </row>
    <row r="40" spans="1:6" ht="15">
      <c r="A40" s="336" t="s">
        <v>1026</v>
      </c>
      <c r="B40" s="337" t="s">
        <v>6</v>
      </c>
      <c r="C40" s="237"/>
      <c r="D40" s="366"/>
      <c r="E40" s="367"/>
      <c r="F40" s="339"/>
    </row>
    <row r="41" spans="1:6" ht="15">
      <c r="A41" s="368"/>
      <c r="B41" s="337"/>
      <c r="C41" s="237"/>
      <c r="D41" s="366"/>
      <c r="E41" s="367"/>
      <c r="F41" s="339"/>
    </row>
    <row r="42" spans="1:6" ht="15">
      <c r="A42" s="336" t="s">
        <v>27</v>
      </c>
      <c r="B42" s="237"/>
      <c r="C42" s="237" t="s">
        <v>28</v>
      </c>
      <c r="D42" s="366" t="s">
        <v>29</v>
      </c>
      <c r="E42" s="367" t="s">
        <v>30</v>
      </c>
      <c r="F42" s="339" t="s">
        <v>31</v>
      </c>
    </row>
    <row r="43" spans="1:6" ht="15">
      <c r="A43" s="369">
        <v>88247</v>
      </c>
      <c r="B43" s="337" t="s">
        <v>1027</v>
      </c>
      <c r="C43" s="237" t="s">
        <v>32</v>
      </c>
      <c r="D43" s="366">
        <v>0.25</v>
      </c>
      <c r="E43" s="367">
        <v>14</v>
      </c>
      <c r="F43" s="251">
        <f>TRUNC((D43*E43),2)</f>
        <v>3.5</v>
      </c>
    </row>
    <row r="44" spans="1:6" ht="15">
      <c r="A44" s="369">
        <v>88264</v>
      </c>
      <c r="B44" s="337" t="s">
        <v>1028</v>
      </c>
      <c r="C44" s="237" t="s">
        <v>32</v>
      </c>
      <c r="D44" s="366">
        <v>0.25</v>
      </c>
      <c r="E44" s="367">
        <v>18.3</v>
      </c>
      <c r="F44" s="251">
        <f>TRUNC((D44*E44),2)</f>
        <v>4.57</v>
      </c>
    </row>
    <row r="45" spans="1:6" s="210" customFormat="1" ht="15">
      <c r="A45" s="369" t="str">
        <f>'MAPA DE COTAÇÃO'!$A$14</f>
        <v>SPDA03</v>
      </c>
      <c r="B45" s="337" t="str">
        <f>'MAPA DE COTAÇÃO'!$B$14</f>
        <v>SOLDA EXOTÉRMICA Nº115</v>
      </c>
      <c r="C45" s="237" t="s">
        <v>1031</v>
      </c>
      <c r="D45" s="366">
        <v>1</v>
      </c>
      <c r="E45" s="367">
        <f>'MAPA DE COTAÇÃO'!$M$14</f>
        <v>16.41</v>
      </c>
      <c r="F45" s="251">
        <f>TRUNC((D45*E45),2)</f>
        <v>16.41</v>
      </c>
    </row>
    <row r="46" spans="1:6" ht="15">
      <c r="A46" s="621" t="s">
        <v>38</v>
      </c>
      <c r="B46" s="622"/>
      <c r="C46" s="606" t="s">
        <v>1</v>
      </c>
      <c r="D46" s="607" t="s">
        <v>1</v>
      </c>
      <c r="E46" s="608" t="s">
        <v>1</v>
      </c>
      <c r="F46" s="565">
        <f>SUM(F43:F45)</f>
        <v>24.48</v>
      </c>
    </row>
    <row r="47" spans="1:6" ht="15">
      <c r="A47" s="561"/>
      <c r="B47" s="606"/>
      <c r="C47" s="606"/>
      <c r="D47" s="607"/>
      <c r="E47" s="608"/>
      <c r="F47" s="594"/>
    </row>
    <row r="48" spans="1:6" ht="15">
      <c r="A48" s="561" t="s">
        <v>39</v>
      </c>
      <c r="B48" s="606"/>
      <c r="C48" s="606" t="s">
        <v>1</v>
      </c>
      <c r="D48" s="607" t="s">
        <v>1</v>
      </c>
      <c r="E48" s="608" t="s">
        <v>1</v>
      </c>
      <c r="F48" s="565">
        <f>F46</f>
        <v>24.48</v>
      </c>
    </row>
    <row r="49" spans="1:6" ht="15">
      <c r="A49" s="561" t="s">
        <v>40</v>
      </c>
      <c r="B49" s="606"/>
      <c r="C49" s="606" t="s">
        <v>1</v>
      </c>
      <c r="D49" s="607" t="s">
        <v>1</v>
      </c>
      <c r="E49" s="608">
        <v>0</v>
      </c>
      <c r="F49" s="595">
        <v>0</v>
      </c>
    </row>
    <row r="50" spans="1:6" ht="15.75" thickBot="1">
      <c r="A50" s="568" t="s">
        <v>41</v>
      </c>
      <c r="B50" s="569"/>
      <c r="C50" s="569" t="s">
        <v>1</v>
      </c>
      <c r="D50" s="592" t="s">
        <v>1</v>
      </c>
      <c r="E50" s="593" t="s">
        <v>1</v>
      </c>
      <c r="F50" s="570">
        <f>SUM(F48:F49)</f>
        <v>24.48</v>
      </c>
    </row>
    <row r="51" spans="1:6" ht="15.75" thickBot="1">
      <c r="A51" s="36"/>
      <c r="B51" s="33"/>
      <c r="C51" s="33"/>
      <c r="D51" s="46"/>
      <c r="E51" s="37"/>
      <c r="F51" s="37"/>
    </row>
    <row r="52" spans="1:6" ht="15">
      <c r="A52" s="244" t="s">
        <v>1024</v>
      </c>
      <c r="B52" s="365" t="s">
        <v>1022</v>
      </c>
      <c r="C52" s="245"/>
      <c r="D52" s="246"/>
      <c r="E52" s="334"/>
      <c r="F52" s="335"/>
    </row>
    <row r="53" spans="1:6" ht="30">
      <c r="A53" s="336" t="s">
        <v>1025</v>
      </c>
      <c r="B53" s="337" t="s">
        <v>1004</v>
      </c>
      <c r="C53" s="237"/>
      <c r="D53" s="366"/>
      <c r="E53" s="367"/>
      <c r="F53" s="339"/>
    </row>
    <row r="54" spans="1:6" ht="15">
      <c r="A54" s="336" t="s">
        <v>1026</v>
      </c>
      <c r="B54" s="337" t="s">
        <v>6</v>
      </c>
      <c r="C54" s="237"/>
      <c r="D54" s="366"/>
      <c r="E54" s="367"/>
      <c r="F54" s="339"/>
    </row>
    <row r="55" spans="1:6" ht="15">
      <c r="A55" s="368"/>
      <c r="B55" s="337"/>
      <c r="C55" s="237"/>
      <c r="D55" s="366"/>
      <c r="E55" s="367"/>
      <c r="F55" s="339"/>
    </row>
    <row r="56" spans="1:6" ht="15">
      <c r="A56" s="336" t="s">
        <v>27</v>
      </c>
      <c r="B56" s="237"/>
      <c r="C56" s="237" t="s">
        <v>28</v>
      </c>
      <c r="D56" s="366" t="s">
        <v>29</v>
      </c>
      <c r="E56" s="367" t="s">
        <v>30</v>
      </c>
      <c r="F56" s="339" t="s">
        <v>31</v>
      </c>
    </row>
    <row r="57" spans="1:6" ht="15">
      <c r="A57" s="369">
        <v>88247</v>
      </c>
      <c r="B57" s="337" t="s">
        <v>1027</v>
      </c>
      <c r="C57" s="237" t="s">
        <v>32</v>
      </c>
      <c r="D57" s="366">
        <v>0.4</v>
      </c>
      <c r="E57" s="367">
        <v>14</v>
      </c>
      <c r="F57" s="251">
        <f>TRUNC((D57*E57),2)</f>
        <v>5.6</v>
      </c>
    </row>
    <row r="58" spans="1:6" ht="15">
      <c r="A58" s="369">
        <v>88264</v>
      </c>
      <c r="B58" s="337" t="s">
        <v>1028</v>
      </c>
      <c r="C58" s="237" t="s">
        <v>32</v>
      </c>
      <c r="D58" s="366">
        <v>0.4</v>
      </c>
      <c r="E58" s="367">
        <v>18.3</v>
      </c>
      <c r="F58" s="251">
        <f>TRUNC((D58*E58),2)</f>
        <v>7.32</v>
      </c>
    </row>
    <row r="59" spans="1:6" s="210" customFormat="1" ht="30">
      <c r="A59" s="369">
        <v>1588</v>
      </c>
      <c r="B59" s="337" t="s">
        <v>1194</v>
      </c>
      <c r="C59" s="237" t="s">
        <v>28</v>
      </c>
      <c r="D59" s="366">
        <v>1</v>
      </c>
      <c r="E59" s="367">
        <v>7.39</v>
      </c>
      <c r="F59" s="251">
        <f>TRUNC((D59*E59),2)</f>
        <v>7.39</v>
      </c>
    </row>
    <row r="60" spans="1:6" ht="15">
      <c r="A60" s="561" t="s">
        <v>38</v>
      </c>
      <c r="B60" s="606"/>
      <c r="C60" s="606" t="s">
        <v>1</v>
      </c>
      <c r="D60" s="607" t="s">
        <v>1</v>
      </c>
      <c r="E60" s="608" t="s">
        <v>1</v>
      </c>
      <c r="F60" s="565">
        <f>SUM(F57:F59)</f>
        <v>20.31</v>
      </c>
    </row>
    <row r="61" spans="1:6" ht="15">
      <c r="A61" s="561"/>
      <c r="B61" s="606"/>
      <c r="C61" s="606"/>
      <c r="D61" s="607"/>
      <c r="E61" s="608"/>
      <c r="F61" s="594"/>
    </row>
    <row r="62" spans="1:6" ht="15">
      <c r="A62" s="561" t="s">
        <v>39</v>
      </c>
      <c r="B62" s="606"/>
      <c r="C62" s="606" t="s">
        <v>1</v>
      </c>
      <c r="D62" s="607" t="s">
        <v>1</v>
      </c>
      <c r="E62" s="608" t="s">
        <v>1</v>
      </c>
      <c r="F62" s="565">
        <f>F60</f>
        <v>20.31</v>
      </c>
    </row>
    <row r="63" spans="1:6" ht="15">
      <c r="A63" s="561" t="s">
        <v>40</v>
      </c>
      <c r="B63" s="606"/>
      <c r="C63" s="606" t="s">
        <v>1</v>
      </c>
      <c r="D63" s="607" t="s">
        <v>1</v>
      </c>
      <c r="E63" s="608">
        <v>0</v>
      </c>
      <c r="F63" s="595">
        <v>0</v>
      </c>
    </row>
    <row r="64" spans="1:6" ht="15.75" thickBot="1">
      <c r="A64" s="568" t="s">
        <v>41</v>
      </c>
      <c r="B64" s="569"/>
      <c r="C64" s="569" t="s">
        <v>1</v>
      </c>
      <c r="D64" s="592" t="s">
        <v>1</v>
      </c>
      <c r="E64" s="593" t="s">
        <v>1</v>
      </c>
      <c r="F64" s="570">
        <f>SUM(F62:F63)</f>
        <v>20.31</v>
      </c>
    </row>
    <row r="65" spans="1:6" ht="15.75" thickBot="1">
      <c r="A65" s="36"/>
      <c r="B65" s="33"/>
      <c r="C65" s="33"/>
      <c r="D65" s="46"/>
      <c r="E65" s="37"/>
      <c r="F65" s="37"/>
    </row>
    <row r="66" spans="1:6" ht="15">
      <c r="A66" s="244" t="s">
        <v>1024</v>
      </c>
      <c r="B66" s="365" t="s">
        <v>1195</v>
      </c>
      <c r="C66" s="245"/>
      <c r="D66" s="246"/>
      <c r="E66" s="334"/>
      <c r="F66" s="335"/>
    </row>
    <row r="67" spans="1:6" ht="30">
      <c r="A67" s="336" t="s">
        <v>1025</v>
      </c>
      <c r="B67" s="337" t="s">
        <v>1005</v>
      </c>
      <c r="C67" s="237"/>
      <c r="D67" s="366"/>
      <c r="E67" s="367"/>
      <c r="F67" s="339"/>
    </row>
    <row r="68" spans="1:6" ht="15">
      <c r="A68" s="336" t="s">
        <v>1026</v>
      </c>
      <c r="B68" s="337" t="s">
        <v>6</v>
      </c>
      <c r="C68" s="237"/>
      <c r="D68" s="366"/>
      <c r="E68" s="367"/>
      <c r="F68" s="339"/>
    </row>
    <row r="69" spans="1:6" ht="15">
      <c r="A69" s="368"/>
      <c r="B69" s="337"/>
      <c r="C69" s="237"/>
      <c r="D69" s="366"/>
      <c r="E69" s="367"/>
      <c r="F69" s="339"/>
    </row>
    <row r="70" spans="1:6" ht="15">
      <c r="A70" s="336" t="s">
        <v>27</v>
      </c>
      <c r="B70" s="237"/>
      <c r="C70" s="237" t="s">
        <v>28</v>
      </c>
      <c r="D70" s="366" t="s">
        <v>29</v>
      </c>
      <c r="E70" s="367" t="s">
        <v>30</v>
      </c>
      <c r="F70" s="339" t="s">
        <v>31</v>
      </c>
    </row>
    <row r="71" spans="1:6" ht="15">
      <c r="A71" s="369">
        <v>88247</v>
      </c>
      <c r="B71" s="337" t="s">
        <v>1027</v>
      </c>
      <c r="C71" s="237" t="s">
        <v>32</v>
      </c>
      <c r="D71" s="366">
        <v>0.8</v>
      </c>
      <c r="E71" s="367">
        <v>14</v>
      </c>
      <c r="F71" s="251">
        <f>TRUNC((D71*E71),2)</f>
        <v>11.2</v>
      </c>
    </row>
    <row r="72" spans="1:6" ht="15">
      <c r="A72" s="369">
        <v>88264</v>
      </c>
      <c r="B72" s="337" t="s">
        <v>1028</v>
      </c>
      <c r="C72" s="237" t="s">
        <v>32</v>
      </c>
      <c r="D72" s="366">
        <v>0.8</v>
      </c>
      <c r="E72" s="367">
        <v>18.3</v>
      </c>
      <c r="F72" s="251">
        <f>TRUNC((D72*E72),2)</f>
        <v>14.64</v>
      </c>
    </row>
    <row r="73" spans="1:6" ht="30">
      <c r="A73" s="369">
        <v>1588</v>
      </c>
      <c r="B73" s="337" t="s">
        <v>1194</v>
      </c>
      <c r="C73" s="237" t="s">
        <v>28</v>
      </c>
      <c r="D73" s="366">
        <v>1</v>
      </c>
      <c r="E73" s="367">
        <v>7.39</v>
      </c>
      <c r="F73" s="251">
        <f>TRUNC((D73*E73),2)</f>
        <v>7.39</v>
      </c>
    </row>
    <row r="74" spans="1:6" ht="15">
      <c r="A74" s="561" t="s">
        <v>38</v>
      </c>
      <c r="B74" s="606"/>
      <c r="C74" s="606" t="s">
        <v>1</v>
      </c>
      <c r="D74" s="607" t="s">
        <v>1</v>
      </c>
      <c r="E74" s="608" t="s">
        <v>1</v>
      </c>
      <c r="F74" s="565">
        <f>SUM(F71:F73)</f>
        <v>33.23</v>
      </c>
    </row>
    <row r="75" spans="1:6" ht="15">
      <c r="A75" s="561"/>
      <c r="B75" s="606"/>
      <c r="C75" s="606"/>
      <c r="D75" s="607"/>
      <c r="E75" s="608"/>
      <c r="F75" s="594"/>
    </row>
    <row r="76" spans="1:6" ht="15">
      <c r="A76" s="561" t="s">
        <v>39</v>
      </c>
      <c r="B76" s="606"/>
      <c r="C76" s="606" t="s">
        <v>1</v>
      </c>
      <c r="D76" s="607" t="s">
        <v>1</v>
      </c>
      <c r="E76" s="608" t="s">
        <v>1</v>
      </c>
      <c r="F76" s="565">
        <f>F74</f>
        <v>33.23</v>
      </c>
    </row>
    <row r="77" spans="1:6" ht="15">
      <c r="A77" s="561" t="s">
        <v>40</v>
      </c>
      <c r="B77" s="606"/>
      <c r="C77" s="606" t="s">
        <v>1</v>
      </c>
      <c r="D77" s="607" t="s">
        <v>1</v>
      </c>
      <c r="E77" s="608">
        <v>0</v>
      </c>
      <c r="F77" s="595">
        <v>0</v>
      </c>
    </row>
    <row r="78" spans="1:6" ht="15.75" thickBot="1">
      <c r="A78" s="568" t="s">
        <v>41</v>
      </c>
      <c r="B78" s="569"/>
      <c r="C78" s="569" t="s">
        <v>1</v>
      </c>
      <c r="D78" s="592" t="s">
        <v>1</v>
      </c>
      <c r="E78" s="593" t="s">
        <v>1</v>
      </c>
      <c r="F78" s="570">
        <f>SUM(F76:F77)</f>
        <v>33.23</v>
      </c>
    </row>
    <row r="79" spans="1:6" ht="15.75" thickBot="1">
      <c r="A79" s="36"/>
      <c r="B79" s="33"/>
      <c r="C79" s="33"/>
      <c r="D79" s="46"/>
      <c r="E79" s="37"/>
      <c r="F79" s="37"/>
    </row>
    <row r="80" spans="1:6" ht="15">
      <c r="A80" s="244" t="s">
        <v>1024</v>
      </c>
      <c r="B80" s="365" t="s">
        <v>1196</v>
      </c>
      <c r="C80" s="245"/>
      <c r="D80" s="246"/>
      <c r="E80" s="334"/>
      <c r="F80" s="335"/>
    </row>
    <row r="81" spans="1:6" ht="30">
      <c r="A81" s="336" t="s">
        <v>1025</v>
      </c>
      <c r="B81" s="337" t="s">
        <v>1023</v>
      </c>
      <c r="C81" s="237"/>
      <c r="D81" s="366"/>
      <c r="E81" s="367"/>
      <c r="F81" s="339"/>
    </row>
    <row r="82" spans="1:6" ht="15">
      <c r="A82" s="336" t="s">
        <v>1026</v>
      </c>
      <c r="B82" s="337" t="s">
        <v>6</v>
      </c>
      <c r="C82" s="237"/>
      <c r="D82" s="366"/>
      <c r="E82" s="367"/>
      <c r="F82" s="339"/>
    </row>
    <row r="83" spans="1:6" ht="15">
      <c r="A83" s="368"/>
      <c r="B83" s="337"/>
      <c r="C83" s="237"/>
      <c r="D83" s="366"/>
      <c r="E83" s="367"/>
      <c r="F83" s="339"/>
    </row>
    <row r="84" spans="1:6" ht="15">
      <c r="A84" s="336" t="s">
        <v>27</v>
      </c>
      <c r="B84" s="237"/>
      <c r="C84" s="237" t="s">
        <v>28</v>
      </c>
      <c r="D84" s="366" t="s">
        <v>29</v>
      </c>
      <c r="E84" s="367" t="s">
        <v>30</v>
      </c>
      <c r="F84" s="339" t="s">
        <v>31</v>
      </c>
    </row>
    <row r="85" spans="1:6" ht="15">
      <c r="A85" s="369">
        <v>88247</v>
      </c>
      <c r="B85" s="337" t="s">
        <v>1027</v>
      </c>
      <c r="C85" s="237" t="s">
        <v>32</v>
      </c>
      <c r="D85" s="366">
        <v>0.05</v>
      </c>
      <c r="E85" s="367">
        <v>14</v>
      </c>
      <c r="F85" s="251">
        <f>TRUNC((D85*E85),2)</f>
        <v>0.7</v>
      </c>
    </row>
    <row r="86" spans="1:6" ht="15">
      <c r="A86" s="369">
        <v>88264</v>
      </c>
      <c r="B86" s="337" t="s">
        <v>1028</v>
      </c>
      <c r="C86" s="237" t="s">
        <v>32</v>
      </c>
      <c r="D86" s="366">
        <v>0.05</v>
      </c>
      <c r="E86" s="367">
        <v>18.3</v>
      </c>
      <c r="F86" s="251">
        <f>TRUNC((D86*E86),2)</f>
        <v>0.91</v>
      </c>
    </row>
    <row r="87" spans="1:6" ht="15">
      <c r="A87" s="369">
        <v>11948</v>
      </c>
      <c r="B87" s="337" t="s">
        <v>1036</v>
      </c>
      <c r="C87" s="237" t="s">
        <v>1031</v>
      </c>
      <c r="D87" s="366">
        <v>1</v>
      </c>
      <c r="E87" s="367">
        <v>0.37</v>
      </c>
      <c r="F87" s="251">
        <f>TRUNC((D87*E87),2)</f>
        <v>0.37</v>
      </c>
    </row>
    <row r="88" spans="1:6" ht="15">
      <c r="A88" s="369">
        <v>4330</v>
      </c>
      <c r="B88" s="337" t="s">
        <v>1037</v>
      </c>
      <c r="C88" s="237" t="s">
        <v>1031</v>
      </c>
      <c r="D88" s="366">
        <v>1</v>
      </c>
      <c r="E88" s="367">
        <v>0.08</v>
      </c>
      <c r="F88" s="251">
        <f>TRUNC((D88*E88),2)</f>
        <v>0.08</v>
      </c>
    </row>
    <row r="89" spans="1:6" ht="15">
      <c r="A89" s="561" t="s">
        <v>38</v>
      </c>
      <c r="B89" s="606"/>
      <c r="C89" s="606" t="s">
        <v>1</v>
      </c>
      <c r="D89" s="607" t="s">
        <v>1</v>
      </c>
      <c r="E89" s="608" t="s">
        <v>1</v>
      </c>
      <c r="F89" s="565">
        <f>SUM(F85:F88)</f>
        <v>2.06</v>
      </c>
    </row>
    <row r="90" spans="1:6" ht="15">
      <c r="A90" s="561"/>
      <c r="B90" s="606"/>
      <c r="C90" s="606"/>
      <c r="D90" s="607"/>
      <c r="E90" s="608"/>
      <c r="F90" s="594"/>
    </row>
    <row r="91" spans="1:6" ht="15">
      <c r="A91" s="561" t="s">
        <v>39</v>
      </c>
      <c r="B91" s="606"/>
      <c r="C91" s="606" t="s">
        <v>1</v>
      </c>
      <c r="D91" s="607" t="s">
        <v>1</v>
      </c>
      <c r="E91" s="608" t="s">
        <v>1</v>
      </c>
      <c r="F91" s="565">
        <f>F89</f>
        <v>2.06</v>
      </c>
    </row>
    <row r="92" spans="1:6" ht="15">
      <c r="A92" s="561" t="s">
        <v>40</v>
      </c>
      <c r="B92" s="606"/>
      <c r="C92" s="606" t="s">
        <v>1</v>
      </c>
      <c r="D92" s="607" t="s">
        <v>1</v>
      </c>
      <c r="E92" s="608">
        <v>0</v>
      </c>
      <c r="F92" s="595">
        <v>0</v>
      </c>
    </row>
    <row r="93" spans="1:6" ht="15.75" thickBot="1">
      <c r="A93" s="568" t="s">
        <v>41</v>
      </c>
      <c r="B93" s="569"/>
      <c r="C93" s="569" t="s">
        <v>1</v>
      </c>
      <c r="D93" s="592" t="s">
        <v>1</v>
      </c>
      <c r="E93" s="593" t="s">
        <v>1</v>
      </c>
      <c r="F93" s="570">
        <f>SUM(F91:F92)</f>
        <v>2.06</v>
      </c>
    </row>
    <row r="94" spans="1:6" ht="15.75" thickBot="1">
      <c r="A94" s="36"/>
      <c r="B94" s="33"/>
      <c r="C94" s="33"/>
      <c r="D94" s="46"/>
      <c r="E94" s="37"/>
      <c r="F94" s="37"/>
    </row>
    <row r="95" spans="1:6" ht="15">
      <c r="A95" s="244" t="s">
        <v>1024</v>
      </c>
      <c r="B95" s="365" t="s">
        <v>1197</v>
      </c>
      <c r="C95" s="245"/>
      <c r="D95" s="246"/>
      <c r="E95" s="334"/>
      <c r="F95" s="335"/>
    </row>
    <row r="96" spans="1:6" ht="30">
      <c r="A96" s="336" t="s">
        <v>1025</v>
      </c>
      <c r="B96" s="337" t="s">
        <v>900</v>
      </c>
      <c r="C96" s="237"/>
      <c r="D96" s="366"/>
      <c r="E96" s="367"/>
      <c r="F96" s="339"/>
    </row>
    <row r="97" spans="1:6" ht="15">
      <c r="A97" s="336" t="s">
        <v>1026</v>
      </c>
      <c r="B97" s="337" t="s">
        <v>3</v>
      </c>
      <c r="C97" s="237"/>
      <c r="D97" s="366"/>
      <c r="E97" s="367"/>
      <c r="F97" s="339"/>
    </row>
    <row r="98" spans="1:6" ht="15">
      <c r="A98" s="368"/>
      <c r="B98" s="337"/>
      <c r="C98" s="237"/>
      <c r="D98" s="366"/>
      <c r="E98" s="367"/>
      <c r="F98" s="339"/>
    </row>
    <row r="99" spans="1:6" ht="15">
      <c r="A99" s="336" t="s">
        <v>27</v>
      </c>
      <c r="B99" s="237"/>
      <c r="C99" s="237" t="s">
        <v>28</v>
      </c>
      <c r="D99" s="366" t="s">
        <v>29</v>
      </c>
      <c r="E99" s="367" t="s">
        <v>30</v>
      </c>
      <c r="F99" s="339" t="s">
        <v>31</v>
      </c>
    </row>
    <row r="100" spans="1:6" ht="30">
      <c r="A100" s="369">
        <v>89032</v>
      </c>
      <c r="B100" s="337" t="s">
        <v>1198</v>
      </c>
      <c r="C100" s="237" t="s">
        <v>74</v>
      </c>
      <c r="D100" s="366">
        <v>0.0176</v>
      </c>
      <c r="E100" s="367">
        <v>131.47</v>
      </c>
      <c r="F100" s="251">
        <f>TRUNC((D100*E100),2)</f>
        <v>2.31</v>
      </c>
    </row>
    <row r="101" spans="1:6" ht="15">
      <c r="A101" s="561" t="s">
        <v>38</v>
      </c>
      <c r="B101" s="606"/>
      <c r="C101" s="606" t="s">
        <v>1</v>
      </c>
      <c r="D101" s="607" t="s">
        <v>1</v>
      </c>
      <c r="E101" s="608" t="s">
        <v>1</v>
      </c>
      <c r="F101" s="565">
        <f>SUM(F100:F100)</f>
        <v>2.31</v>
      </c>
    </row>
    <row r="102" spans="1:6" ht="15">
      <c r="A102" s="561"/>
      <c r="B102" s="606"/>
      <c r="C102" s="606"/>
      <c r="D102" s="607"/>
      <c r="E102" s="608"/>
      <c r="F102" s="594"/>
    </row>
    <row r="103" spans="1:6" ht="15">
      <c r="A103" s="561" t="s">
        <v>39</v>
      </c>
      <c r="B103" s="606"/>
      <c r="C103" s="606" t="s">
        <v>1</v>
      </c>
      <c r="D103" s="607" t="s">
        <v>1</v>
      </c>
      <c r="E103" s="608" t="s">
        <v>1</v>
      </c>
      <c r="F103" s="565">
        <f>F101</f>
        <v>2.31</v>
      </c>
    </row>
    <row r="104" spans="1:6" ht="15">
      <c r="A104" s="561" t="s">
        <v>40</v>
      </c>
      <c r="B104" s="606"/>
      <c r="C104" s="606" t="s">
        <v>1</v>
      </c>
      <c r="D104" s="607" t="s">
        <v>1</v>
      </c>
      <c r="E104" s="608">
        <v>0</v>
      </c>
      <c r="F104" s="595">
        <v>0</v>
      </c>
    </row>
    <row r="105" spans="1:6" ht="15.75" thickBot="1">
      <c r="A105" s="568" t="s">
        <v>41</v>
      </c>
      <c r="B105" s="569"/>
      <c r="C105" s="569" t="s">
        <v>1</v>
      </c>
      <c r="D105" s="592" t="s">
        <v>1</v>
      </c>
      <c r="E105" s="593" t="s">
        <v>1</v>
      </c>
      <c r="F105" s="570">
        <f>SUM(F103:F104)</f>
        <v>2.31</v>
      </c>
    </row>
    <row r="106" spans="1:6" ht="15.75" thickBot="1">
      <c r="A106" s="155"/>
      <c r="B106" s="56"/>
      <c r="C106" s="56"/>
      <c r="D106" s="92"/>
      <c r="E106" s="93"/>
      <c r="F106" s="94"/>
    </row>
    <row r="107" spans="1:6" ht="15">
      <c r="A107" s="244" t="s">
        <v>1024</v>
      </c>
      <c r="B107" s="365" t="s">
        <v>927</v>
      </c>
      <c r="C107" s="245"/>
      <c r="D107" s="246"/>
      <c r="E107" s="334"/>
      <c r="F107" s="335"/>
    </row>
    <row r="108" spans="1:6" ht="15">
      <c r="A108" s="336" t="s">
        <v>1025</v>
      </c>
      <c r="B108" s="337" t="s">
        <v>928</v>
      </c>
      <c r="C108" s="237"/>
      <c r="D108" s="366"/>
      <c r="E108" s="367"/>
      <c r="F108" s="339"/>
    </row>
    <row r="109" spans="1:6" ht="15">
      <c r="A109" s="336" t="s">
        <v>1026</v>
      </c>
      <c r="B109" s="337" t="s">
        <v>6</v>
      </c>
      <c r="C109" s="237"/>
      <c r="D109" s="366"/>
      <c r="E109" s="367"/>
      <c r="F109" s="339"/>
    </row>
    <row r="110" spans="1:6" ht="15">
      <c r="A110" s="368"/>
      <c r="B110" s="337"/>
      <c r="C110" s="237"/>
      <c r="D110" s="366"/>
      <c r="E110" s="367"/>
      <c r="F110" s="339"/>
    </row>
    <row r="111" spans="1:6" ht="15">
      <c r="A111" s="336" t="s">
        <v>27</v>
      </c>
      <c r="B111" s="237"/>
      <c r="C111" s="237" t="s">
        <v>28</v>
      </c>
      <c r="D111" s="366" t="s">
        <v>29</v>
      </c>
      <c r="E111" s="367" t="s">
        <v>30</v>
      </c>
      <c r="F111" s="339" t="s">
        <v>31</v>
      </c>
    </row>
    <row r="112" spans="1:6" ht="15">
      <c r="A112" s="369">
        <v>88247</v>
      </c>
      <c r="B112" s="337" t="s">
        <v>1027</v>
      </c>
      <c r="C112" s="237" t="s">
        <v>32</v>
      </c>
      <c r="D112" s="366">
        <v>0.05</v>
      </c>
      <c r="E112" s="367">
        <v>14</v>
      </c>
      <c r="F112" s="251">
        <f>TRUNC((D112*E112),2)</f>
        <v>0.7</v>
      </c>
    </row>
    <row r="113" spans="1:6" ht="15">
      <c r="A113" s="369">
        <v>88264</v>
      </c>
      <c r="B113" s="337" t="s">
        <v>1028</v>
      </c>
      <c r="C113" s="237" t="s">
        <v>32</v>
      </c>
      <c r="D113" s="366">
        <v>0.05</v>
      </c>
      <c r="E113" s="367">
        <v>18.3</v>
      </c>
      <c r="F113" s="251">
        <f>TRUNC((D113*E113),2)</f>
        <v>0.91</v>
      </c>
    </row>
    <row r="114" spans="1:6" s="210" customFormat="1" ht="15">
      <c r="A114" s="369" t="str">
        <f>'MAPA DE COTAÇÃO'!$A$15</f>
        <v>ELE01</v>
      </c>
      <c r="B114" s="337" t="str">
        <f>'MAPA DE COTAÇÃO'!$B$15</f>
        <v>ARRUELA GALVANIZADA 1/4</v>
      </c>
      <c r="C114" s="237" t="s">
        <v>1031</v>
      </c>
      <c r="D114" s="366">
        <v>1</v>
      </c>
      <c r="E114" s="367">
        <f>'MAPA DE COTAÇÃO'!$M$15</f>
        <v>0.1594</v>
      </c>
      <c r="F114" s="251">
        <f>TRUNC((D114*E114),2)</f>
        <v>0.15</v>
      </c>
    </row>
    <row r="115" spans="1:6" ht="15">
      <c r="A115" s="561" t="s">
        <v>38</v>
      </c>
      <c r="B115" s="606"/>
      <c r="C115" s="606" t="s">
        <v>1</v>
      </c>
      <c r="D115" s="607" t="s">
        <v>1</v>
      </c>
      <c r="E115" s="608" t="s">
        <v>1</v>
      </c>
      <c r="F115" s="565">
        <f>SUM(F112:F114)</f>
        <v>1.7599999999999998</v>
      </c>
    </row>
    <row r="116" spans="1:6" ht="15">
      <c r="A116" s="561"/>
      <c r="B116" s="606"/>
      <c r="C116" s="606"/>
      <c r="D116" s="607"/>
      <c r="E116" s="608"/>
      <c r="F116" s="594"/>
    </row>
    <row r="117" spans="1:6" ht="15">
      <c r="A117" s="561" t="s">
        <v>39</v>
      </c>
      <c r="B117" s="606"/>
      <c r="C117" s="606" t="s">
        <v>1</v>
      </c>
      <c r="D117" s="607" t="s">
        <v>1</v>
      </c>
      <c r="E117" s="608" t="s">
        <v>1</v>
      </c>
      <c r="F117" s="565">
        <f>F115</f>
        <v>1.7599999999999998</v>
      </c>
    </row>
    <row r="118" spans="1:6" ht="15">
      <c r="A118" s="561" t="s">
        <v>40</v>
      </c>
      <c r="B118" s="606"/>
      <c r="C118" s="606" t="s">
        <v>1</v>
      </c>
      <c r="D118" s="607" t="s">
        <v>1</v>
      </c>
      <c r="E118" s="608">
        <v>0</v>
      </c>
      <c r="F118" s="595">
        <v>0</v>
      </c>
    </row>
    <row r="119" spans="1:6" ht="15.75" thickBot="1">
      <c r="A119" s="568" t="s">
        <v>41</v>
      </c>
      <c r="B119" s="569"/>
      <c r="C119" s="569" t="s">
        <v>1</v>
      </c>
      <c r="D119" s="592" t="s">
        <v>1</v>
      </c>
      <c r="E119" s="593" t="s">
        <v>1</v>
      </c>
      <c r="F119" s="570">
        <f>SUM(F117:F118)</f>
        <v>1.7599999999999998</v>
      </c>
    </row>
    <row r="120" spans="1:6" ht="15.75" thickBot="1">
      <c r="A120" s="45"/>
      <c r="B120" s="56"/>
      <c r="C120" s="56"/>
      <c r="D120" s="92"/>
      <c r="E120" s="93"/>
      <c r="F120" s="40"/>
    </row>
    <row r="121" spans="1:6" ht="15">
      <c r="A121" s="244" t="s">
        <v>1024</v>
      </c>
      <c r="B121" s="365" t="s">
        <v>929</v>
      </c>
      <c r="C121" s="245"/>
      <c r="D121" s="246"/>
      <c r="E121" s="334"/>
      <c r="F121" s="335"/>
    </row>
    <row r="122" spans="1:6" ht="15">
      <c r="A122" s="336" t="s">
        <v>1025</v>
      </c>
      <c r="B122" s="337" t="s">
        <v>930</v>
      </c>
      <c r="C122" s="237"/>
      <c r="D122" s="366"/>
      <c r="E122" s="367"/>
      <c r="F122" s="339"/>
    </row>
    <row r="123" spans="1:6" ht="15">
      <c r="A123" s="336" t="s">
        <v>1026</v>
      </c>
      <c r="B123" s="337" t="s">
        <v>6</v>
      </c>
      <c r="C123" s="237"/>
      <c r="D123" s="366"/>
      <c r="E123" s="367"/>
      <c r="F123" s="339"/>
    </row>
    <row r="124" spans="1:6" ht="15">
      <c r="A124" s="368"/>
      <c r="B124" s="337"/>
      <c r="C124" s="237"/>
      <c r="D124" s="366"/>
      <c r="E124" s="367"/>
      <c r="F124" s="339"/>
    </row>
    <row r="125" spans="1:6" ht="15">
      <c r="A125" s="336" t="s">
        <v>27</v>
      </c>
      <c r="B125" s="237"/>
      <c r="C125" s="237" t="s">
        <v>28</v>
      </c>
      <c r="D125" s="366" t="s">
        <v>29</v>
      </c>
      <c r="E125" s="367" t="s">
        <v>30</v>
      </c>
      <c r="F125" s="339" t="s">
        <v>31</v>
      </c>
    </row>
    <row r="126" spans="1:6" ht="15">
      <c r="A126" s="369">
        <v>88247</v>
      </c>
      <c r="B126" s="337" t="s">
        <v>1027</v>
      </c>
      <c r="C126" s="237" t="s">
        <v>32</v>
      </c>
      <c r="D126" s="366">
        <v>0.05</v>
      </c>
      <c r="E126" s="367">
        <v>14</v>
      </c>
      <c r="F126" s="251">
        <f>TRUNC((D126*E126),2)</f>
        <v>0.7</v>
      </c>
    </row>
    <row r="127" spans="1:6" ht="15">
      <c r="A127" s="369">
        <v>88264</v>
      </c>
      <c r="B127" s="337" t="s">
        <v>1028</v>
      </c>
      <c r="C127" s="237" t="s">
        <v>32</v>
      </c>
      <c r="D127" s="366">
        <v>0.05</v>
      </c>
      <c r="E127" s="367">
        <v>18.3</v>
      </c>
      <c r="F127" s="251">
        <f>TRUNC((D127*E127),2)</f>
        <v>0.91</v>
      </c>
    </row>
    <row r="128" spans="1:6" s="211" customFormat="1" ht="15">
      <c r="A128" s="369" t="str">
        <f>'MAPA DE COTAÇÃO'!$A$16</f>
        <v>ELE02</v>
      </c>
      <c r="B128" s="337" t="str">
        <f>'MAPA DE COTAÇÃO'!$B$16</f>
        <v>ARRUELA GALVANIZADA 3/8</v>
      </c>
      <c r="C128" s="237" t="s">
        <v>1031</v>
      </c>
      <c r="D128" s="366">
        <v>1</v>
      </c>
      <c r="E128" s="367">
        <f>'MAPA DE COTAÇÃO'!$M$16</f>
        <v>0.2037</v>
      </c>
      <c r="F128" s="251">
        <f>TRUNC((D128*E128),2)</f>
        <v>0.2</v>
      </c>
    </row>
    <row r="129" spans="1:6" ht="15">
      <c r="A129" s="561" t="s">
        <v>38</v>
      </c>
      <c r="B129" s="606"/>
      <c r="C129" s="606" t="s">
        <v>1</v>
      </c>
      <c r="D129" s="607" t="s">
        <v>1</v>
      </c>
      <c r="E129" s="608" t="s">
        <v>1</v>
      </c>
      <c r="F129" s="565">
        <f>SUM(F126:F128)</f>
        <v>1.8099999999999998</v>
      </c>
    </row>
    <row r="130" spans="1:6" ht="15">
      <c r="A130" s="561"/>
      <c r="B130" s="606"/>
      <c r="C130" s="606"/>
      <c r="D130" s="607"/>
      <c r="E130" s="608"/>
      <c r="F130" s="594"/>
    </row>
    <row r="131" spans="1:6" ht="15">
      <c r="A131" s="561" t="s">
        <v>39</v>
      </c>
      <c r="B131" s="606"/>
      <c r="C131" s="606" t="s">
        <v>1</v>
      </c>
      <c r="D131" s="607" t="s">
        <v>1</v>
      </c>
      <c r="E131" s="608" t="s">
        <v>1</v>
      </c>
      <c r="F131" s="565">
        <f>F129</f>
        <v>1.8099999999999998</v>
      </c>
    </row>
    <row r="132" spans="1:6" ht="15">
      <c r="A132" s="561" t="s">
        <v>40</v>
      </c>
      <c r="B132" s="606"/>
      <c r="C132" s="606" t="s">
        <v>1</v>
      </c>
      <c r="D132" s="607" t="s">
        <v>1</v>
      </c>
      <c r="E132" s="608">
        <v>0</v>
      </c>
      <c r="F132" s="595">
        <v>0</v>
      </c>
    </row>
    <row r="133" spans="1:6" ht="15.75" thickBot="1">
      <c r="A133" s="568" t="s">
        <v>41</v>
      </c>
      <c r="B133" s="569"/>
      <c r="C133" s="569" t="s">
        <v>1</v>
      </c>
      <c r="D133" s="592" t="s">
        <v>1</v>
      </c>
      <c r="E133" s="593" t="s">
        <v>1</v>
      </c>
      <c r="F133" s="570">
        <f>SUM(F131:F132)</f>
        <v>1.8099999999999998</v>
      </c>
    </row>
    <row r="134" spans="1:6" ht="15.75" thickBot="1">
      <c r="A134" s="45"/>
      <c r="B134" s="56"/>
      <c r="C134" s="56"/>
      <c r="D134" s="92"/>
      <c r="E134" s="93"/>
      <c r="F134" s="40"/>
    </row>
    <row r="135" spans="1:6" ht="15">
      <c r="A135" s="244" t="s">
        <v>1024</v>
      </c>
      <c r="B135" s="365" t="s">
        <v>931</v>
      </c>
      <c r="C135" s="245"/>
      <c r="D135" s="246"/>
      <c r="E135" s="334"/>
      <c r="F135" s="335"/>
    </row>
    <row r="136" spans="1:6" ht="15">
      <c r="A136" s="336" t="s">
        <v>1025</v>
      </c>
      <c r="B136" s="337" t="s">
        <v>932</v>
      </c>
      <c r="C136" s="237"/>
      <c r="D136" s="366"/>
      <c r="E136" s="367"/>
      <c r="F136" s="339"/>
    </row>
    <row r="137" spans="1:6" ht="15">
      <c r="A137" s="336" t="s">
        <v>1026</v>
      </c>
      <c r="B137" s="337" t="s">
        <v>6</v>
      </c>
      <c r="C137" s="237"/>
      <c r="D137" s="366"/>
      <c r="E137" s="367"/>
      <c r="F137" s="339"/>
    </row>
    <row r="138" spans="1:6" ht="15">
      <c r="A138" s="368"/>
      <c r="B138" s="337"/>
      <c r="C138" s="237"/>
      <c r="D138" s="366"/>
      <c r="E138" s="367"/>
      <c r="F138" s="339"/>
    </row>
    <row r="139" spans="1:6" ht="15">
      <c r="A139" s="336" t="s">
        <v>27</v>
      </c>
      <c r="B139" s="237"/>
      <c r="C139" s="237" t="s">
        <v>28</v>
      </c>
      <c r="D139" s="366" t="s">
        <v>29</v>
      </c>
      <c r="E139" s="367" t="s">
        <v>30</v>
      </c>
      <c r="F139" s="339" t="s">
        <v>31</v>
      </c>
    </row>
    <row r="140" spans="1:6" ht="15">
      <c r="A140" s="369">
        <v>88247</v>
      </c>
      <c r="B140" s="337" t="s">
        <v>1027</v>
      </c>
      <c r="C140" s="237" t="s">
        <v>32</v>
      </c>
      <c r="D140" s="366">
        <v>0.05</v>
      </c>
      <c r="E140" s="367">
        <v>14</v>
      </c>
      <c r="F140" s="251">
        <f>TRUNC((D140*E140),2)</f>
        <v>0.7</v>
      </c>
    </row>
    <row r="141" spans="1:6" ht="15">
      <c r="A141" s="369">
        <v>88264</v>
      </c>
      <c r="B141" s="337" t="s">
        <v>1028</v>
      </c>
      <c r="C141" s="237" t="s">
        <v>32</v>
      </c>
      <c r="D141" s="366">
        <v>0.05</v>
      </c>
      <c r="E141" s="367">
        <v>18.3</v>
      </c>
      <c r="F141" s="251">
        <f>TRUNC((D141*E141),2)</f>
        <v>0.91</v>
      </c>
    </row>
    <row r="142" spans="1:6" s="211" customFormat="1" ht="15">
      <c r="A142" s="369" t="str">
        <f>'MAPA DE COTAÇÃO'!$A$17</f>
        <v>ELE03</v>
      </c>
      <c r="B142" s="337" t="str">
        <f>'MAPA DE COTAÇÃO'!$B$17</f>
        <v>BUCHA S-06 S/PARAFUSO</v>
      </c>
      <c r="C142" s="237" t="s">
        <v>1031</v>
      </c>
      <c r="D142" s="366">
        <v>1</v>
      </c>
      <c r="E142" s="367">
        <f>'MAPA DE COTAÇÃO'!$M$17</f>
        <v>0.13</v>
      </c>
      <c r="F142" s="251">
        <f>TRUNC((D142*E142),2)</f>
        <v>0.13</v>
      </c>
    </row>
    <row r="143" spans="1:6" ht="15">
      <c r="A143" s="561" t="s">
        <v>38</v>
      </c>
      <c r="B143" s="606"/>
      <c r="C143" s="606" t="s">
        <v>1</v>
      </c>
      <c r="D143" s="607" t="s">
        <v>1</v>
      </c>
      <c r="E143" s="608" t="s">
        <v>1</v>
      </c>
      <c r="F143" s="565">
        <f>SUM(F140:F142)</f>
        <v>1.7399999999999998</v>
      </c>
    </row>
    <row r="144" spans="1:6" ht="15">
      <c r="A144" s="561"/>
      <c r="B144" s="606"/>
      <c r="C144" s="606"/>
      <c r="D144" s="607"/>
      <c r="E144" s="608"/>
      <c r="F144" s="594"/>
    </row>
    <row r="145" spans="1:6" ht="15">
      <c r="A145" s="561" t="s">
        <v>39</v>
      </c>
      <c r="B145" s="606"/>
      <c r="C145" s="606" t="s">
        <v>1</v>
      </c>
      <c r="D145" s="607" t="s">
        <v>1</v>
      </c>
      <c r="E145" s="608" t="s">
        <v>1</v>
      </c>
      <c r="F145" s="565">
        <f>F143</f>
        <v>1.7399999999999998</v>
      </c>
    </row>
    <row r="146" spans="1:6" ht="15">
      <c r="A146" s="561" t="s">
        <v>40</v>
      </c>
      <c r="B146" s="606"/>
      <c r="C146" s="606" t="s">
        <v>1</v>
      </c>
      <c r="D146" s="607" t="s">
        <v>1</v>
      </c>
      <c r="E146" s="608">
        <v>0</v>
      </c>
      <c r="F146" s="595">
        <v>0</v>
      </c>
    </row>
    <row r="147" spans="1:6" ht="15.75" thickBot="1">
      <c r="A147" s="568" t="s">
        <v>41</v>
      </c>
      <c r="B147" s="569"/>
      <c r="C147" s="569" t="s">
        <v>1</v>
      </c>
      <c r="D147" s="592" t="s">
        <v>1</v>
      </c>
      <c r="E147" s="593" t="s">
        <v>1</v>
      </c>
      <c r="F147" s="570">
        <f>SUM(F145:F146)</f>
        <v>1.7399999999999998</v>
      </c>
    </row>
    <row r="148" spans="1:6" ht="15.75" thickBot="1">
      <c r="A148" s="155"/>
      <c r="B148" s="56"/>
      <c r="C148" s="56"/>
      <c r="D148" s="92"/>
      <c r="E148" s="93"/>
      <c r="F148" s="94"/>
    </row>
    <row r="149" spans="1:6" ht="15">
      <c r="A149" s="244" t="s">
        <v>1024</v>
      </c>
      <c r="B149" s="365" t="s">
        <v>933</v>
      </c>
      <c r="C149" s="245"/>
      <c r="D149" s="246"/>
      <c r="E149" s="334"/>
      <c r="F149" s="335"/>
    </row>
    <row r="150" spans="1:6" ht="30">
      <c r="A150" s="336" t="s">
        <v>1025</v>
      </c>
      <c r="B150" s="337" t="s">
        <v>934</v>
      </c>
      <c r="C150" s="237"/>
      <c r="D150" s="366"/>
      <c r="E150" s="367"/>
      <c r="F150" s="339"/>
    </row>
    <row r="151" spans="1:6" ht="15">
      <c r="A151" s="336" t="s">
        <v>1026</v>
      </c>
      <c r="B151" s="337" t="s">
        <v>6</v>
      </c>
      <c r="C151" s="237"/>
      <c r="D151" s="366"/>
      <c r="E151" s="367"/>
      <c r="F151" s="339"/>
    </row>
    <row r="152" spans="1:6" ht="15">
      <c r="A152" s="368"/>
      <c r="B152" s="337"/>
      <c r="C152" s="237"/>
      <c r="D152" s="366"/>
      <c r="E152" s="367"/>
      <c r="F152" s="339"/>
    </row>
    <row r="153" spans="1:6" ht="15">
      <c r="A153" s="336" t="s">
        <v>27</v>
      </c>
      <c r="B153" s="237"/>
      <c r="C153" s="237" t="s">
        <v>28</v>
      </c>
      <c r="D153" s="366" t="s">
        <v>29</v>
      </c>
      <c r="E153" s="367" t="s">
        <v>30</v>
      </c>
      <c r="F153" s="339" t="s">
        <v>31</v>
      </c>
    </row>
    <row r="154" spans="1:6" ht="15">
      <c r="A154" s="369">
        <v>88247</v>
      </c>
      <c r="B154" s="337" t="s">
        <v>1027</v>
      </c>
      <c r="C154" s="237" t="s">
        <v>32</v>
      </c>
      <c r="D154" s="366">
        <v>0.05</v>
      </c>
      <c r="E154" s="367">
        <v>14</v>
      </c>
      <c r="F154" s="251">
        <f>TRUNC((D154*E154),2)</f>
        <v>0.7</v>
      </c>
    </row>
    <row r="155" spans="1:6" ht="15">
      <c r="A155" s="369">
        <v>88264</v>
      </c>
      <c r="B155" s="337" t="s">
        <v>1028</v>
      </c>
      <c r="C155" s="237" t="s">
        <v>32</v>
      </c>
      <c r="D155" s="366">
        <v>0.05</v>
      </c>
      <c r="E155" s="367">
        <v>18.3</v>
      </c>
      <c r="F155" s="251">
        <f>TRUNC((D155*E155),2)</f>
        <v>0.91</v>
      </c>
    </row>
    <row r="156" spans="1:6" s="211" customFormat="1" ht="15">
      <c r="A156" s="369" t="str">
        <f>'MAPA DE COTAÇÃO'!$A$18</f>
        <v>ELE04</v>
      </c>
      <c r="B156" s="337" t="str">
        <f>'MAPA DE COTAÇÃO'!$B$18</f>
        <v>CHUMBADOR CBA 1/4" X 2" C/PARAF.</v>
      </c>
      <c r="C156" s="237" t="s">
        <v>1031</v>
      </c>
      <c r="D156" s="366">
        <v>1</v>
      </c>
      <c r="E156" s="367">
        <f>'MAPA DE COTAÇÃO'!$M$18</f>
        <v>3.5</v>
      </c>
      <c r="F156" s="251">
        <f>TRUNC((D156*E156),2)</f>
        <v>3.5</v>
      </c>
    </row>
    <row r="157" spans="1:6" ht="15">
      <c r="A157" s="561" t="s">
        <v>38</v>
      </c>
      <c r="B157" s="606"/>
      <c r="C157" s="606" t="s">
        <v>1</v>
      </c>
      <c r="D157" s="607" t="s">
        <v>1</v>
      </c>
      <c r="E157" s="608" t="s">
        <v>1</v>
      </c>
      <c r="F157" s="565">
        <f>SUM(F154:F156)</f>
        <v>5.109999999999999</v>
      </c>
    </row>
    <row r="158" spans="1:6" ht="15">
      <c r="A158" s="561"/>
      <c r="B158" s="606"/>
      <c r="C158" s="606"/>
      <c r="D158" s="607"/>
      <c r="E158" s="608"/>
      <c r="F158" s="594"/>
    </row>
    <row r="159" spans="1:6" ht="15">
      <c r="A159" s="561" t="s">
        <v>39</v>
      </c>
      <c r="B159" s="606"/>
      <c r="C159" s="606" t="s">
        <v>1</v>
      </c>
      <c r="D159" s="607" t="s">
        <v>1</v>
      </c>
      <c r="E159" s="608" t="s">
        <v>1</v>
      </c>
      <c r="F159" s="565">
        <f>F157</f>
        <v>5.109999999999999</v>
      </c>
    </row>
    <row r="160" spans="1:6" ht="15">
      <c r="A160" s="561" t="s">
        <v>40</v>
      </c>
      <c r="B160" s="606"/>
      <c r="C160" s="606" t="s">
        <v>1</v>
      </c>
      <c r="D160" s="607" t="s">
        <v>1</v>
      </c>
      <c r="E160" s="608">
        <v>0</v>
      </c>
      <c r="F160" s="595">
        <v>0</v>
      </c>
    </row>
    <row r="161" spans="1:6" ht="15.75" thickBot="1">
      <c r="A161" s="568" t="s">
        <v>41</v>
      </c>
      <c r="B161" s="569"/>
      <c r="C161" s="569" t="s">
        <v>1</v>
      </c>
      <c r="D161" s="592" t="s">
        <v>1</v>
      </c>
      <c r="E161" s="593" t="s">
        <v>1</v>
      </c>
      <c r="F161" s="570">
        <f>SUM(F159:F160)</f>
        <v>5.109999999999999</v>
      </c>
    </row>
    <row r="162" spans="1:6" ht="15.75" thickBot="1">
      <c r="A162" s="155"/>
      <c r="B162" s="56"/>
      <c r="C162" s="56"/>
      <c r="D162" s="92"/>
      <c r="E162" s="93"/>
      <c r="F162" s="94"/>
    </row>
    <row r="163" spans="1:6" ht="15">
      <c r="A163" s="244" t="s">
        <v>1024</v>
      </c>
      <c r="B163" s="365" t="s">
        <v>935</v>
      </c>
      <c r="C163" s="245"/>
      <c r="D163" s="246"/>
      <c r="E163" s="334"/>
      <c r="F163" s="335"/>
    </row>
    <row r="164" spans="1:6" ht="15">
      <c r="A164" s="336" t="s">
        <v>1025</v>
      </c>
      <c r="B164" s="337" t="s">
        <v>936</v>
      </c>
      <c r="C164" s="237"/>
      <c r="D164" s="366"/>
      <c r="E164" s="367"/>
      <c r="F164" s="339"/>
    </row>
    <row r="165" spans="1:6" ht="15">
      <c r="A165" s="336" t="s">
        <v>1026</v>
      </c>
      <c r="B165" s="337" t="s">
        <v>6</v>
      </c>
      <c r="C165" s="237"/>
      <c r="D165" s="366"/>
      <c r="E165" s="367"/>
      <c r="F165" s="339"/>
    </row>
    <row r="166" spans="1:6" ht="15">
      <c r="A166" s="368"/>
      <c r="B166" s="337"/>
      <c r="C166" s="237"/>
      <c r="D166" s="366"/>
      <c r="E166" s="367"/>
      <c r="F166" s="339"/>
    </row>
    <row r="167" spans="1:6" ht="15">
      <c r="A167" s="336" t="s">
        <v>27</v>
      </c>
      <c r="B167" s="237"/>
      <c r="C167" s="237" t="s">
        <v>28</v>
      </c>
      <c r="D167" s="366" t="s">
        <v>29</v>
      </c>
      <c r="E167" s="367" t="s">
        <v>30</v>
      </c>
      <c r="F167" s="339" t="s">
        <v>31</v>
      </c>
    </row>
    <row r="168" spans="1:6" ht="15">
      <c r="A168" s="369">
        <v>88247</v>
      </c>
      <c r="B168" s="337" t="s">
        <v>1027</v>
      </c>
      <c r="C168" s="237" t="s">
        <v>32</v>
      </c>
      <c r="D168" s="366">
        <v>0.05</v>
      </c>
      <c r="E168" s="367">
        <v>14</v>
      </c>
      <c r="F168" s="251">
        <f>TRUNC((D168*E168),2)</f>
        <v>0.7</v>
      </c>
    </row>
    <row r="169" spans="1:6" ht="15">
      <c r="A169" s="369">
        <v>88264</v>
      </c>
      <c r="B169" s="337" t="s">
        <v>1028</v>
      </c>
      <c r="C169" s="237" t="s">
        <v>32</v>
      </c>
      <c r="D169" s="366">
        <v>0.05</v>
      </c>
      <c r="E169" s="367">
        <v>18.3</v>
      </c>
      <c r="F169" s="251">
        <f>TRUNC((D169*E169),2)</f>
        <v>0.91</v>
      </c>
    </row>
    <row r="170" spans="1:6" s="211" customFormat="1" ht="15">
      <c r="A170" s="369" t="str">
        <f>'MAPA DE COTAÇÃO'!$A$19</f>
        <v>ELE05</v>
      </c>
      <c r="B170" s="337" t="str">
        <f>'MAPA DE COTAÇÃO'!$B$19</f>
        <v>PARAFUSO GALVANIZADO 3/8 X 2</v>
      </c>
      <c r="C170" s="237" t="s">
        <v>1031</v>
      </c>
      <c r="D170" s="366">
        <v>1</v>
      </c>
      <c r="E170" s="367">
        <f>'MAPA DE COTAÇÃO'!$M$19</f>
        <v>1.296</v>
      </c>
      <c r="F170" s="251">
        <f>TRUNC((D170*E170),2)</f>
        <v>1.29</v>
      </c>
    </row>
    <row r="171" spans="1:6" ht="15">
      <c r="A171" s="561" t="s">
        <v>38</v>
      </c>
      <c r="B171" s="606"/>
      <c r="C171" s="606" t="s">
        <v>1</v>
      </c>
      <c r="D171" s="607" t="s">
        <v>1</v>
      </c>
      <c r="E171" s="608" t="s">
        <v>1</v>
      </c>
      <c r="F171" s="565">
        <f>SUM(F168:F170)</f>
        <v>2.9</v>
      </c>
    </row>
    <row r="172" spans="1:6" ht="15">
      <c r="A172" s="561"/>
      <c r="B172" s="606"/>
      <c r="C172" s="606"/>
      <c r="D172" s="607"/>
      <c r="E172" s="608"/>
      <c r="F172" s="594"/>
    </row>
    <row r="173" spans="1:6" ht="15">
      <c r="A173" s="561" t="s">
        <v>39</v>
      </c>
      <c r="B173" s="606"/>
      <c r="C173" s="606" t="s">
        <v>1</v>
      </c>
      <c r="D173" s="607" t="s">
        <v>1</v>
      </c>
      <c r="E173" s="608" t="s">
        <v>1</v>
      </c>
      <c r="F173" s="565">
        <f>F171</f>
        <v>2.9</v>
      </c>
    </row>
    <row r="174" spans="1:6" ht="15">
      <c r="A174" s="561" t="s">
        <v>40</v>
      </c>
      <c r="B174" s="606"/>
      <c r="C174" s="606" t="s">
        <v>1</v>
      </c>
      <c r="D174" s="607" t="s">
        <v>1</v>
      </c>
      <c r="E174" s="608">
        <v>0</v>
      </c>
      <c r="F174" s="595">
        <v>0</v>
      </c>
    </row>
    <row r="175" spans="1:6" ht="15.75" thickBot="1">
      <c r="A175" s="568" t="s">
        <v>41</v>
      </c>
      <c r="B175" s="569"/>
      <c r="C175" s="569" t="s">
        <v>1</v>
      </c>
      <c r="D175" s="592" t="s">
        <v>1</v>
      </c>
      <c r="E175" s="593" t="s">
        <v>1</v>
      </c>
      <c r="F175" s="570">
        <f>SUM(F173:F174)</f>
        <v>2.9</v>
      </c>
    </row>
    <row r="176" spans="1:6" ht="15.75" thickBot="1">
      <c r="A176" s="155"/>
      <c r="B176" s="56"/>
      <c r="C176" s="56"/>
      <c r="D176" s="92"/>
      <c r="E176" s="93"/>
      <c r="F176" s="94"/>
    </row>
    <row r="177" spans="1:6" ht="15">
      <c r="A177" s="244" t="s">
        <v>1024</v>
      </c>
      <c r="B177" s="365" t="s">
        <v>937</v>
      </c>
      <c r="C177" s="245"/>
      <c r="D177" s="246"/>
      <c r="E177" s="334"/>
      <c r="F177" s="335"/>
    </row>
    <row r="178" spans="1:6" ht="18" customHeight="1">
      <c r="A178" s="336" t="s">
        <v>1025</v>
      </c>
      <c r="B178" s="337" t="s">
        <v>938</v>
      </c>
      <c r="C178" s="237"/>
      <c r="D178" s="366"/>
      <c r="E178" s="367"/>
      <c r="F178" s="339"/>
    </row>
    <row r="179" spans="1:6" ht="15">
      <c r="A179" s="336" t="s">
        <v>1026</v>
      </c>
      <c r="B179" s="337" t="s">
        <v>6</v>
      </c>
      <c r="C179" s="237"/>
      <c r="D179" s="366"/>
      <c r="E179" s="367"/>
      <c r="F179" s="339"/>
    </row>
    <row r="180" spans="1:6" ht="15">
      <c r="A180" s="368"/>
      <c r="B180" s="337"/>
      <c r="C180" s="237"/>
      <c r="D180" s="366"/>
      <c r="E180" s="367"/>
      <c r="F180" s="339"/>
    </row>
    <row r="181" spans="1:6" ht="15">
      <c r="A181" s="336" t="s">
        <v>27</v>
      </c>
      <c r="B181" s="237"/>
      <c r="C181" s="237" t="s">
        <v>28</v>
      </c>
      <c r="D181" s="366" t="s">
        <v>29</v>
      </c>
      <c r="E181" s="367" t="s">
        <v>30</v>
      </c>
      <c r="F181" s="339" t="s">
        <v>31</v>
      </c>
    </row>
    <row r="182" spans="1:6" ht="15">
      <c r="A182" s="369">
        <v>88247</v>
      </c>
      <c r="B182" s="337" t="s">
        <v>1027</v>
      </c>
      <c r="C182" s="237" t="s">
        <v>32</v>
      </c>
      <c r="D182" s="366">
        <v>0.05</v>
      </c>
      <c r="E182" s="367">
        <v>14</v>
      </c>
      <c r="F182" s="251">
        <f>TRUNC((D182*E182),2)</f>
        <v>0.7</v>
      </c>
    </row>
    <row r="183" spans="1:6" ht="15">
      <c r="A183" s="369">
        <v>88264</v>
      </c>
      <c r="B183" s="337" t="s">
        <v>1028</v>
      </c>
      <c r="C183" s="237" t="s">
        <v>32</v>
      </c>
      <c r="D183" s="366">
        <v>0.05</v>
      </c>
      <c r="E183" s="367">
        <v>18.3</v>
      </c>
      <c r="F183" s="251">
        <f>TRUNC((D183*E183),2)</f>
        <v>0.91</v>
      </c>
    </row>
    <row r="184" spans="1:6" s="211" customFormat="1" ht="15">
      <c r="A184" s="369" t="str">
        <f>'MAPA DE COTAÇÃO'!$A$20</f>
        <v>ELE06</v>
      </c>
      <c r="B184" s="337" t="str">
        <f>'MAPA DE COTAÇÃO'!$B$20</f>
        <v>PARAFUSO LENTILHA 1/4 X 3/4 C/ TRAVA</v>
      </c>
      <c r="C184" s="237" t="s">
        <v>1031</v>
      </c>
      <c r="D184" s="366">
        <v>1</v>
      </c>
      <c r="E184" s="367">
        <f>'MAPA DE COTAÇÃO'!$M$20</f>
        <v>0.46</v>
      </c>
      <c r="F184" s="251">
        <f>TRUNC((D184*E184),2)</f>
        <v>0.46</v>
      </c>
    </row>
    <row r="185" spans="1:6" ht="15">
      <c r="A185" s="561" t="s">
        <v>38</v>
      </c>
      <c r="B185" s="606"/>
      <c r="C185" s="606" t="s">
        <v>1</v>
      </c>
      <c r="D185" s="607" t="s">
        <v>1</v>
      </c>
      <c r="E185" s="608" t="s">
        <v>1</v>
      </c>
      <c r="F185" s="565">
        <f>SUM(F182:F184)</f>
        <v>2.07</v>
      </c>
    </row>
    <row r="186" spans="1:6" ht="15">
      <c r="A186" s="561"/>
      <c r="B186" s="606"/>
      <c r="C186" s="606"/>
      <c r="D186" s="607"/>
      <c r="E186" s="608"/>
      <c r="F186" s="594"/>
    </row>
    <row r="187" spans="1:6" ht="15">
      <c r="A187" s="561" t="s">
        <v>39</v>
      </c>
      <c r="B187" s="606"/>
      <c r="C187" s="606" t="s">
        <v>1</v>
      </c>
      <c r="D187" s="607" t="s">
        <v>1</v>
      </c>
      <c r="E187" s="608" t="s">
        <v>1</v>
      </c>
      <c r="F187" s="565">
        <f>F185</f>
        <v>2.07</v>
      </c>
    </row>
    <row r="188" spans="1:6" ht="15">
      <c r="A188" s="561" t="s">
        <v>40</v>
      </c>
      <c r="B188" s="606"/>
      <c r="C188" s="606" t="s">
        <v>1</v>
      </c>
      <c r="D188" s="607" t="s">
        <v>1</v>
      </c>
      <c r="E188" s="608">
        <v>0</v>
      </c>
      <c r="F188" s="595">
        <v>0</v>
      </c>
    </row>
    <row r="189" spans="1:6" ht="15.75" thickBot="1">
      <c r="A189" s="568" t="s">
        <v>41</v>
      </c>
      <c r="B189" s="569"/>
      <c r="C189" s="569" t="s">
        <v>1</v>
      </c>
      <c r="D189" s="592" t="s">
        <v>1</v>
      </c>
      <c r="E189" s="593" t="s">
        <v>1</v>
      </c>
      <c r="F189" s="570">
        <f>SUM(F187:F188)</f>
        <v>2.07</v>
      </c>
    </row>
    <row r="190" spans="1:6" ht="15.75" thickBot="1">
      <c r="A190" s="155"/>
      <c r="B190" s="56"/>
      <c r="C190" s="56"/>
      <c r="D190" s="92"/>
      <c r="E190" s="93"/>
      <c r="F190" s="94"/>
    </row>
    <row r="191" spans="1:6" ht="15">
      <c r="A191" s="244" t="s">
        <v>1024</v>
      </c>
      <c r="B191" s="365" t="s">
        <v>939</v>
      </c>
      <c r="C191" s="245"/>
      <c r="D191" s="246"/>
      <c r="E191" s="334"/>
      <c r="F191" s="335"/>
    </row>
    <row r="192" spans="1:6" ht="15">
      <c r="A192" s="336" t="s">
        <v>1025</v>
      </c>
      <c r="B192" s="337" t="s">
        <v>940</v>
      </c>
      <c r="C192" s="237"/>
      <c r="D192" s="366"/>
      <c r="E192" s="367"/>
      <c r="F192" s="339"/>
    </row>
    <row r="193" spans="1:6" ht="15">
      <c r="A193" s="336" t="s">
        <v>1026</v>
      </c>
      <c r="B193" s="337" t="s">
        <v>6</v>
      </c>
      <c r="C193" s="237"/>
      <c r="D193" s="366"/>
      <c r="E193" s="367"/>
      <c r="F193" s="339"/>
    </row>
    <row r="194" spans="1:6" ht="15">
      <c r="A194" s="368"/>
      <c r="B194" s="337"/>
      <c r="C194" s="237"/>
      <c r="D194" s="366"/>
      <c r="E194" s="367"/>
      <c r="F194" s="339"/>
    </row>
    <row r="195" spans="1:6" ht="15">
      <c r="A195" s="336" t="s">
        <v>27</v>
      </c>
      <c r="B195" s="237"/>
      <c r="C195" s="237" t="s">
        <v>28</v>
      </c>
      <c r="D195" s="366" t="s">
        <v>29</v>
      </c>
      <c r="E195" s="367" t="s">
        <v>30</v>
      </c>
      <c r="F195" s="339" t="s">
        <v>31</v>
      </c>
    </row>
    <row r="196" spans="1:6" ht="15">
      <c r="A196" s="369">
        <v>88247</v>
      </c>
      <c r="B196" s="337" t="s">
        <v>1027</v>
      </c>
      <c r="C196" s="237" t="s">
        <v>32</v>
      </c>
      <c r="D196" s="366">
        <v>0.05</v>
      </c>
      <c r="E196" s="367">
        <v>14</v>
      </c>
      <c r="F196" s="251">
        <f>TRUNC((D196*E196),2)</f>
        <v>0.7</v>
      </c>
    </row>
    <row r="197" spans="1:6" ht="15">
      <c r="A197" s="369">
        <v>88264</v>
      </c>
      <c r="B197" s="337" t="s">
        <v>1028</v>
      </c>
      <c r="C197" s="237" t="s">
        <v>32</v>
      </c>
      <c r="D197" s="366">
        <v>0.05</v>
      </c>
      <c r="E197" s="367">
        <v>18.3</v>
      </c>
      <c r="F197" s="251">
        <f>TRUNC((D197*E197),2)</f>
        <v>0.91</v>
      </c>
    </row>
    <row r="198" spans="1:6" s="211" customFormat="1" ht="15">
      <c r="A198" s="369" t="str">
        <f>'MAPA DE COTAÇÃO'!$A$21</f>
        <v>ELE07</v>
      </c>
      <c r="B198" s="337" t="str">
        <f>'MAPA DE COTAÇÃO'!$B$21</f>
        <v>PORCA GALVANIZADA 1/4</v>
      </c>
      <c r="C198" s="237" t="s">
        <v>1031</v>
      </c>
      <c r="D198" s="366">
        <v>1</v>
      </c>
      <c r="E198" s="367">
        <f>'MAPA DE COTAÇÃO'!$M$21</f>
        <v>0.1887</v>
      </c>
      <c r="F198" s="251">
        <f>TRUNC((D198*E198),2)</f>
        <v>0.18</v>
      </c>
    </row>
    <row r="199" spans="1:6" ht="15">
      <c r="A199" s="561" t="s">
        <v>38</v>
      </c>
      <c r="B199" s="606"/>
      <c r="C199" s="606" t="s">
        <v>1</v>
      </c>
      <c r="D199" s="607" t="s">
        <v>1</v>
      </c>
      <c r="E199" s="608" t="s">
        <v>1</v>
      </c>
      <c r="F199" s="565">
        <f>SUM(F196:F198)</f>
        <v>1.7899999999999998</v>
      </c>
    </row>
    <row r="200" spans="1:6" ht="15">
      <c r="A200" s="561"/>
      <c r="B200" s="606"/>
      <c r="C200" s="606"/>
      <c r="D200" s="607"/>
      <c r="E200" s="608"/>
      <c r="F200" s="594"/>
    </row>
    <row r="201" spans="1:6" ht="15">
      <c r="A201" s="561" t="s">
        <v>39</v>
      </c>
      <c r="B201" s="606"/>
      <c r="C201" s="606" t="s">
        <v>1</v>
      </c>
      <c r="D201" s="607" t="s">
        <v>1</v>
      </c>
      <c r="E201" s="608" t="s">
        <v>1</v>
      </c>
      <c r="F201" s="565">
        <f>F199</f>
        <v>1.7899999999999998</v>
      </c>
    </row>
    <row r="202" spans="1:6" ht="15">
      <c r="A202" s="561" t="s">
        <v>40</v>
      </c>
      <c r="B202" s="606"/>
      <c r="C202" s="606" t="s">
        <v>1</v>
      </c>
      <c r="D202" s="607" t="s">
        <v>1</v>
      </c>
      <c r="E202" s="608">
        <v>0</v>
      </c>
      <c r="F202" s="595">
        <v>0</v>
      </c>
    </row>
    <row r="203" spans="1:6" ht="15.75" thickBot="1">
      <c r="A203" s="568" t="s">
        <v>41</v>
      </c>
      <c r="B203" s="569"/>
      <c r="C203" s="569" t="s">
        <v>1</v>
      </c>
      <c r="D203" s="592" t="s">
        <v>1</v>
      </c>
      <c r="E203" s="593" t="s">
        <v>1</v>
      </c>
      <c r="F203" s="570">
        <f>SUM(F201:F202)</f>
        <v>1.7899999999999998</v>
      </c>
    </row>
    <row r="204" spans="1:6" ht="15.75" thickBot="1">
      <c r="A204" s="155"/>
      <c r="B204" s="56"/>
      <c r="C204" s="56"/>
      <c r="D204" s="92"/>
      <c r="E204" s="93"/>
      <c r="F204" s="94"/>
    </row>
    <row r="205" spans="1:6" ht="15">
      <c r="A205" s="244" t="s">
        <v>1024</v>
      </c>
      <c r="B205" s="365" t="s">
        <v>941</v>
      </c>
      <c r="C205" s="245"/>
      <c r="D205" s="246"/>
      <c r="E205" s="334"/>
      <c r="F205" s="335"/>
    </row>
    <row r="206" spans="1:6" ht="15">
      <c r="A206" s="336" t="s">
        <v>1025</v>
      </c>
      <c r="B206" s="337" t="s">
        <v>942</v>
      </c>
      <c r="C206" s="237"/>
      <c r="D206" s="366"/>
      <c r="E206" s="367"/>
      <c r="F206" s="339"/>
    </row>
    <row r="207" spans="1:6" ht="15">
      <c r="A207" s="336" t="s">
        <v>1026</v>
      </c>
      <c r="B207" s="337" t="s">
        <v>6</v>
      </c>
      <c r="C207" s="237"/>
      <c r="D207" s="366"/>
      <c r="E207" s="367"/>
      <c r="F207" s="339"/>
    </row>
    <row r="208" spans="1:6" ht="15">
      <c r="A208" s="368"/>
      <c r="B208" s="337"/>
      <c r="C208" s="237"/>
      <c r="D208" s="366"/>
      <c r="E208" s="367"/>
      <c r="F208" s="339"/>
    </row>
    <row r="209" spans="1:6" ht="15">
      <c r="A209" s="336" t="s">
        <v>27</v>
      </c>
      <c r="B209" s="237"/>
      <c r="C209" s="237" t="s">
        <v>28</v>
      </c>
      <c r="D209" s="366" t="s">
        <v>29</v>
      </c>
      <c r="E209" s="367" t="s">
        <v>30</v>
      </c>
      <c r="F209" s="339" t="s">
        <v>31</v>
      </c>
    </row>
    <row r="210" spans="1:6" ht="15">
      <c r="A210" s="369">
        <v>88247</v>
      </c>
      <c r="B210" s="337" t="s">
        <v>1027</v>
      </c>
      <c r="C210" s="237" t="s">
        <v>32</v>
      </c>
      <c r="D210" s="366">
        <v>0.05</v>
      </c>
      <c r="E210" s="367">
        <v>14</v>
      </c>
      <c r="F210" s="251">
        <f>TRUNC((D210*E210),2)</f>
        <v>0.7</v>
      </c>
    </row>
    <row r="211" spans="1:6" ht="15">
      <c r="A211" s="369">
        <v>88264</v>
      </c>
      <c r="B211" s="337" t="s">
        <v>1028</v>
      </c>
      <c r="C211" s="237" t="s">
        <v>32</v>
      </c>
      <c r="D211" s="366">
        <v>0.05</v>
      </c>
      <c r="E211" s="367">
        <v>18.3</v>
      </c>
      <c r="F211" s="251">
        <f>TRUNC((D211*E211),2)</f>
        <v>0.91</v>
      </c>
    </row>
    <row r="212" spans="1:6" s="211" customFormat="1" ht="15">
      <c r="A212" s="369" t="str">
        <f>'MAPA DE COTAÇÃO'!$A$22</f>
        <v>ELE08</v>
      </c>
      <c r="B212" s="337" t="str">
        <f>'MAPA DE COTAÇÃO'!$B$22</f>
        <v>PORCA GALVANIZADA 3/4</v>
      </c>
      <c r="C212" s="237" t="s">
        <v>1031</v>
      </c>
      <c r="D212" s="366">
        <v>1</v>
      </c>
      <c r="E212" s="367">
        <f>'MAPA DE COTAÇÃO'!$M$22</f>
        <v>0.27</v>
      </c>
      <c r="F212" s="251">
        <f>TRUNC((D212*E212),2)</f>
        <v>0.27</v>
      </c>
    </row>
    <row r="213" spans="1:6" ht="15">
      <c r="A213" s="561" t="s">
        <v>38</v>
      </c>
      <c r="B213" s="606"/>
      <c r="C213" s="606" t="s">
        <v>1</v>
      </c>
      <c r="D213" s="607" t="s">
        <v>1</v>
      </c>
      <c r="E213" s="608" t="s">
        <v>1</v>
      </c>
      <c r="F213" s="565">
        <f>SUM(F210:F212)</f>
        <v>1.88</v>
      </c>
    </row>
    <row r="214" spans="1:6" ht="15">
      <c r="A214" s="561"/>
      <c r="B214" s="606"/>
      <c r="C214" s="606"/>
      <c r="D214" s="607"/>
      <c r="E214" s="608"/>
      <c r="F214" s="594"/>
    </row>
    <row r="215" spans="1:6" ht="15">
      <c r="A215" s="561" t="s">
        <v>39</v>
      </c>
      <c r="B215" s="606"/>
      <c r="C215" s="606" t="s">
        <v>1</v>
      </c>
      <c r="D215" s="607" t="s">
        <v>1</v>
      </c>
      <c r="E215" s="608" t="s">
        <v>1</v>
      </c>
      <c r="F215" s="565">
        <f>F213</f>
        <v>1.88</v>
      </c>
    </row>
    <row r="216" spans="1:6" ht="15">
      <c r="A216" s="561" t="s">
        <v>40</v>
      </c>
      <c r="B216" s="606"/>
      <c r="C216" s="606" t="s">
        <v>1</v>
      </c>
      <c r="D216" s="607" t="s">
        <v>1</v>
      </c>
      <c r="E216" s="608">
        <v>0</v>
      </c>
      <c r="F216" s="595">
        <v>0</v>
      </c>
    </row>
    <row r="217" spans="1:6" ht="15.75" thickBot="1">
      <c r="A217" s="568" t="s">
        <v>41</v>
      </c>
      <c r="B217" s="569"/>
      <c r="C217" s="569" t="s">
        <v>1</v>
      </c>
      <c r="D217" s="592" t="s">
        <v>1</v>
      </c>
      <c r="E217" s="593" t="s">
        <v>1</v>
      </c>
      <c r="F217" s="570">
        <f>SUM(F215:F216)</f>
        <v>1.88</v>
      </c>
    </row>
    <row r="218" spans="1:6" ht="15.75" thickBot="1">
      <c r="A218" s="155"/>
      <c r="B218" s="56"/>
      <c r="C218" s="56"/>
      <c r="D218" s="92"/>
      <c r="E218" s="93"/>
      <c r="F218" s="94"/>
    </row>
    <row r="219" spans="1:6" ht="15">
      <c r="A219" s="244" t="s">
        <v>1024</v>
      </c>
      <c r="B219" s="365" t="s">
        <v>968</v>
      </c>
      <c r="C219" s="245"/>
      <c r="D219" s="246"/>
      <c r="E219" s="334"/>
      <c r="F219" s="335"/>
    </row>
    <row r="220" spans="1:6" ht="30">
      <c r="A220" s="336" t="s">
        <v>1025</v>
      </c>
      <c r="B220" s="337" t="s">
        <v>969</v>
      </c>
      <c r="C220" s="237"/>
      <c r="D220" s="366"/>
      <c r="E220" s="367"/>
      <c r="F220" s="339"/>
    </row>
    <row r="221" spans="1:6" ht="15">
      <c r="A221" s="336" t="s">
        <v>1026</v>
      </c>
      <c r="B221" s="337" t="s">
        <v>6</v>
      </c>
      <c r="C221" s="237"/>
      <c r="D221" s="366"/>
      <c r="E221" s="367"/>
      <c r="F221" s="339"/>
    </row>
    <row r="222" spans="1:6" ht="15">
      <c r="A222" s="368"/>
      <c r="B222" s="337"/>
      <c r="C222" s="237"/>
      <c r="D222" s="366"/>
      <c r="E222" s="367"/>
      <c r="F222" s="339"/>
    </row>
    <row r="223" spans="1:6" ht="15">
      <c r="A223" s="336" t="s">
        <v>27</v>
      </c>
      <c r="B223" s="237"/>
      <c r="C223" s="237" t="s">
        <v>28</v>
      </c>
      <c r="D223" s="366" t="s">
        <v>29</v>
      </c>
      <c r="E223" s="367" t="s">
        <v>30</v>
      </c>
      <c r="F223" s="339" t="s">
        <v>31</v>
      </c>
    </row>
    <row r="224" spans="1:6" ht="15">
      <c r="A224" s="369">
        <v>88247</v>
      </c>
      <c r="B224" s="337" t="s">
        <v>1027</v>
      </c>
      <c r="C224" s="237" t="s">
        <v>32</v>
      </c>
      <c r="D224" s="370" t="s">
        <v>1053</v>
      </c>
      <c r="E224" s="367">
        <v>14</v>
      </c>
      <c r="F224" s="251">
        <f>TRUNC((D224*E224),2)</f>
        <v>0.32</v>
      </c>
    </row>
    <row r="225" spans="1:6" ht="15">
      <c r="A225" s="369">
        <v>88264</v>
      </c>
      <c r="B225" s="337" t="s">
        <v>1028</v>
      </c>
      <c r="C225" s="237" t="s">
        <v>32</v>
      </c>
      <c r="D225" s="370" t="s">
        <v>1054</v>
      </c>
      <c r="E225" s="367">
        <v>18.3</v>
      </c>
      <c r="F225" s="251">
        <f>TRUNC((D225*E225),2)</f>
        <v>2.94</v>
      </c>
    </row>
    <row r="226" spans="1:6" s="211" customFormat="1" ht="15">
      <c r="A226" s="369" t="str">
        <f>'MAPA DE COTAÇÃO'!$A$23</f>
        <v>ELE09</v>
      </c>
      <c r="B226" s="337" t="str">
        <f>'MAPA DE COTAÇÃO'!$B$23</f>
        <v>SUPORTE BALANCO P/ELETR. 50X50 PENDENTE</v>
      </c>
      <c r="C226" s="237" t="s">
        <v>1031</v>
      </c>
      <c r="D226" s="370">
        <v>1</v>
      </c>
      <c r="E226" s="367">
        <f>'MAPA DE COTAÇÃO'!$M$23</f>
        <v>3.6288</v>
      </c>
      <c r="F226" s="251">
        <f>TRUNC((D226*E226),2)</f>
        <v>3.62</v>
      </c>
    </row>
    <row r="227" spans="1:6" ht="15">
      <c r="A227" s="561" t="s">
        <v>38</v>
      </c>
      <c r="B227" s="606"/>
      <c r="C227" s="606" t="s">
        <v>1</v>
      </c>
      <c r="D227" s="607" t="s">
        <v>1</v>
      </c>
      <c r="E227" s="608" t="s">
        <v>1</v>
      </c>
      <c r="F227" s="565">
        <f>SUM(F224:F226)</f>
        <v>6.88</v>
      </c>
    </row>
    <row r="228" spans="1:6" ht="15">
      <c r="A228" s="561"/>
      <c r="B228" s="606"/>
      <c r="C228" s="606"/>
      <c r="D228" s="607"/>
      <c r="E228" s="608"/>
      <c r="F228" s="594"/>
    </row>
    <row r="229" spans="1:6" ht="15">
      <c r="A229" s="561" t="s">
        <v>39</v>
      </c>
      <c r="B229" s="606"/>
      <c r="C229" s="606" t="s">
        <v>1</v>
      </c>
      <c r="D229" s="607" t="s">
        <v>1</v>
      </c>
      <c r="E229" s="608" t="s">
        <v>1</v>
      </c>
      <c r="F229" s="565">
        <f>F227</f>
        <v>6.88</v>
      </c>
    </row>
    <row r="230" spans="1:6" ht="15">
      <c r="A230" s="561" t="s">
        <v>40</v>
      </c>
      <c r="B230" s="606"/>
      <c r="C230" s="606" t="s">
        <v>1</v>
      </c>
      <c r="D230" s="607" t="s">
        <v>1</v>
      </c>
      <c r="E230" s="608">
        <v>0</v>
      </c>
      <c r="F230" s="595">
        <v>0</v>
      </c>
    </row>
    <row r="231" spans="1:6" ht="15.75" thickBot="1">
      <c r="A231" s="568" t="s">
        <v>41</v>
      </c>
      <c r="B231" s="569"/>
      <c r="C231" s="569" t="s">
        <v>1</v>
      </c>
      <c r="D231" s="592" t="s">
        <v>1</v>
      </c>
      <c r="E231" s="593" t="s">
        <v>1</v>
      </c>
      <c r="F231" s="570">
        <f>SUM(F229:F230)</f>
        <v>6.88</v>
      </c>
    </row>
    <row r="232" spans="1:6" ht="15.75" thickBot="1">
      <c r="A232" s="155"/>
      <c r="B232" s="56"/>
      <c r="C232" s="56"/>
      <c r="D232" s="92"/>
      <c r="E232" s="93"/>
      <c r="F232" s="94"/>
    </row>
    <row r="233" spans="1:6" ht="15">
      <c r="A233" s="244" t="s">
        <v>1024</v>
      </c>
      <c r="B233" s="365" t="s">
        <v>943</v>
      </c>
      <c r="C233" s="245"/>
      <c r="D233" s="246"/>
      <c r="E233" s="334"/>
      <c r="F233" s="335"/>
    </row>
    <row r="234" spans="1:6" ht="30">
      <c r="A234" s="336" t="s">
        <v>1025</v>
      </c>
      <c r="B234" s="337" t="s">
        <v>944</v>
      </c>
      <c r="C234" s="237"/>
      <c r="D234" s="366"/>
      <c r="E234" s="367"/>
      <c r="F234" s="339"/>
    </row>
    <row r="235" spans="1:6" ht="15">
      <c r="A235" s="336" t="s">
        <v>1026</v>
      </c>
      <c r="B235" s="337" t="s">
        <v>4</v>
      </c>
      <c r="C235" s="237"/>
      <c r="D235" s="366"/>
      <c r="E235" s="367"/>
      <c r="F235" s="339"/>
    </row>
    <row r="236" spans="1:6" ht="15">
      <c r="A236" s="368"/>
      <c r="B236" s="337"/>
      <c r="C236" s="237"/>
      <c r="D236" s="366"/>
      <c r="E236" s="367"/>
      <c r="F236" s="339"/>
    </row>
    <row r="237" spans="1:6" ht="15">
      <c r="A237" s="336" t="s">
        <v>27</v>
      </c>
      <c r="B237" s="237"/>
      <c r="C237" s="237" t="s">
        <v>28</v>
      </c>
      <c r="D237" s="366" t="s">
        <v>29</v>
      </c>
      <c r="E237" s="367" t="s">
        <v>30</v>
      </c>
      <c r="F237" s="339" t="s">
        <v>31</v>
      </c>
    </row>
    <row r="238" spans="1:6" ht="15">
      <c r="A238" s="369">
        <v>88247</v>
      </c>
      <c r="B238" s="337" t="s">
        <v>1027</v>
      </c>
      <c r="C238" s="237" t="s">
        <v>32</v>
      </c>
      <c r="D238" s="370" t="s">
        <v>1053</v>
      </c>
      <c r="E238" s="367">
        <v>14</v>
      </c>
      <c r="F238" s="251">
        <f>TRUNC((D238*E238),2)</f>
        <v>0.32</v>
      </c>
    </row>
    <row r="239" spans="1:6" ht="15">
      <c r="A239" s="369">
        <v>88264</v>
      </c>
      <c r="B239" s="337" t="s">
        <v>1028</v>
      </c>
      <c r="C239" s="237" t="s">
        <v>32</v>
      </c>
      <c r="D239" s="370" t="s">
        <v>1054</v>
      </c>
      <c r="E239" s="367">
        <v>18.3</v>
      </c>
      <c r="F239" s="251">
        <f>TRUNC((D239*E239),2)</f>
        <v>2.94</v>
      </c>
    </row>
    <row r="240" spans="1:6" ht="15">
      <c r="A240" s="369">
        <v>39996</v>
      </c>
      <c r="B240" s="337" t="s">
        <v>1056</v>
      </c>
      <c r="C240" s="237" t="s">
        <v>4</v>
      </c>
      <c r="D240" s="366">
        <v>1</v>
      </c>
      <c r="E240" s="367">
        <v>3.92</v>
      </c>
      <c r="F240" s="251">
        <f>TRUNC((D240*E240),2)</f>
        <v>3.92</v>
      </c>
    </row>
    <row r="241" spans="1:6" ht="15">
      <c r="A241" s="561" t="s">
        <v>38</v>
      </c>
      <c r="B241" s="606"/>
      <c r="C241" s="606" t="s">
        <v>1</v>
      </c>
      <c r="D241" s="607" t="s">
        <v>1</v>
      </c>
      <c r="E241" s="608" t="s">
        <v>1</v>
      </c>
      <c r="F241" s="565">
        <f>SUM(F238:F240)</f>
        <v>7.18</v>
      </c>
    </row>
    <row r="242" spans="1:6" ht="15">
      <c r="A242" s="561"/>
      <c r="B242" s="606"/>
      <c r="C242" s="606"/>
      <c r="D242" s="607"/>
      <c r="E242" s="608"/>
      <c r="F242" s="594"/>
    </row>
    <row r="243" spans="1:6" ht="15">
      <c r="A243" s="561" t="s">
        <v>39</v>
      </c>
      <c r="B243" s="606"/>
      <c r="C243" s="606" t="s">
        <v>1</v>
      </c>
      <c r="D243" s="607" t="s">
        <v>1</v>
      </c>
      <c r="E243" s="608" t="s">
        <v>1</v>
      </c>
      <c r="F243" s="565">
        <f>F241</f>
        <v>7.18</v>
      </c>
    </row>
    <row r="244" spans="1:6" ht="15">
      <c r="A244" s="561" t="s">
        <v>40</v>
      </c>
      <c r="B244" s="606"/>
      <c r="C244" s="606" t="s">
        <v>1</v>
      </c>
      <c r="D244" s="607" t="s">
        <v>1</v>
      </c>
      <c r="E244" s="608">
        <v>0</v>
      </c>
      <c r="F244" s="595">
        <v>0</v>
      </c>
    </row>
    <row r="245" spans="1:6" ht="15.75" thickBot="1">
      <c r="A245" s="568" t="s">
        <v>41</v>
      </c>
      <c r="B245" s="569"/>
      <c r="C245" s="569" t="s">
        <v>1</v>
      </c>
      <c r="D245" s="592" t="s">
        <v>1</v>
      </c>
      <c r="E245" s="593" t="s">
        <v>1</v>
      </c>
      <c r="F245" s="570">
        <f>SUM(F243:F244)</f>
        <v>7.18</v>
      </c>
    </row>
    <row r="246" spans="1:6" ht="15.75" thickBot="1">
      <c r="A246" s="155"/>
      <c r="B246" s="56"/>
      <c r="C246" s="56"/>
      <c r="D246" s="92"/>
      <c r="E246" s="93"/>
      <c r="F246" s="94"/>
    </row>
    <row r="247" spans="1:6" ht="15">
      <c r="A247" s="244" t="s">
        <v>1024</v>
      </c>
      <c r="B247" s="365" t="s">
        <v>945</v>
      </c>
      <c r="C247" s="245"/>
      <c r="D247" s="246"/>
      <c r="E247" s="334"/>
      <c r="F247" s="335"/>
    </row>
    <row r="248" spans="1:6" ht="30">
      <c r="A248" s="336" t="s">
        <v>1025</v>
      </c>
      <c r="B248" s="337" t="s">
        <v>946</v>
      </c>
      <c r="C248" s="237"/>
      <c r="D248" s="366"/>
      <c r="E248" s="367"/>
      <c r="F248" s="339"/>
    </row>
    <row r="249" spans="1:6" ht="15">
      <c r="A249" s="336" t="s">
        <v>1026</v>
      </c>
      <c r="B249" s="337" t="s">
        <v>6</v>
      </c>
      <c r="C249" s="237"/>
      <c r="D249" s="366"/>
      <c r="E249" s="367"/>
      <c r="F249" s="339"/>
    </row>
    <row r="250" spans="1:6" ht="15">
      <c r="A250" s="368"/>
      <c r="B250" s="337"/>
      <c r="C250" s="237"/>
      <c r="D250" s="366"/>
      <c r="E250" s="367"/>
      <c r="F250" s="339"/>
    </row>
    <row r="251" spans="1:6" ht="15">
      <c r="A251" s="336" t="s">
        <v>27</v>
      </c>
      <c r="B251" s="237"/>
      <c r="C251" s="237" t="s">
        <v>28</v>
      </c>
      <c r="D251" s="366" t="s">
        <v>29</v>
      </c>
      <c r="E251" s="367" t="s">
        <v>30</v>
      </c>
      <c r="F251" s="339" t="s">
        <v>31</v>
      </c>
    </row>
    <row r="252" spans="1:6" ht="15">
      <c r="A252" s="369">
        <v>88247</v>
      </c>
      <c r="B252" s="337" t="s">
        <v>1027</v>
      </c>
      <c r="C252" s="237" t="s">
        <v>32</v>
      </c>
      <c r="D252" s="370">
        <v>0.02</v>
      </c>
      <c r="E252" s="367">
        <v>14</v>
      </c>
      <c r="F252" s="251">
        <f>TRUNC((D252*E252),2)</f>
        <v>0.28</v>
      </c>
    </row>
    <row r="253" spans="1:6" ht="15">
      <c r="A253" s="369">
        <v>88264</v>
      </c>
      <c r="B253" s="337" t="s">
        <v>1028</v>
      </c>
      <c r="C253" s="237" t="s">
        <v>32</v>
      </c>
      <c r="D253" s="370">
        <v>0.02</v>
      </c>
      <c r="E253" s="367">
        <v>18.3</v>
      </c>
      <c r="F253" s="251">
        <f>TRUNC((D253*E253),2)</f>
        <v>0.36</v>
      </c>
    </row>
    <row r="254" spans="1:6" ht="23.25" customHeight="1">
      <c r="A254" s="369">
        <v>20111</v>
      </c>
      <c r="B254" s="513" t="s">
        <v>1057</v>
      </c>
      <c r="C254" s="237" t="s">
        <v>28</v>
      </c>
      <c r="D254" s="366">
        <v>1</v>
      </c>
      <c r="E254" s="367">
        <v>10.96</v>
      </c>
      <c r="F254" s="251">
        <f>TRUNC((D254*E254),2)</f>
        <v>10.96</v>
      </c>
    </row>
    <row r="255" spans="1:6" ht="15">
      <c r="A255" s="561" t="s">
        <v>38</v>
      </c>
      <c r="B255" s="606"/>
      <c r="C255" s="606" t="s">
        <v>1</v>
      </c>
      <c r="D255" s="607" t="s">
        <v>1</v>
      </c>
      <c r="E255" s="608" t="s">
        <v>1</v>
      </c>
      <c r="F255" s="565">
        <f>SUM(F252:F254)</f>
        <v>11.600000000000001</v>
      </c>
    </row>
    <row r="256" spans="1:6" ht="15">
      <c r="A256" s="561"/>
      <c r="B256" s="606"/>
      <c r="C256" s="606"/>
      <c r="D256" s="607"/>
      <c r="E256" s="608"/>
      <c r="F256" s="594"/>
    </row>
    <row r="257" spans="1:6" ht="15">
      <c r="A257" s="561" t="s">
        <v>39</v>
      </c>
      <c r="B257" s="606"/>
      <c r="C257" s="606" t="s">
        <v>1</v>
      </c>
      <c r="D257" s="607" t="s">
        <v>1</v>
      </c>
      <c r="E257" s="608" t="s">
        <v>1</v>
      </c>
      <c r="F257" s="565">
        <f>F255</f>
        <v>11.600000000000001</v>
      </c>
    </row>
    <row r="258" spans="1:6" ht="15">
      <c r="A258" s="561" t="s">
        <v>40</v>
      </c>
      <c r="B258" s="606"/>
      <c r="C258" s="606" t="s">
        <v>1</v>
      </c>
      <c r="D258" s="607" t="s">
        <v>1</v>
      </c>
      <c r="E258" s="608">
        <v>0</v>
      </c>
      <c r="F258" s="595">
        <v>0</v>
      </c>
    </row>
    <row r="259" spans="1:6" ht="15.75" thickBot="1">
      <c r="A259" s="568" t="s">
        <v>41</v>
      </c>
      <c r="B259" s="569"/>
      <c r="C259" s="569" t="s">
        <v>1</v>
      </c>
      <c r="D259" s="592" t="s">
        <v>1</v>
      </c>
      <c r="E259" s="593" t="s">
        <v>1</v>
      </c>
      <c r="F259" s="570">
        <f>SUM(F257:F258)</f>
        <v>11.600000000000001</v>
      </c>
    </row>
    <row r="260" spans="1:6" ht="15.75" thickBot="1">
      <c r="A260" s="155"/>
      <c r="B260" s="56"/>
      <c r="C260" s="56"/>
      <c r="D260" s="92"/>
      <c r="E260" s="93"/>
      <c r="F260" s="94"/>
    </row>
    <row r="261" spans="1:6" ht="15">
      <c r="A261" s="244" t="s">
        <v>1024</v>
      </c>
      <c r="B261" s="365" t="s">
        <v>947</v>
      </c>
      <c r="C261" s="245"/>
      <c r="D261" s="246"/>
      <c r="E261" s="334"/>
      <c r="F261" s="335"/>
    </row>
    <row r="262" spans="1:6" ht="15">
      <c r="A262" s="336" t="s">
        <v>1025</v>
      </c>
      <c r="B262" s="337" t="s">
        <v>948</v>
      </c>
      <c r="C262" s="237"/>
      <c r="D262" s="366"/>
      <c r="E262" s="367"/>
      <c r="F262" s="339"/>
    </row>
    <row r="263" spans="1:6" ht="15">
      <c r="A263" s="336" t="s">
        <v>1026</v>
      </c>
      <c r="B263" s="337" t="s">
        <v>6</v>
      </c>
      <c r="C263" s="237"/>
      <c r="D263" s="366"/>
      <c r="E263" s="367"/>
      <c r="F263" s="339"/>
    </row>
    <row r="264" spans="1:6" ht="15">
      <c r="A264" s="368"/>
      <c r="B264" s="337"/>
      <c r="C264" s="237"/>
      <c r="D264" s="366"/>
      <c r="E264" s="367"/>
      <c r="F264" s="339"/>
    </row>
    <row r="265" spans="1:6" ht="15">
      <c r="A265" s="336" t="s">
        <v>27</v>
      </c>
      <c r="B265" s="237"/>
      <c r="C265" s="237" t="s">
        <v>28</v>
      </c>
      <c r="D265" s="366" t="s">
        <v>29</v>
      </c>
      <c r="E265" s="367" t="s">
        <v>30</v>
      </c>
      <c r="F265" s="339" t="s">
        <v>31</v>
      </c>
    </row>
    <row r="266" spans="1:6" ht="15">
      <c r="A266" s="369">
        <v>88247</v>
      </c>
      <c r="B266" s="337" t="s">
        <v>1027</v>
      </c>
      <c r="C266" s="237" t="s">
        <v>32</v>
      </c>
      <c r="D266" s="370" t="s">
        <v>1053</v>
      </c>
      <c r="E266" s="367">
        <v>14</v>
      </c>
      <c r="F266" s="251">
        <f>TRUNC((D266*E266),2)</f>
        <v>0.32</v>
      </c>
    </row>
    <row r="267" spans="1:6" ht="15">
      <c r="A267" s="369">
        <v>88264</v>
      </c>
      <c r="B267" s="337" t="s">
        <v>1028</v>
      </c>
      <c r="C267" s="237" t="s">
        <v>32</v>
      </c>
      <c r="D267" s="370" t="s">
        <v>1054</v>
      </c>
      <c r="E267" s="367">
        <v>18.3</v>
      </c>
      <c r="F267" s="251">
        <f>TRUNC((D267*E267),2)</f>
        <v>2.94</v>
      </c>
    </row>
    <row r="268" spans="1:6" s="211" customFormat="1" ht="15">
      <c r="A268" s="369" t="str">
        <f>'MAPA DE COTAÇÃO'!$A$24</f>
        <v>ELE10</v>
      </c>
      <c r="B268" s="337" t="str">
        <f>'MAPA DE COTAÇÃO'!$B$24</f>
        <v>SAIDA HORIZONTAL P/ ELETROCALHA 3/4</v>
      </c>
      <c r="C268" s="237" t="s">
        <v>28</v>
      </c>
      <c r="D268" s="370">
        <v>1</v>
      </c>
      <c r="E268" s="367">
        <f>'MAPA DE COTAÇÃO'!$M$24</f>
        <v>5.14</v>
      </c>
      <c r="F268" s="251">
        <f>TRUNC((D268*E268),2)</f>
        <v>5.14</v>
      </c>
    </row>
    <row r="269" spans="1:6" ht="15">
      <c r="A269" s="561" t="s">
        <v>38</v>
      </c>
      <c r="B269" s="606"/>
      <c r="C269" s="606" t="s">
        <v>1</v>
      </c>
      <c r="D269" s="607" t="s">
        <v>1</v>
      </c>
      <c r="E269" s="608" t="s">
        <v>1</v>
      </c>
      <c r="F269" s="565">
        <f>SUM(F266:F268)</f>
        <v>8.399999999999999</v>
      </c>
    </row>
    <row r="270" spans="1:6" ht="15">
      <c r="A270" s="561"/>
      <c r="B270" s="606"/>
      <c r="C270" s="606"/>
      <c r="D270" s="607"/>
      <c r="E270" s="608"/>
      <c r="F270" s="594"/>
    </row>
    <row r="271" spans="1:6" ht="15">
      <c r="A271" s="561" t="s">
        <v>39</v>
      </c>
      <c r="B271" s="606"/>
      <c r="C271" s="606" t="s">
        <v>1</v>
      </c>
      <c r="D271" s="607" t="s">
        <v>1</v>
      </c>
      <c r="E271" s="608" t="s">
        <v>1</v>
      </c>
      <c r="F271" s="565">
        <f>F269</f>
        <v>8.399999999999999</v>
      </c>
    </row>
    <row r="272" spans="1:6" ht="15">
      <c r="A272" s="561" t="s">
        <v>40</v>
      </c>
      <c r="B272" s="606"/>
      <c r="C272" s="606" t="s">
        <v>1</v>
      </c>
      <c r="D272" s="607" t="s">
        <v>1</v>
      </c>
      <c r="E272" s="608">
        <v>0</v>
      </c>
      <c r="F272" s="595">
        <v>0</v>
      </c>
    </row>
    <row r="273" spans="1:6" ht="15.75" thickBot="1">
      <c r="A273" s="568" t="s">
        <v>41</v>
      </c>
      <c r="B273" s="569"/>
      <c r="C273" s="569" t="s">
        <v>1</v>
      </c>
      <c r="D273" s="592" t="s">
        <v>1</v>
      </c>
      <c r="E273" s="593" t="s">
        <v>1</v>
      </c>
      <c r="F273" s="570">
        <f>SUM(F271:F272)</f>
        <v>8.399999999999999</v>
      </c>
    </row>
    <row r="274" spans="1:6" ht="15.75" thickBot="1">
      <c r="A274" s="45"/>
      <c r="B274" s="56"/>
      <c r="C274" s="56"/>
      <c r="D274" s="92"/>
      <c r="E274" s="93"/>
      <c r="F274" s="40"/>
    </row>
    <row r="275" spans="1:6" ht="15">
      <c r="A275" s="244" t="s">
        <v>1024</v>
      </c>
      <c r="B275" s="365" t="s">
        <v>970</v>
      </c>
      <c r="C275" s="245"/>
      <c r="D275" s="246"/>
      <c r="E275" s="334"/>
      <c r="F275" s="335"/>
    </row>
    <row r="276" spans="1:6" ht="15">
      <c r="A276" s="336" t="s">
        <v>1025</v>
      </c>
      <c r="B276" s="337" t="s">
        <v>971</v>
      </c>
      <c r="C276" s="237"/>
      <c r="D276" s="366"/>
      <c r="E276" s="367"/>
      <c r="F276" s="339"/>
    </row>
    <row r="277" spans="1:6" ht="15">
      <c r="A277" s="336" t="s">
        <v>1026</v>
      </c>
      <c r="B277" s="337" t="s">
        <v>6</v>
      </c>
      <c r="C277" s="237"/>
      <c r="D277" s="366"/>
      <c r="E277" s="367"/>
      <c r="F277" s="339"/>
    </row>
    <row r="278" spans="1:6" ht="15">
      <c r="A278" s="368"/>
      <c r="B278" s="337"/>
      <c r="C278" s="237"/>
      <c r="D278" s="366"/>
      <c r="E278" s="367"/>
      <c r="F278" s="339"/>
    </row>
    <row r="279" spans="1:6" ht="15">
      <c r="A279" s="336" t="s">
        <v>27</v>
      </c>
      <c r="B279" s="237"/>
      <c r="C279" s="237" t="s">
        <v>28</v>
      </c>
      <c r="D279" s="366" t="s">
        <v>29</v>
      </c>
      <c r="E279" s="367" t="s">
        <v>30</v>
      </c>
      <c r="F279" s="339" t="s">
        <v>31</v>
      </c>
    </row>
    <row r="280" spans="1:6" ht="15">
      <c r="A280" s="369">
        <v>88247</v>
      </c>
      <c r="B280" s="337" t="s">
        <v>1027</v>
      </c>
      <c r="C280" s="237" t="s">
        <v>32</v>
      </c>
      <c r="D280" s="370" t="s">
        <v>1053</v>
      </c>
      <c r="E280" s="367">
        <v>14</v>
      </c>
      <c r="F280" s="251">
        <f>TRUNC((D280*E280),2)</f>
        <v>0.32</v>
      </c>
    </row>
    <row r="281" spans="1:6" ht="15">
      <c r="A281" s="369">
        <v>88264</v>
      </c>
      <c r="B281" s="337" t="s">
        <v>1028</v>
      </c>
      <c r="C281" s="237" t="s">
        <v>32</v>
      </c>
      <c r="D281" s="370" t="s">
        <v>1054</v>
      </c>
      <c r="E281" s="367">
        <v>18.3</v>
      </c>
      <c r="F281" s="251">
        <f>TRUNC((D281*E281),2)</f>
        <v>2.94</v>
      </c>
    </row>
    <row r="282" spans="1:6" s="211" customFormat="1" ht="15">
      <c r="A282" s="369" t="str">
        <f>'MAPA DE COTAÇÃO'!$A$25</f>
        <v>ELE11</v>
      </c>
      <c r="B282" s="337" t="str">
        <f>'MAPA DE COTAÇÃO'!$B$25</f>
        <v>COTOVELO RETO 90 - 50X50</v>
      </c>
      <c r="C282" s="237" t="s">
        <v>28</v>
      </c>
      <c r="D282" s="370">
        <v>1</v>
      </c>
      <c r="E282" s="367">
        <f>'MAPA DE COTAÇÃO'!$M$25</f>
        <v>14.86</v>
      </c>
      <c r="F282" s="251">
        <f>TRUNC((D282*E282),2)</f>
        <v>14.86</v>
      </c>
    </row>
    <row r="283" spans="1:6" ht="15">
      <c r="A283" s="561" t="s">
        <v>38</v>
      </c>
      <c r="B283" s="606"/>
      <c r="C283" s="606" t="s">
        <v>1</v>
      </c>
      <c r="D283" s="607" t="s">
        <v>1</v>
      </c>
      <c r="E283" s="608" t="s">
        <v>1</v>
      </c>
      <c r="F283" s="565">
        <f>SUM(F280:F282)</f>
        <v>18.119999999999997</v>
      </c>
    </row>
    <row r="284" spans="1:6" ht="15">
      <c r="A284" s="561"/>
      <c r="B284" s="606"/>
      <c r="C284" s="606"/>
      <c r="D284" s="607"/>
      <c r="E284" s="608"/>
      <c r="F284" s="594"/>
    </row>
    <row r="285" spans="1:6" ht="15">
      <c r="A285" s="561" t="s">
        <v>39</v>
      </c>
      <c r="B285" s="606"/>
      <c r="C285" s="606" t="s">
        <v>1</v>
      </c>
      <c r="D285" s="607" t="s">
        <v>1</v>
      </c>
      <c r="E285" s="608" t="s">
        <v>1</v>
      </c>
      <c r="F285" s="565">
        <f>F283</f>
        <v>18.119999999999997</v>
      </c>
    </row>
    <row r="286" spans="1:6" ht="15">
      <c r="A286" s="561" t="s">
        <v>40</v>
      </c>
      <c r="B286" s="606"/>
      <c r="C286" s="606" t="s">
        <v>1</v>
      </c>
      <c r="D286" s="607" t="s">
        <v>1</v>
      </c>
      <c r="E286" s="608">
        <v>0</v>
      </c>
      <c r="F286" s="595">
        <v>0</v>
      </c>
    </row>
    <row r="287" spans="1:6" ht="15.75" thickBot="1">
      <c r="A287" s="568" t="s">
        <v>41</v>
      </c>
      <c r="B287" s="569"/>
      <c r="C287" s="569" t="s">
        <v>1</v>
      </c>
      <c r="D287" s="592" t="s">
        <v>1</v>
      </c>
      <c r="E287" s="593" t="s">
        <v>1</v>
      </c>
      <c r="F287" s="570">
        <f>SUM(F285:F286)</f>
        <v>18.119999999999997</v>
      </c>
    </row>
    <row r="288" spans="1:6" ht="15.75" thickBot="1">
      <c r="A288" s="155"/>
      <c r="B288" s="56"/>
      <c r="C288" s="56"/>
      <c r="D288" s="92"/>
      <c r="E288" s="93"/>
      <c r="F288" s="94"/>
    </row>
    <row r="289" spans="1:6" ht="15">
      <c r="A289" s="244" t="s">
        <v>1024</v>
      </c>
      <c r="B289" s="365" t="s">
        <v>972</v>
      </c>
      <c r="C289" s="245"/>
      <c r="D289" s="246"/>
      <c r="E289" s="334"/>
      <c r="F289" s="335"/>
    </row>
    <row r="290" spans="1:6" ht="30">
      <c r="A290" s="336" t="s">
        <v>1025</v>
      </c>
      <c r="B290" s="337" t="s">
        <v>973</v>
      </c>
      <c r="C290" s="237"/>
      <c r="D290" s="366"/>
      <c r="E290" s="367"/>
      <c r="F290" s="339"/>
    </row>
    <row r="291" spans="1:6" ht="15">
      <c r="A291" s="336" t="s">
        <v>1026</v>
      </c>
      <c r="B291" s="337" t="s">
        <v>6</v>
      </c>
      <c r="C291" s="237"/>
      <c r="D291" s="366"/>
      <c r="E291" s="367"/>
      <c r="F291" s="339"/>
    </row>
    <row r="292" spans="1:6" ht="15">
      <c r="A292" s="368"/>
      <c r="B292" s="337"/>
      <c r="C292" s="237"/>
      <c r="D292" s="366"/>
      <c r="E292" s="367"/>
      <c r="F292" s="339"/>
    </row>
    <row r="293" spans="1:6" ht="15">
      <c r="A293" s="336" t="s">
        <v>27</v>
      </c>
      <c r="B293" s="237"/>
      <c r="C293" s="237" t="s">
        <v>28</v>
      </c>
      <c r="D293" s="366" t="s">
        <v>29</v>
      </c>
      <c r="E293" s="367" t="s">
        <v>30</v>
      </c>
      <c r="F293" s="339" t="s">
        <v>31</v>
      </c>
    </row>
    <row r="294" spans="1:6" ht="15">
      <c r="A294" s="369">
        <v>88247</v>
      </c>
      <c r="B294" s="337" t="s">
        <v>1027</v>
      </c>
      <c r="C294" s="237" t="s">
        <v>32</v>
      </c>
      <c r="D294" s="370" t="s">
        <v>1053</v>
      </c>
      <c r="E294" s="367">
        <v>14</v>
      </c>
      <c r="F294" s="251">
        <f>TRUNC((D294*E294),2)</f>
        <v>0.32</v>
      </c>
    </row>
    <row r="295" spans="1:6" ht="15">
      <c r="A295" s="369">
        <v>88264</v>
      </c>
      <c r="B295" s="337" t="s">
        <v>1028</v>
      </c>
      <c r="C295" s="237" t="s">
        <v>32</v>
      </c>
      <c r="D295" s="370" t="s">
        <v>1054</v>
      </c>
      <c r="E295" s="367">
        <v>18.3</v>
      </c>
      <c r="F295" s="251">
        <f>TRUNC((D295*E295),2)</f>
        <v>2.94</v>
      </c>
    </row>
    <row r="296" spans="1:6" s="211" customFormat="1" ht="15">
      <c r="A296" s="369" t="str">
        <f>'MAPA DE COTAÇÃO'!$A$26</f>
        <v>ELE12</v>
      </c>
      <c r="B296" s="337" t="str">
        <f>'MAPA DE COTAÇÃO'!$B$26</f>
        <v>ELETROCALHA PERF. GALV. FOGO CH.18 50X50X3000</v>
      </c>
      <c r="C296" s="237" t="s">
        <v>28</v>
      </c>
      <c r="D296" s="370">
        <v>1</v>
      </c>
      <c r="E296" s="367">
        <f>'MAPA DE COTAÇÃO'!$M$26</f>
        <v>36.15</v>
      </c>
      <c r="F296" s="251">
        <f>TRUNC((D296*E296),2)</f>
        <v>36.15</v>
      </c>
    </row>
    <row r="297" spans="1:6" ht="15">
      <c r="A297" s="561" t="s">
        <v>38</v>
      </c>
      <c r="B297" s="606"/>
      <c r="C297" s="606" t="s">
        <v>1</v>
      </c>
      <c r="D297" s="607" t="s">
        <v>1</v>
      </c>
      <c r="E297" s="608" t="s">
        <v>1</v>
      </c>
      <c r="F297" s="565">
        <f>SUM(F294:F296)</f>
        <v>39.41</v>
      </c>
    </row>
    <row r="298" spans="1:6" ht="15">
      <c r="A298" s="561"/>
      <c r="B298" s="606"/>
      <c r="C298" s="606"/>
      <c r="D298" s="607"/>
      <c r="E298" s="608"/>
      <c r="F298" s="594"/>
    </row>
    <row r="299" spans="1:6" ht="15">
      <c r="A299" s="561" t="s">
        <v>39</v>
      </c>
      <c r="B299" s="606"/>
      <c r="C299" s="606" t="s">
        <v>1</v>
      </c>
      <c r="D299" s="607" t="s">
        <v>1</v>
      </c>
      <c r="E299" s="608" t="s">
        <v>1</v>
      </c>
      <c r="F299" s="565">
        <f>F297</f>
        <v>39.41</v>
      </c>
    </row>
    <row r="300" spans="1:6" ht="15">
      <c r="A300" s="561" t="s">
        <v>40</v>
      </c>
      <c r="B300" s="606"/>
      <c r="C300" s="606" t="s">
        <v>1</v>
      </c>
      <c r="D300" s="607" t="s">
        <v>1</v>
      </c>
      <c r="E300" s="608">
        <v>0</v>
      </c>
      <c r="F300" s="595">
        <v>0</v>
      </c>
    </row>
    <row r="301" spans="1:6" ht="15.75" thickBot="1">
      <c r="A301" s="568" t="s">
        <v>41</v>
      </c>
      <c r="B301" s="569"/>
      <c r="C301" s="569" t="s">
        <v>1</v>
      </c>
      <c r="D301" s="592" t="s">
        <v>1</v>
      </c>
      <c r="E301" s="593" t="s">
        <v>1</v>
      </c>
      <c r="F301" s="570">
        <f>SUM(F299:F300)</f>
        <v>39.41</v>
      </c>
    </row>
    <row r="302" spans="1:6" ht="15.75" thickBot="1">
      <c r="A302" s="155"/>
      <c r="B302" s="56"/>
      <c r="C302" s="56"/>
      <c r="D302" s="92"/>
      <c r="E302" s="93"/>
      <c r="F302" s="94"/>
    </row>
    <row r="303" spans="1:6" ht="15">
      <c r="A303" s="244" t="s">
        <v>1024</v>
      </c>
      <c r="B303" s="365" t="s">
        <v>981</v>
      </c>
      <c r="C303" s="245"/>
      <c r="D303" s="246"/>
      <c r="E303" s="334"/>
      <c r="F303" s="335"/>
    </row>
    <row r="304" spans="1:6" ht="15">
      <c r="A304" s="336" t="s">
        <v>1025</v>
      </c>
      <c r="B304" s="337" t="s">
        <v>982</v>
      </c>
      <c r="C304" s="237"/>
      <c r="D304" s="366"/>
      <c r="E304" s="367"/>
      <c r="F304" s="339"/>
    </row>
    <row r="305" spans="1:6" ht="15">
      <c r="A305" s="336" t="s">
        <v>1026</v>
      </c>
      <c r="B305" s="337" t="s">
        <v>6</v>
      </c>
      <c r="C305" s="237"/>
      <c r="D305" s="366"/>
      <c r="E305" s="367"/>
      <c r="F305" s="339"/>
    </row>
    <row r="306" spans="1:6" ht="15">
      <c r="A306" s="368"/>
      <c r="B306" s="337"/>
      <c r="C306" s="237"/>
      <c r="D306" s="366"/>
      <c r="E306" s="367"/>
      <c r="F306" s="339"/>
    </row>
    <row r="307" spans="1:6" ht="15">
      <c r="A307" s="336" t="s">
        <v>27</v>
      </c>
      <c r="B307" s="237"/>
      <c r="C307" s="237" t="s">
        <v>28</v>
      </c>
      <c r="D307" s="366" t="s">
        <v>29</v>
      </c>
      <c r="E307" s="367" t="s">
        <v>30</v>
      </c>
      <c r="F307" s="339" t="s">
        <v>31</v>
      </c>
    </row>
    <row r="308" spans="1:6" ht="15">
      <c r="A308" s="369">
        <v>88247</v>
      </c>
      <c r="B308" s="337" t="s">
        <v>1027</v>
      </c>
      <c r="C308" s="237" t="s">
        <v>32</v>
      </c>
      <c r="D308" s="370" t="s">
        <v>1053</v>
      </c>
      <c r="E308" s="367">
        <v>14</v>
      </c>
      <c r="F308" s="251">
        <f>TRUNC((D308*E308),2)</f>
        <v>0.32</v>
      </c>
    </row>
    <row r="309" spans="1:6" ht="15">
      <c r="A309" s="369">
        <v>88264</v>
      </c>
      <c r="B309" s="337" t="s">
        <v>1028</v>
      </c>
      <c r="C309" s="237" t="s">
        <v>32</v>
      </c>
      <c r="D309" s="370" t="s">
        <v>1054</v>
      </c>
      <c r="E309" s="367">
        <v>18.3</v>
      </c>
      <c r="F309" s="251">
        <f>TRUNC((D309*E309),2)</f>
        <v>2.94</v>
      </c>
    </row>
    <row r="310" spans="1:6" s="211" customFormat="1" ht="15">
      <c r="A310" s="369" t="str">
        <f>'MAPA DE COTAÇÃO'!$A$27</f>
        <v>ELE13</v>
      </c>
      <c r="B310" s="337" t="str">
        <f>'MAPA DE COTAÇÃO'!$B$27</f>
        <v>TE RETO 90 - 50X50</v>
      </c>
      <c r="C310" s="237" t="s">
        <v>28</v>
      </c>
      <c r="D310" s="370">
        <v>1</v>
      </c>
      <c r="E310" s="367">
        <f>'MAPA DE COTAÇÃO'!$M$27</f>
        <v>18.32</v>
      </c>
      <c r="F310" s="251">
        <f>TRUNC((D310*E310),2)</f>
        <v>18.32</v>
      </c>
    </row>
    <row r="311" spans="1:6" ht="15">
      <c r="A311" s="561" t="s">
        <v>38</v>
      </c>
      <c r="B311" s="606"/>
      <c r="C311" s="606" t="s">
        <v>1</v>
      </c>
      <c r="D311" s="607" t="s">
        <v>1</v>
      </c>
      <c r="E311" s="608" t="s">
        <v>1</v>
      </c>
      <c r="F311" s="565">
        <f>SUM(F308:F310)</f>
        <v>21.58</v>
      </c>
    </row>
    <row r="312" spans="1:6" ht="15">
      <c r="A312" s="561"/>
      <c r="B312" s="606"/>
      <c r="C312" s="606"/>
      <c r="D312" s="607"/>
      <c r="E312" s="608"/>
      <c r="F312" s="594"/>
    </row>
    <row r="313" spans="1:6" ht="15">
      <c r="A313" s="561" t="s">
        <v>39</v>
      </c>
      <c r="B313" s="606"/>
      <c r="C313" s="606" t="s">
        <v>1</v>
      </c>
      <c r="D313" s="607" t="s">
        <v>1</v>
      </c>
      <c r="E313" s="608" t="s">
        <v>1</v>
      </c>
      <c r="F313" s="565">
        <f>F311</f>
        <v>21.58</v>
      </c>
    </row>
    <row r="314" spans="1:6" ht="15">
      <c r="A314" s="561" t="s">
        <v>40</v>
      </c>
      <c r="B314" s="606"/>
      <c r="C314" s="606" t="s">
        <v>1</v>
      </c>
      <c r="D314" s="607" t="s">
        <v>1</v>
      </c>
      <c r="E314" s="608">
        <v>0</v>
      </c>
      <c r="F314" s="595">
        <v>0</v>
      </c>
    </row>
    <row r="315" spans="1:6" ht="15.75" thickBot="1">
      <c r="A315" s="568" t="s">
        <v>41</v>
      </c>
      <c r="B315" s="569"/>
      <c r="C315" s="569" t="s">
        <v>1</v>
      </c>
      <c r="D315" s="592" t="s">
        <v>1</v>
      </c>
      <c r="E315" s="593" t="s">
        <v>1</v>
      </c>
      <c r="F315" s="570">
        <f>SUM(F313:F314)</f>
        <v>21.58</v>
      </c>
    </row>
    <row r="316" spans="1:6" ht="15.75" thickBot="1">
      <c r="A316" s="155"/>
      <c r="B316" s="56"/>
      <c r="C316" s="56"/>
      <c r="D316" s="92"/>
      <c r="E316" s="93"/>
      <c r="F316" s="94"/>
    </row>
    <row r="317" spans="1:6" ht="15">
      <c r="A317" s="244" t="s">
        <v>1024</v>
      </c>
      <c r="B317" s="365" t="s">
        <v>974</v>
      </c>
      <c r="C317" s="245"/>
      <c r="D317" s="246"/>
      <c r="E317" s="334"/>
      <c r="F317" s="335"/>
    </row>
    <row r="318" spans="1:6" ht="30">
      <c r="A318" s="336" t="s">
        <v>1025</v>
      </c>
      <c r="B318" s="337" t="s">
        <v>975</v>
      </c>
      <c r="C318" s="237"/>
      <c r="D318" s="366"/>
      <c r="E318" s="367"/>
      <c r="F318" s="339"/>
    </row>
    <row r="319" spans="1:6" ht="15">
      <c r="A319" s="336" t="s">
        <v>1026</v>
      </c>
      <c r="B319" s="337" t="s">
        <v>6</v>
      </c>
      <c r="C319" s="237"/>
      <c r="D319" s="366"/>
      <c r="E319" s="367"/>
      <c r="F319" s="339"/>
    </row>
    <row r="320" spans="1:6" ht="15">
      <c r="A320" s="368"/>
      <c r="B320" s="337"/>
      <c r="C320" s="237"/>
      <c r="D320" s="366"/>
      <c r="E320" s="367"/>
      <c r="F320" s="339"/>
    </row>
    <row r="321" spans="1:6" ht="15">
      <c r="A321" s="336" t="s">
        <v>27</v>
      </c>
      <c r="B321" s="237"/>
      <c r="C321" s="237" t="s">
        <v>28</v>
      </c>
      <c r="D321" s="366" t="s">
        <v>29</v>
      </c>
      <c r="E321" s="367" t="s">
        <v>30</v>
      </c>
      <c r="F321" s="339" t="s">
        <v>31</v>
      </c>
    </row>
    <row r="322" spans="1:6" ht="15">
      <c r="A322" s="369">
        <v>88247</v>
      </c>
      <c r="B322" s="337" t="s">
        <v>1027</v>
      </c>
      <c r="C322" s="237" t="s">
        <v>32</v>
      </c>
      <c r="D322" s="370" t="s">
        <v>1053</v>
      </c>
      <c r="E322" s="367">
        <v>14</v>
      </c>
      <c r="F322" s="251">
        <f>TRUNC((D322*E322),2)</f>
        <v>0.32</v>
      </c>
    </row>
    <row r="323" spans="1:6" ht="15">
      <c r="A323" s="369">
        <v>88264</v>
      </c>
      <c r="B323" s="337" t="s">
        <v>1028</v>
      </c>
      <c r="C323" s="237" t="s">
        <v>32</v>
      </c>
      <c r="D323" s="370" t="s">
        <v>1054</v>
      </c>
      <c r="E323" s="367">
        <v>18.3</v>
      </c>
      <c r="F323" s="251">
        <f>TRUNC((D323*E323),2)</f>
        <v>2.94</v>
      </c>
    </row>
    <row r="324" spans="1:6" s="211" customFormat="1" ht="15">
      <c r="A324" s="369" t="str">
        <f>'MAPA DE COTAÇÃO'!$A$28</f>
        <v>ELE14</v>
      </c>
      <c r="B324" s="337" t="str">
        <f>'MAPA DE COTAÇÃO'!$B$28</f>
        <v>EMENDA U INTERNA P/ELETROCALHA 50X 50</v>
      </c>
      <c r="C324" s="237" t="s">
        <v>28</v>
      </c>
      <c r="D324" s="370">
        <v>1</v>
      </c>
      <c r="E324" s="367">
        <f>'MAPA DE COTAÇÃO'!$M$28</f>
        <v>2.57</v>
      </c>
      <c r="F324" s="251">
        <f>TRUNC((D324*E324),2)</f>
        <v>2.57</v>
      </c>
    </row>
    <row r="325" spans="1:6" ht="15">
      <c r="A325" s="561" t="s">
        <v>38</v>
      </c>
      <c r="B325" s="606"/>
      <c r="C325" s="606" t="s">
        <v>1</v>
      </c>
      <c r="D325" s="607" t="s">
        <v>1</v>
      </c>
      <c r="E325" s="608" t="s">
        <v>1</v>
      </c>
      <c r="F325" s="565">
        <f>SUM(F322:F324)</f>
        <v>5.83</v>
      </c>
    </row>
    <row r="326" spans="1:6" ht="15">
      <c r="A326" s="561"/>
      <c r="B326" s="606"/>
      <c r="C326" s="606"/>
      <c r="D326" s="607"/>
      <c r="E326" s="608"/>
      <c r="F326" s="594"/>
    </row>
    <row r="327" spans="1:6" ht="15">
      <c r="A327" s="561" t="s">
        <v>39</v>
      </c>
      <c r="B327" s="606"/>
      <c r="C327" s="606" t="s">
        <v>1</v>
      </c>
      <c r="D327" s="607" t="s">
        <v>1</v>
      </c>
      <c r="E327" s="608" t="s">
        <v>1</v>
      </c>
      <c r="F327" s="565">
        <f>F325</f>
        <v>5.83</v>
      </c>
    </row>
    <row r="328" spans="1:6" ht="15">
      <c r="A328" s="561" t="s">
        <v>40</v>
      </c>
      <c r="B328" s="606"/>
      <c r="C328" s="606" t="s">
        <v>1</v>
      </c>
      <c r="D328" s="607" t="s">
        <v>1</v>
      </c>
      <c r="E328" s="608">
        <v>0</v>
      </c>
      <c r="F328" s="595">
        <v>0</v>
      </c>
    </row>
    <row r="329" spans="1:6" ht="15.75" thickBot="1">
      <c r="A329" s="568" t="s">
        <v>41</v>
      </c>
      <c r="B329" s="569"/>
      <c r="C329" s="569" t="s">
        <v>1</v>
      </c>
      <c r="D329" s="592" t="s">
        <v>1</v>
      </c>
      <c r="E329" s="593" t="s">
        <v>1</v>
      </c>
      <c r="F329" s="570">
        <f>SUM(F327:F328)</f>
        <v>5.83</v>
      </c>
    </row>
    <row r="330" spans="1:6" ht="15.75" thickBot="1">
      <c r="A330" s="155"/>
      <c r="B330" s="56"/>
      <c r="C330" s="56"/>
      <c r="D330" s="92"/>
      <c r="E330" s="93"/>
      <c r="F330" s="94"/>
    </row>
    <row r="331" spans="1:6" ht="15">
      <c r="A331" s="244" t="s">
        <v>1024</v>
      </c>
      <c r="B331" s="365" t="s">
        <v>949</v>
      </c>
      <c r="C331" s="245"/>
      <c r="D331" s="246"/>
      <c r="E331" s="334"/>
      <c r="F331" s="335"/>
    </row>
    <row r="332" spans="1:6" ht="45">
      <c r="A332" s="336" t="s">
        <v>1025</v>
      </c>
      <c r="B332" s="337" t="s">
        <v>897</v>
      </c>
      <c r="C332" s="237"/>
      <c r="D332" s="366"/>
      <c r="E332" s="367"/>
      <c r="F332" s="339"/>
    </row>
    <row r="333" spans="1:6" ht="15">
      <c r="A333" s="336" t="s">
        <v>1026</v>
      </c>
      <c r="B333" s="337" t="s">
        <v>4</v>
      </c>
      <c r="C333" s="237"/>
      <c r="D333" s="366"/>
      <c r="E333" s="367"/>
      <c r="F333" s="339"/>
    </row>
    <row r="334" spans="1:6" ht="15">
      <c r="A334" s="368"/>
      <c r="B334" s="337"/>
      <c r="C334" s="237"/>
      <c r="D334" s="366"/>
      <c r="E334" s="367"/>
      <c r="F334" s="339"/>
    </row>
    <row r="335" spans="1:6" ht="15">
      <c r="A335" s="336" t="s">
        <v>27</v>
      </c>
      <c r="B335" s="237"/>
      <c r="C335" s="237" t="s">
        <v>28</v>
      </c>
      <c r="D335" s="366" t="s">
        <v>29</v>
      </c>
      <c r="E335" s="367" t="s">
        <v>30</v>
      </c>
      <c r="F335" s="339" t="s">
        <v>31</v>
      </c>
    </row>
    <row r="336" spans="1:6" ht="15">
      <c r="A336" s="369">
        <v>88247</v>
      </c>
      <c r="B336" s="337" t="s">
        <v>1027</v>
      </c>
      <c r="C336" s="237" t="s">
        <v>32</v>
      </c>
      <c r="D336" s="370">
        <v>0.8</v>
      </c>
      <c r="E336" s="367">
        <v>14</v>
      </c>
      <c r="F336" s="251">
        <f>TRUNC((D336*E336),2)</f>
        <v>11.2</v>
      </c>
    </row>
    <row r="337" spans="1:6" ht="15">
      <c r="A337" s="369">
        <v>88264</v>
      </c>
      <c r="B337" s="337" t="s">
        <v>1028</v>
      </c>
      <c r="C337" s="237" t="s">
        <v>32</v>
      </c>
      <c r="D337" s="370">
        <v>0.8</v>
      </c>
      <c r="E337" s="367">
        <v>18.3</v>
      </c>
      <c r="F337" s="251">
        <f>TRUNC((D337*E337),2)</f>
        <v>14.64</v>
      </c>
    </row>
    <row r="338" spans="1:6" s="210" customFormat="1" ht="45">
      <c r="A338" s="369">
        <v>2442</v>
      </c>
      <c r="B338" s="337" t="s">
        <v>1201</v>
      </c>
      <c r="C338" s="237" t="s">
        <v>4</v>
      </c>
      <c r="D338" s="366">
        <v>1</v>
      </c>
      <c r="E338" s="367">
        <v>7.7</v>
      </c>
      <c r="F338" s="251">
        <f>TRUNC((D338*E338),2)</f>
        <v>7.7</v>
      </c>
    </row>
    <row r="339" spans="1:6" ht="15">
      <c r="A339" s="561" t="s">
        <v>38</v>
      </c>
      <c r="B339" s="606"/>
      <c r="C339" s="606" t="s">
        <v>1</v>
      </c>
      <c r="D339" s="607" t="s">
        <v>1</v>
      </c>
      <c r="E339" s="608" t="s">
        <v>1</v>
      </c>
      <c r="F339" s="565">
        <f>SUM(F336:F338)</f>
        <v>33.54</v>
      </c>
    </row>
    <row r="340" spans="1:6" ht="15">
      <c r="A340" s="561"/>
      <c r="B340" s="606"/>
      <c r="C340" s="606"/>
      <c r="D340" s="607"/>
      <c r="E340" s="608"/>
      <c r="F340" s="594"/>
    </row>
    <row r="341" spans="1:6" ht="15">
      <c r="A341" s="561" t="s">
        <v>39</v>
      </c>
      <c r="B341" s="606"/>
      <c r="C341" s="606" t="s">
        <v>1</v>
      </c>
      <c r="D341" s="607" t="s">
        <v>1</v>
      </c>
      <c r="E341" s="608" t="s">
        <v>1</v>
      </c>
      <c r="F341" s="565">
        <f>F339</f>
        <v>33.54</v>
      </c>
    </row>
    <row r="342" spans="1:6" ht="15">
      <c r="A342" s="561" t="s">
        <v>40</v>
      </c>
      <c r="B342" s="606"/>
      <c r="C342" s="606" t="s">
        <v>1</v>
      </c>
      <c r="D342" s="607" t="s">
        <v>1</v>
      </c>
      <c r="E342" s="608">
        <v>0</v>
      </c>
      <c r="F342" s="595">
        <v>0</v>
      </c>
    </row>
    <row r="343" spans="1:6" ht="15.75" thickBot="1">
      <c r="A343" s="568" t="s">
        <v>41</v>
      </c>
      <c r="B343" s="569"/>
      <c r="C343" s="569" t="s">
        <v>1</v>
      </c>
      <c r="D343" s="592" t="s">
        <v>1</v>
      </c>
      <c r="E343" s="593" t="s">
        <v>1</v>
      </c>
      <c r="F343" s="570">
        <f>SUM(F341:F342)</f>
        <v>33.54</v>
      </c>
    </row>
    <row r="344" spans="1:6" ht="15.75" thickBot="1">
      <c r="A344" s="155"/>
      <c r="B344" s="56"/>
      <c r="C344" s="56"/>
      <c r="D344" s="92"/>
      <c r="E344" s="93"/>
      <c r="F344" s="94"/>
    </row>
    <row r="345" spans="1:6" ht="15">
      <c r="A345" s="244" t="s">
        <v>1024</v>
      </c>
      <c r="B345" s="365" t="s">
        <v>951</v>
      </c>
      <c r="C345" s="245"/>
      <c r="D345" s="246"/>
      <c r="E345" s="334"/>
      <c r="F345" s="335"/>
    </row>
    <row r="346" spans="1:6" ht="30">
      <c r="A346" s="336" t="s">
        <v>1025</v>
      </c>
      <c r="B346" s="337" t="s">
        <v>950</v>
      </c>
      <c r="C346" s="237"/>
      <c r="D346" s="366"/>
      <c r="E346" s="367"/>
      <c r="F346" s="339"/>
    </row>
    <row r="347" spans="1:6" ht="15">
      <c r="A347" s="336" t="s">
        <v>1026</v>
      </c>
      <c r="B347" s="337" t="s">
        <v>6</v>
      </c>
      <c r="C347" s="237"/>
      <c r="D347" s="366"/>
      <c r="E347" s="367"/>
      <c r="F347" s="339"/>
    </row>
    <row r="348" spans="1:6" ht="15">
      <c r="A348" s="368"/>
      <c r="B348" s="337"/>
      <c r="C348" s="237"/>
      <c r="D348" s="366"/>
      <c r="E348" s="367"/>
      <c r="F348" s="339"/>
    </row>
    <row r="349" spans="1:6" ht="15">
      <c r="A349" s="336" t="s">
        <v>27</v>
      </c>
      <c r="B349" s="237"/>
      <c r="C349" s="237" t="s">
        <v>28</v>
      </c>
      <c r="D349" s="366" t="s">
        <v>29</v>
      </c>
      <c r="E349" s="367" t="s">
        <v>30</v>
      </c>
      <c r="F349" s="339" t="s">
        <v>31</v>
      </c>
    </row>
    <row r="350" spans="1:6" ht="15">
      <c r="A350" s="369">
        <v>88247</v>
      </c>
      <c r="B350" s="337" t="s">
        <v>1027</v>
      </c>
      <c r="C350" s="237" t="s">
        <v>32</v>
      </c>
      <c r="D350" s="366">
        <v>0.05</v>
      </c>
      <c r="E350" s="367">
        <v>14</v>
      </c>
      <c r="F350" s="251">
        <f>TRUNC((D350*E350),2)</f>
        <v>0.7</v>
      </c>
    </row>
    <row r="351" spans="1:6" ht="15">
      <c r="A351" s="369">
        <v>88264</v>
      </c>
      <c r="B351" s="337" t="s">
        <v>1028</v>
      </c>
      <c r="C351" s="237" t="s">
        <v>32</v>
      </c>
      <c r="D351" s="366">
        <v>0.05</v>
      </c>
      <c r="E351" s="367">
        <v>18.3</v>
      </c>
      <c r="F351" s="251">
        <f>TRUNC((D351*E351),2)</f>
        <v>0.91</v>
      </c>
    </row>
    <row r="352" spans="1:6" ht="30">
      <c r="A352" s="369">
        <v>39129</v>
      </c>
      <c r="B352" s="337" t="s">
        <v>1067</v>
      </c>
      <c r="C352" s="237" t="s">
        <v>28</v>
      </c>
      <c r="D352" s="366">
        <v>1</v>
      </c>
      <c r="E352" s="367">
        <v>1.86</v>
      </c>
      <c r="F352" s="251">
        <f>TRUNC((D352*E352),2)</f>
        <v>1.86</v>
      </c>
    </row>
    <row r="353" spans="1:6" ht="15">
      <c r="A353" s="561" t="s">
        <v>38</v>
      </c>
      <c r="B353" s="606"/>
      <c r="C353" s="606" t="s">
        <v>1</v>
      </c>
      <c r="D353" s="607" t="s">
        <v>1</v>
      </c>
      <c r="E353" s="608" t="s">
        <v>1</v>
      </c>
      <c r="F353" s="565">
        <f>SUM(F350:F352)</f>
        <v>3.4699999999999998</v>
      </c>
    </row>
    <row r="354" spans="1:6" ht="15">
      <c r="A354" s="561"/>
      <c r="B354" s="606"/>
      <c r="C354" s="606"/>
      <c r="D354" s="607"/>
      <c r="E354" s="608"/>
      <c r="F354" s="594"/>
    </row>
    <row r="355" spans="1:6" ht="15">
      <c r="A355" s="561" t="s">
        <v>39</v>
      </c>
      <c r="B355" s="606"/>
      <c r="C355" s="606" t="s">
        <v>1</v>
      </c>
      <c r="D355" s="607" t="s">
        <v>1</v>
      </c>
      <c r="E355" s="608" t="s">
        <v>1</v>
      </c>
      <c r="F355" s="565">
        <f>F353</f>
        <v>3.4699999999999998</v>
      </c>
    </row>
    <row r="356" spans="1:6" ht="15">
      <c r="A356" s="561" t="s">
        <v>40</v>
      </c>
      <c r="B356" s="606"/>
      <c r="C356" s="606" t="s">
        <v>1</v>
      </c>
      <c r="D356" s="607" t="s">
        <v>1</v>
      </c>
      <c r="E356" s="608">
        <v>0</v>
      </c>
      <c r="F356" s="595">
        <v>0</v>
      </c>
    </row>
    <row r="357" spans="1:6" ht="15.75" thickBot="1">
      <c r="A357" s="568" t="s">
        <v>41</v>
      </c>
      <c r="B357" s="569"/>
      <c r="C357" s="569" t="s">
        <v>1</v>
      </c>
      <c r="D357" s="592" t="s">
        <v>1</v>
      </c>
      <c r="E357" s="593" t="s">
        <v>1</v>
      </c>
      <c r="F357" s="570">
        <f>SUM(F355:F356)</f>
        <v>3.4699999999999998</v>
      </c>
    </row>
    <row r="358" spans="1:6" ht="15.75" thickBot="1">
      <c r="A358" s="155"/>
      <c r="B358" s="56"/>
      <c r="C358" s="56"/>
      <c r="D358" s="92"/>
      <c r="E358" s="93"/>
      <c r="F358" s="94"/>
    </row>
    <row r="359" spans="1:6" ht="15">
      <c r="A359" s="244" t="s">
        <v>1024</v>
      </c>
      <c r="B359" s="365" t="s">
        <v>953</v>
      </c>
      <c r="C359" s="245"/>
      <c r="D359" s="246"/>
      <c r="E359" s="334"/>
      <c r="F359" s="335"/>
    </row>
    <row r="360" spans="1:6" ht="45">
      <c r="A360" s="336" t="s">
        <v>1025</v>
      </c>
      <c r="B360" s="337" t="s">
        <v>952</v>
      </c>
      <c r="C360" s="237"/>
      <c r="D360" s="366"/>
      <c r="E360" s="367"/>
      <c r="F360" s="339"/>
    </row>
    <row r="361" spans="1:6" ht="15">
      <c r="A361" s="336" t="s">
        <v>1026</v>
      </c>
      <c r="B361" s="337" t="s">
        <v>6</v>
      </c>
      <c r="C361" s="237"/>
      <c r="D361" s="366"/>
      <c r="E361" s="367"/>
      <c r="F361" s="339"/>
    </row>
    <row r="362" spans="1:6" ht="15">
      <c r="A362" s="368"/>
      <c r="B362" s="337"/>
      <c r="C362" s="237"/>
      <c r="D362" s="366"/>
      <c r="E362" s="367"/>
      <c r="F362" s="339"/>
    </row>
    <row r="363" spans="1:6" ht="15">
      <c r="A363" s="336" t="s">
        <v>27</v>
      </c>
      <c r="B363" s="237"/>
      <c r="C363" s="237" t="s">
        <v>28</v>
      </c>
      <c r="D363" s="366" t="s">
        <v>29</v>
      </c>
      <c r="E363" s="367" t="s">
        <v>30</v>
      </c>
      <c r="F363" s="339" t="s">
        <v>31</v>
      </c>
    </row>
    <row r="364" spans="1:6" ht="15">
      <c r="A364" s="369">
        <v>88247</v>
      </c>
      <c r="B364" s="337" t="s">
        <v>1027</v>
      </c>
      <c r="C364" s="237" t="s">
        <v>32</v>
      </c>
      <c r="D364" s="366">
        <v>0.05</v>
      </c>
      <c r="E364" s="367">
        <v>14</v>
      </c>
      <c r="F364" s="251">
        <f>TRUNC((D364*E364),2)</f>
        <v>0.7</v>
      </c>
    </row>
    <row r="365" spans="1:6" ht="15">
      <c r="A365" s="369">
        <v>88264</v>
      </c>
      <c r="B365" s="337" t="s">
        <v>1028</v>
      </c>
      <c r="C365" s="237" t="s">
        <v>32</v>
      </c>
      <c r="D365" s="366">
        <v>0.05</v>
      </c>
      <c r="E365" s="367">
        <v>18.3</v>
      </c>
      <c r="F365" s="251">
        <f>TRUNC((D365*E365),2)</f>
        <v>0.91</v>
      </c>
    </row>
    <row r="366" spans="1:6" ht="30">
      <c r="A366" s="369">
        <v>396</v>
      </c>
      <c r="B366" s="337" t="s">
        <v>1068</v>
      </c>
      <c r="C366" s="237" t="s">
        <v>28</v>
      </c>
      <c r="D366" s="366">
        <v>1</v>
      </c>
      <c r="E366" s="367">
        <v>3.73</v>
      </c>
      <c r="F366" s="251">
        <f>TRUNC((D366*E366),2)</f>
        <v>3.73</v>
      </c>
    </row>
    <row r="367" spans="1:6" ht="15">
      <c r="A367" s="561" t="s">
        <v>38</v>
      </c>
      <c r="B367" s="606"/>
      <c r="C367" s="606" t="s">
        <v>1</v>
      </c>
      <c r="D367" s="607" t="s">
        <v>1</v>
      </c>
      <c r="E367" s="608" t="s">
        <v>1</v>
      </c>
      <c r="F367" s="565">
        <f>SUM(F364:F366)</f>
        <v>5.34</v>
      </c>
    </row>
    <row r="368" spans="1:6" ht="15">
      <c r="A368" s="561"/>
      <c r="B368" s="606"/>
      <c r="C368" s="606"/>
      <c r="D368" s="607"/>
      <c r="E368" s="608"/>
      <c r="F368" s="594"/>
    </row>
    <row r="369" spans="1:6" ht="15">
      <c r="A369" s="561" t="s">
        <v>39</v>
      </c>
      <c r="B369" s="606"/>
      <c r="C369" s="606" t="s">
        <v>1</v>
      </c>
      <c r="D369" s="607" t="s">
        <v>1</v>
      </c>
      <c r="E369" s="608" t="s">
        <v>1</v>
      </c>
      <c r="F369" s="565">
        <f>F367</f>
        <v>5.34</v>
      </c>
    </row>
    <row r="370" spans="1:6" ht="15">
      <c r="A370" s="561" t="s">
        <v>40</v>
      </c>
      <c r="B370" s="606"/>
      <c r="C370" s="606" t="s">
        <v>1</v>
      </c>
      <c r="D370" s="607" t="s">
        <v>1</v>
      </c>
      <c r="E370" s="608">
        <v>0</v>
      </c>
      <c r="F370" s="595">
        <v>0</v>
      </c>
    </row>
    <row r="371" spans="1:6" ht="15.75" thickBot="1">
      <c r="A371" s="568" t="s">
        <v>41</v>
      </c>
      <c r="B371" s="569"/>
      <c r="C371" s="569" t="s">
        <v>1</v>
      </c>
      <c r="D371" s="592" t="s">
        <v>1</v>
      </c>
      <c r="E371" s="593" t="s">
        <v>1</v>
      </c>
      <c r="F371" s="570">
        <f>SUM(F369:F370)</f>
        <v>5.34</v>
      </c>
    </row>
    <row r="372" spans="1:6" ht="15.75" thickBot="1">
      <c r="A372" s="155"/>
      <c r="B372" s="56"/>
      <c r="C372" s="56"/>
      <c r="D372" s="92"/>
      <c r="E372" s="93"/>
      <c r="F372" s="94"/>
    </row>
    <row r="373" spans="1:6" ht="15">
      <c r="A373" s="244" t="s">
        <v>1024</v>
      </c>
      <c r="B373" s="365" t="s">
        <v>955</v>
      </c>
      <c r="C373" s="245"/>
      <c r="D373" s="246"/>
      <c r="E373" s="334"/>
      <c r="F373" s="335"/>
    </row>
    <row r="374" spans="1:6" ht="45">
      <c r="A374" s="336" t="s">
        <v>1025</v>
      </c>
      <c r="B374" s="337" t="s">
        <v>954</v>
      </c>
      <c r="C374" s="237"/>
      <c r="D374" s="366"/>
      <c r="E374" s="367"/>
      <c r="F374" s="339"/>
    </row>
    <row r="375" spans="1:6" ht="15">
      <c r="A375" s="336" t="s">
        <v>1026</v>
      </c>
      <c r="B375" s="337" t="s">
        <v>6</v>
      </c>
      <c r="C375" s="237"/>
      <c r="D375" s="366"/>
      <c r="E375" s="367"/>
      <c r="F375" s="339"/>
    </row>
    <row r="376" spans="1:6" ht="15">
      <c r="A376" s="368"/>
      <c r="B376" s="337"/>
      <c r="C376" s="237"/>
      <c r="D376" s="366"/>
      <c r="E376" s="367"/>
      <c r="F376" s="339"/>
    </row>
    <row r="377" spans="1:6" ht="15">
      <c r="A377" s="336" t="s">
        <v>27</v>
      </c>
      <c r="B377" s="237"/>
      <c r="C377" s="237" t="s">
        <v>28</v>
      </c>
      <c r="D377" s="366" t="s">
        <v>29</v>
      </c>
      <c r="E377" s="367" t="s">
        <v>30</v>
      </c>
      <c r="F377" s="339" t="s">
        <v>31</v>
      </c>
    </row>
    <row r="378" spans="1:6" ht="15">
      <c r="A378" s="369">
        <v>88247</v>
      </c>
      <c r="B378" s="337" t="s">
        <v>1027</v>
      </c>
      <c r="C378" s="237" t="s">
        <v>32</v>
      </c>
      <c r="D378" s="366">
        <v>0.05</v>
      </c>
      <c r="E378" s="367">
        <v>14</v>
      </c>
      <c r="F378" s="251">
        <f>TRUNC((D378*E378),2)</f>
        <v>0.7</v>
      </c>
    </row>
    <row r="379" spans="1:6" ht="15">
      <c r="A379" s="369">
        <v>88264</v>
      </c>
      <c r="B379" s="337" t="s">
        <v>1028</v>
      </c>
      <c r="C379" s="237" t="s">
        <v>32</v>
      </c>
      <c r="D379" s="366">
        <v>0.05</v>
      </c>
      <c r="E379" s="367">
        <v>18.3</v>
      </c>
      <c r="F379" s="251">
        <f>TRUNC((D379*E379),2)</f>
        <v>0.91</v>
      </c>
    </row>
    <row r="380" spans="1:6" ht="30">
      <c r="A380" s="369">
        <v>400</v>
      </c>
      <c r="B380" s="337" t="s">
        <v>1069</v>
      </c>
      <c r="C380" s="237" t="s">
        <v>28</v>
      </c>
      <c r="D380" s="366">
        <v>1</v>
      </c>
      <c r="E380" s="367">
        <v>1.7</v>
      </c>
      <c r="F380" s="251">
        <f>TRUNC((D380*E380),2)</f>
        <v>1.7</v>
      </c>
    </row>
    <row r="381" spans="1:6" ht="15">
      <c r="A381" s="561" t="s">
        <v>38</v>
      </c>
      <c r="B381" s="606"/>
      <c r="C381" s="606" t="s">
        <v>1</v>
      </c>
      <c r="D381" s="607" t="s">
        <v>1</v>
      </c>
      <c r="E381" s="608" t="s">
        <v>1</v>
      </c>
      <c r="F381" s="565">
        <f>SUM(F378:F380)</f>
        <v>3.3099999999999996</v>
      </c>
    </row>
    <row r="382" spans="1:6" ht="15">
      <c r="A382" s="561"/>
      <c r="B382" s="606"/>
      <c r="C382" s="606"/>
      <c r="D382" s="607"/>
      <c r="E382" s="608"/>
      <c r="F382" s="594"/>
    </row>
    <row r="383" spans="1:6" ht="15">
      <c r="A383" s="561" t="s">
        <v>39</v>
      </c>
      <c r="B383" s="606"/>
      <c r="C383" s="606" t="s">
        <v>1</v>
      </c>
      <c r="D383" s="607" t="s">
        <v>1</v>
      </c>
      <c r="E383" s="608" t="s">
        <v>1</v>
      </c>
      <c r="F383" s="565">
        <f>F381</f>
        <v>3.3099999999999996</v>
      </c>
    </row>
    <row r="384" spans="1:6" ht="15">
      <c r="A384" s="561" t="s">
        <v>40</v>
      </c>
      <c r="B384" s="606"/>
      <c r="C384" s="606" t="s">
        <v>1</v>
      </c>
      <c r="D384" s="607" t="s">
        <v>1</v>
      </c>
      <c r="E384" s="608">
        <v>0</v>
      </c>
      <c r="F384" s="595">
        <v>0</v>
      </c>
    </row>
    <row r="385" spans="1:6" ht="15.75" thickBot="1">
      <c r="A385" s="568" t="s">
        <v>41</v>
      </c>
      <c r="B385" s="569"/>
      <c r="C385" s="569" t="s">
        <v>1</v>
      </c>
      <c r="D385" s="592" t="s">
        <v>1</v>
      </c>
      <c r="E385" s="593" t="s">
        <v>1</v>
      </c>
      <c r="F385" s="570">
        <f>SUM(F383:F384)</f>
        <v>3.3099999999999996</v>
      </c>
    </row>
    <row r="386" spans="1:6" ht="15.75" thickBot="1">
      <c r="A386" s="155"/>
      <c r="B386" s="56"/>
      <c r="C386" s="56"/>
      <c r="D386" s="92"/>
      <c r="E386" s="93"/>
      <c r="F386" s="94"/>
    </row>
    <row r="387" spans="1:6" ht="15">
      <c r="A387" s="244" t="s">
        <v>1024</v>
      </c>
      <c r="B387" s="365" t="s">
        <v>960</v>
      </c>
      <c r="C387" s="245"/>
      <c r="D387" s="246"/>
      <c r="E387" s="334"/>
      <c r="F387" s="335"/>
    </row>
    <row r="388" spans="1:6" ht="30">
      <c r="A388" s="336" t="s">
        <v>1025</v>
      </c>
      <c r="B388" s="337" t="s">
        <v>956</v>
      </c>
      <c r="C388" s="237"/>
      <c r="D388" s="366"/>
      <c r="E388" s="367"/>
      <c r="F388" s="339"/>
    </row>
    <row r="389" spans="1:6" ht="15">
      <c r="A389" s="336" t="s">
        <v>1026</v>
      </c>
      <c r="B389" s="337" t="s">
        <v>4</v>
      </c>
      <c r="C389" s="237"/>
      <c r="D389" s="366"/>
      <c r="E389" s="367"/>
      <c r="F389" s="339"/>
    </row>
    <row r="390" spans="1:6" ht="15">
      <c r="A390" s="368"/>
      <c r="B390" s="337"/>
      <c r="C390" s="237"/>
      <c r="D390" s="366"/>
      <c r="E390" s="367"/>
      <c r="F390" s="339"/>
    </row>
    <row r="391" spans="1:6" ht="15">
      <c r="A391" s="336" t="s">
        <v>27</v>
      </c>
      <c r="B391" s="237"/>
      <c r="C391" s="237" t="s">
        <v>28</v>
      </c>
      <c r="D391" s="366" t="s">
        <v>29</v>
      </c>
      <c r="E391" s="367" t="s">
        <v>30</v>
      </c>
      <c r="F391" s="339" t="s">
        <v>31</v>
      </c>
    </row>
    <row r="392" spans="1:6" ht="15">
      <c r="A392" s="369">
        <v>88247</v>
      </c>
      <c r="B392" s="337" t="s">
        <v>1027</v>
      </c>
      <c r="C392" s="237" t="s">
        <v>32</v>
      </c>
      <c r="D392" s="370" t="s">
        <v>1070</v>
      </c>
      <c r="E392" s="367">
        <v>14</v>
      </c>
      <c r="F392" s="251">
        <f>TRUNC((D392*E392),2)</f>
        <v>1.46</v>
      </c>
    </row>
    <row r="393" spans="1:6" ht="15">
      <c r="A393" s="369">
        <v>88264</v>
      </c>
      <c r="B393" s="337" t="s">
        <v>1028</v>
      </c>
      <c r="C393" s="237" t="s">
        <v>32</v>
      </c>
      <c r="D393" s="370" t="s">
        <v>1070</v>
      </c>
      <c r="E393" s="367">
        <v>18.3</v>
      </c>
      <c r="F393" s="251">
        <f>TRUNC((D393*E393),2)</f>
        <v>1.91</v>
      </c>
    </row>
    <row r="394" spans="1:6" ht="45">
      <c r="A394" s="369">
        <v>2500</v>
      </c>
      <c r="B394" s="337" t="s">
        <v>1390</v>
      </c>
      <c r="C394" s="237" t="s">
        <v>4</v>
      </c>
      <c r="D394" s="366">
        <v>1</v>
      </c>
      <c r="E394" s="367">
        <v>37.49</v>
      </c>
      <c r="F394" s="251">
        <f>TRUNC((D394*E394),2)</f>
        <v>37.49</v>
      </c>
    </row>
    <row r="395" spans="1:6" ht="15">
      <c r="A395" s="561" t="s">
        <v>38</v>
      </c>
      <c r="B395" s="606"/>
      <c r="C395" s="606" t="s">
        <v>1</v>
      </c>
      <c r="D395" s="607" t="s">
        <v>1</v>
      </c>
      <c r="E395" s="608" t="s">
        <v>1</v>
      </c>
      <c r="F395" s="565">
        <f>SUM(F392:F394)</f>
        <v>40.86</v>
      </c>
    </row>
    <row r="396" spans="1:6" ht="15">
      <c r="A396" s="561"/>
      <c r="B396" s="606"/>
      <c r="C396" s="606"/>
      <c r="D396" s="607"/>
      <c r="E396" s="608"/>
      <c r="F396" s="594"/>
    </row>
    <row r="397" spans="1:6" ht="15">
      <c r="A397" s="561" t="s">
        <v>39</v>
      </c>
      <c r="B397" s="606"/>
      <c r="C397" s="606" t="s">
        <v>1</v>
      </c>
      <c r="D397" s="607" t="s">
        <v>1</v>
      </c>
      <c r="E397" s="608" t="s">
        <v>1</v>
      </c>
      <c r="F397" s="565">
        <f>F395</f>
        <v>40.86</v>
      </c>
    </row>
    <row r="398" spans="1:6" ht="15">
      <c r="A398" s="561" t="s">
        <v>40</v>
      </c>
      <c r="B398" s="606"/>
      <c r="C398" s="606" t="s">
        <v>1</v>
      </c>
      <c r="D398" s="607" t="s">
        <v>1</v>
      </c>
      <c r="E398" s="608">
        <v>0</v>
      </c>
      <c r="F398" s="595">
        <v>0</v>
      </c>
    </row>
    <row r="399" spans="1:6" ht="15.75" thickBot="1">
      <c r="A399" s="568" t="s">
        <v>41</v>
      </c>
      <c r="B399" s="569"/>
      <c r="C399" s="569" t="s">
        <v>1</v>
      </c>
      <c r="D399" s="592" t="s">
        <v>1</v>
      </c>
      <c r="E399" s="593" t="s">
        <v>1</v>
      </c>
      <c r="F399" s="570">
        <f>SUM(F397:F398)</f>
        <v>40.86</v>
      </c>
    </row>
    <row r="400" spans="1:6" ht="15.75" thickBot="1">
      <c r="A400" s="155"/>
      <c r="B400" s="56"/>
      <c r="C400" s="56"/>
      <c r="D400" s="92"/>
      <c r="E400" s="93"/>
      <c r="F400" s="94"/>
    </row>
    <row r="401" spans="1:6" ht="15">
      <c r="A401" s="244" t="s">
        <v>1024</v>
      </c>
      <c r="B401" s="365" t="s">
        <v>1006</v>
      </c>
      <c r="C401" s="245"/>
      <c r="D401" s="246"/>
      <c r="E401" s="334"/>
      <c r="F401" s="335"/>
    </row>
    <row r="402" spans="1:6" ht="15">
      <c r="A402" s="336" t="s">
        <v>1025</v>
      </c>
      <c r="B402" s="337" t="s">
        <v>1007</v>
      </c>
      <c r="C402" s="237"/>
      <c r="D402" s="366"/>
      <c r="E402" s="367"/>
      <c r="F402" s="339"/>
    </row>
    <row r="403" spans="1:6" ht="15">
      <c r="A403" s="336" t="s">
        <v>1026</v>
      </c>
      <c r="B403" s="337" t="s">
        <v>6</v>
      </c>
      <c r="C403" s="237"/>
      <c r="D403" s="366"/>
      <c r="E403" s="367"/>
      <c r="F403" s="339"/>
    </row>
    <row r="404" spans="1:6" ht="15">
      <c r="A404" s="368"/>
      <c r="B404" s="337"/>
      <c r="C404" s="237"/>
      <c r="D404" s="366"/>
      <c r="E404" s="367"/>
      <c r="F404" s="339"/>
    </row>
    <row r="405" spans="1:6" ht="15">
      <c r="A405" s="336" t="s">
        <v>27</v>
      </c>
      <c r="B405" s="237"/>
      <c r="C405" s="237" t="s">
        <v>28</v>
      </c>
      <c r="D405" s="366" t="s">
        <v>29</v>
      </c>
      <c r="E405" s="367" t="s">
        <v>30</v>
      </c>
      <c r="F405" s="339" t="s">
        <v>31</v>
      </c>
    </row>
    <row r="406" spans="1:6" ht="30">
      <c r="A406" s="369">
        <v>406</v>
      </c>
      <c r="B406" s="337" t="s">
        <v>1072</v>
      </c>
      <c r="C406" s="237" t="s">
        <v>6</v>
      </c>
      <c r="D406" s="370" t="s">
        <v>1073</v>
      </c>
      <c r="E406" s="239">
        <v>85.65</v>
      </c>
      <c r="F406" s="251">
        <f aca="true" t="shared" si="0" ref="F406:F425">TRUNC((D406*E406),2)</f>
        <v>11.41</v>
      </c>
    </row>
    <row r="407" spans="1:6" ht="30">
      <c r="A407" s="369">
        <v>420</v>
      </c>
      <c r="B407" s="337" t="s">
        <v>1074</v>
      </c>
      <c r="C407" s="237" t="s">
        <v>6</v>
      </c>
      <c r="D407" s="370" t="s">
        <v>1075</v>
      </c>
      <c r="E407" s="239">
        <v>27.56</v>
      </c>
      <c r="F407" s="251">
        <f t="shared" si="0"/>
        <v>55.12</v>
      </c>
    </row>
    <row r="408" spans="1:6" ht="15">
      <c r="A408" s="369">
        <v>857</v>
      </c>
      <c r="B408" s="337" t="s">
        <v>1076</v>
      </c>
      <c r="C408" s="237" t="s">
        <v>4</v>
      </c>
      <c r="D408" s="370">
        <v>6</v>
      </c>
      <c r="E408" s="239">
        <v>11.9</v>
      </c>
      <c r="F408" s="251">
        <f t="shared" si="0"/>
        <v>71.4</v>
      </c>
    </row>
    <row r="409" spans="1:6" ht="45">
      <c r="A409" s="369">
        <v>995</v>
      </c>
      <c r="B409" s="337" t="s">
        <v>1077</v>
      </c>
      <c r="C409" s="237" t="s">
        <v>4</v>
      </c>
      <c r="D409" s="370">
        <v>7</v>
      </c>
      <c r="E409" s="367">
        <v>17.31</v>
      </c>
      <c r="F409" s="251">
        <f t="shared" si="0"/>
        <v>121.17</v>
      </c>
    </row>
    <row r="410" spans="1:6" ht="45">
      <c r="A410" s="369">
        <v>996</v>
      </c>
      <c r="B410" s="337" t="s">
        <v>1078</v>
      </c>
      <c r="C410" s="237" t="s">
        <v>4</v>
      </c>
      <c r="D410" s="370">
        <v>20</v>
      </c>
      <c r="E410" s="367">
        <v>26.36</v>
      </c>
      <c r="F410" s="251">
        <f t="shared" si="0"/>
        <v>527.2</v>
      </c>
    </row>
    <row r="411" spans="1:26" s="566" customFormat="1" ht="45">
      <c r="A411" s="674">
        <v>1062</v>
      </c>
      <c r="B411" s="675" t="s">
        <v>2271</v>
      </c>
      <c r="C411" s="668" t="s">
        <v>6</v>
      </c>
      <c r="D411" s="676" t="s">
        <v>1079</v>
      </c>
      <c r="E411" s="677">
        <v>267.4</v>
      </c>
      <c r="F411" s="511">
        <f t="shared" si="0"/>
        <v>267.4</v>
      </c>
      <c r="G411" s="571"/>
      <c r="H411" s="571"/>
      <c r="I411" s="571"/>
      <c r="J411" s="571"/>
      <c r="K411" s="571"/>
      <c r="L411" s="571"/>
      <c r="M411" s="571"/>
      <c r="N411" s="571"/>
      <c r="O411" s="571"/>
      <c r="P411" s="571"/>
      <c r="Q411" s="571"/>
      <c r="R411" s="571"/>
      <c r="S411" s="571"/>
      <c r="T411" s="571"/>
      <c r="U411" s="571"/>
      <c r="V411" s="571"/>
      <c r="W411" s="571"/>
      <c r="X411" s="571"/>
      <c r="Y411" s="571"/>
      <c r="Z411" s="571"/>
    </row>
    <row r="412" spans="1:6" ht="30">
      <c r="A412" s="369">
        <v>1096</v>
      </c>
      <c r="B412" s="337" t="s">
        <v>1080</v>
      </c>
      <c r="C412" s="237" t="s">
        <v>6</v>
      </c>
      <c r="D412" s="370" t="s">
        <v>1075</v>
      </c>
      <c r="E412" s="367">
        <v>91.47</v>
      </c>
      <c r="F412" s="251">
        <f t="shared" si="0"/>
        <v>182.94</v>
      </c>
    </row>
    <row r="413" spans="1:6" ht="30">
      <c r="A413" s="369">
        <v>1539</v>
      </c>
      <c r="B413" s="337" t="s">
        <v>1081</v>
      </c>
      <c r="C413" s="237" t="s">
        <v>6</v>
      </c>
      <c r="D413" s="370" t="s">
        <v>1082</v>
      </c>
      <c r="E413" s="367">
        <v>5.99</v>
      </c>
      <c r="F413" s="251">
        <f t="shared" si="0"/>
        <v>47.92</v>
      </c>
    </row>
    <row r="414" spans="1:6" ht="15">
      <c r="A414" s="369">
        <v>1892</v>
      </c>
      <c r="B414" s="337" t="s">
        <v>1083</v>
      </c>
      <c r="C414" s="237" t="s">
        <v>6</v>
      </c>
      <c r="D414" s="370" t="s">
        <v>1084</v>
      </c>
      <c r="E414" s="367">
        <v>1.22</v>
      </c>
      <c r="F414" s="251">
        <f t="shared" si="0"/>
        <v>4.88</v>
      </c>
    </row>
    <row r="415" spans="1:6" ht="30">
      <c r="A415" s="369">
        <v>2373</v>
      </c>
      <c r="B415" s="337" t="s">
        <v>1085</v>
      </c>
      <c r="C415" s="237" t="s">
        <v>6</v>
      </c>
      <c r="D415" s="370" t="s">
        <v>1079</v>
      </c>
      <c r="E415" s="367">
        <v>100.34</v>
      </c>
      <c r="F415" s="251">
        <f t="shared" si="0"/>
        <v>100.34</v>
      </c>
    </row>
    <row r="416" spans="1:6" ht="15">
      <c r="A416" s="369">
        <v>2685</v>
      </c>
      <c r="B416" s="337" t="s">
        <v>1086</v>
      </c>
      <c r="C416" s="237" t="s">
        <v>4</v>
      </c>
      <c r="D416" s="370" t="s">
        <v>1082</v>
      </c>
      <c r="E416" s="367">
        <v>4.76</v>
      </c>
      <c r="F416" s="251">
        <f t="shared" si="0"/>
        <v>38.08</v>
      </c>
    </row>
    <row r="417" spans="1:6" ht="30">
      <c r="A417" s="369">
        <v>5052</v>
      </c>
      <c r="B417" s="337" t="s">
        <v>1087</v>
      </c>
      <c r="C417" s="237" t="s">
        <v>6</v>
      </c>
      <c r="D417" s="370">
        <v>1</v>
      </c>
      <c r="E417" s="367">
        <v>1465</v>
      </c>
      <c r="F417" s="251">
        <f t="shared" si="0"/>
        <v>1465</v>
      </c>
    </row>
    <row r="418" spans="1:6" ht="45">
      <c r="A418" s="369">
        <v>3379</v>
      </c>
      <c r="B418" s="337" t="s">
        <v>1088</v>
      </c>
      <c r="C418" s="237" t="s">
        <v>6</v>
      </c>
      <c r="D418" s="370">
        <v>3</v>
      </c>
      <c r="E418" s="367">
        <v>41.71</v>
      </c>
      <c r="F418" s="251">
        <f t="shared" si="0"/>
        <v>125.13</v>
      </c>
    </row>
    <row r="419" spans="1:6" ht="45">
      <c r="A419" s="369">
        <v>4346</v>
      </c>
      <c r="B419" s="337" t="s">
        <v>1089</v>
      </c>
      <c r="C419" s="237" t="s">
        <v>6</v>
      </c>
      <c r="D419" s="370" t="s">
        <v>1075</v>
      </c>
      <c r="E419" s="367">
        <v>5.62</v>
      </c>
      <c r="F419" s="251">
        <f t="shared" si="0"/>
        <v>11.24</v>
      </c>
    </row>
    <row r="420" spans="1:6" ht="30">
      <c r="A420" s="369">
        <v>11267</v>
      </c>
      <c r="B420" s="337" t="s">
        <v>1090</v>
      </c>
      <c r="C420" s="237" t="s">
        <v>6</v>
      </c>
      <c r="D420" s="370" t="s">
        <v>1075</v>
      </c>
      <c r="E420" s="367">
        <v>0.9</v>
      </c>
      <c r="F420" s="251">
        <f t="shared" si="0"/>
        <v>1.8</v>
      </c>
    </row>
    <row r="421" spans="1:6" ht="30">
      <c r="A421" s="369">
        <v>12034</v>
      </c>
      <c r="B421" s="337" t="s">
        <v>1091</v>
      </c>
      <c r="C421" s="237" t="s">
        <v>6</v>
      </c>
      <c r="D421" s="370" t="s">
        <v>1075</v>
      </c>
      <c r="E421" s="367">
        <v>3.47</v>
      </c>
      <c r="F421" s="251">
        <f t="shared" si="0"/>
        <v>6.94</v>
      </c>
    </row>
    <row r="422" spans="1:6" ht="15">
      <c r="A422" s="369">
        <v>39176</v>
      </c>
      <c r="B422" s="337" t="s">
        <v>1092</v>
      </c>
      <c r="C422" s="237" t="s">
        <v>6</v>
      </c>
      <c r="D422" s="370" t="s">
        <v>1075</v>
      </c>
      <c r="E422" s="367">
        <v>0.92</v>
      </c>
      <c r="F422" s="251">
        <f t="shared" si="0"/>
        <v>1.84</v>
      </c>
    </row>
    <row r="423" spans="1:6" ht="15">
      <c r="A423" s="369">
        <v>39210</v>
      </c>
      <c r="B423" s="337" t="s">
        <v>1093</v>
      </c>
      <c r="C423" s="237" t="s">
        <v>6</v>
      </c>
      <c r="D423" s="370" t="s">
        <v>1075</v>
      </c>
      <c r="E423" s="367">
        <v>0.68</v>
      </c>
      <c r="F423" s="251">
        <f t="shared" si="0"/>
        <v>1.36</v>
      </c>
    </row>
    <row r="424" spans="1:6" ht="15">
      <c r="A424" s="369">
        <v>88264</v>
      </c>
      <c r="B424" s="337" t="s">
        <v>1028</v>
      </c>
      <c r="C424" s="237" t="s">
        <v>148</v>
      </c>
      <c r="D424" s="370" t="s">
        <v>1082</v>
      </c>
      <c r="E424" s="367">
        <v>18.3</v>
      </c>
      <c r="F424" s="251">
        <f t="shared" si="0"/>
        <v>146.4</v>
      </c>
    </row>
    <row r="425" spans="1:6" ht="15">
      <c r="A425" s="369">
        <v>88316</v>
      </c>
      <c r="B425" s="337" t="s">
        <v>1095</v>
      </c>
      <c r="C425" s="237" t="s">
        <v>148</v>
      </c>
      <c r="D425" s="370" t="s">
        <v>1082</v>
      </c>
      <c r="E425" s="367">
        <v>14.02</v>
      </c>
      <c r="F425" s="251">
        <f t="shared" si="0"/>
        <v>112.16</v>
      </c>
    </row>
    <row r="426" spans="1:6" ht="15">
      <c r="A426" s="561" t="s">
        <v>1</v>
      </c>
      <c r="B426" s="606"/>
      <c r="C426" s="606" t="s">
        <v>1</v>
      </c>
      <c r="D426" s="607" t="s">
        <v>1</v>
      </c>
      <c r="E426" s="608" t="s">
        <v>1</v>
      </c>
      <c r="F426" s="565">
        <f>SUM(F406:F425)</f>
        <v>3299.7300000000005</v>
      </c>
    </row>
    <row r="427" spans="1:6" ht="15">
      <c r="A427" s="561"/>
      <c r="B427" s="606"/>
      <c r="C427" s="606"/>
      <c r="D427" s="607"/>
      <c r="E427" s="608"/>
      <c r="F427" s="594"/>
    </row>
    <row r="428" spans="1:6" ht="15">
      <c r="A428" s="561" t="s">
        <v>39</v>
      </c>
      <c r="B428" s="606"/>
      <c r="C428" s="606" t="s">
        <v>1</v>
      </c>
      <c r="D428" s="607" t="s">
        <v>1</v>
      </c>
      <c r="E428" s="608" t="s">
        <v>1</v>
      </c>
      <c r="F428" s="565">
        <f>F426</f>
        <v>3299.7300000000005</v>
      </c>
    </row>
    <row r="429" spans="1:6" ht="15">
      <c r="A429" s="561" t="s">
        <v>40</v>
      </c>
      <c r="B429" s="606"/>
      <c r="C429" s="606" t="s">
        <v>1</v>
      </c>
      <c r="D429" s="607" t="s">
        <v>1</v>
      </c>
      <c r="E429" s="608">
        <v>0</v>
      </c>
      <c r="F429" s="595">
        <v>0</v>
      </c>
    </row>
    <row r="430" spans="1:6" ht="15.75" thickBot="1">
      <c r="A430" s="568" t="s">
        <v>41</v>
      </c>
      <c r="B430" s="569"/>
      <c r="C430" s="569" t="s">
        <v>1</v>
      </c>
      <c r="D430" s="592" t="s">
        <v>1</v>
      </c>
      <c r="E430" s="593" t="s">
        <v>1</v>
      </c>
      <c r="F430" s="570">
        <f>SUM(F428:F429)</f>
        <v>3299.7300000000005</v>
      </c>
    </row>
    <row r="431" spans="1:6" ht="15.75" thickBot="1">
      <c r="A431" s="206"/>
      <c r="B431" s="207"/>
      <c r="C431" s="207"/>
      <c r="D431" s="208"/>
      <c r="E431" s="209"/>
      <c r="F431" s="371"/>
    </row>
    <row r="432" spans="1:6" ht="15">
      <c r="A432" s="244" t="s">
        <v>1024</v>
      </c>
      <c r="B432" s="365" t="s">
        <v>1008</v>
      </c>
      <c r="C432" s="245"/>
      <c r="D432" s="246"/>
      <c r="E432" s="334"/>
      <c r="F432" s="335"/>
    </row>
    <row r="433" spans="1:6" ht="15">
      <c r="A433" s="336" t="s">
        <v>1025</v>
      </c>
      <c r="B433" s="337" t="s">
        <v>1009</v>
      </c>
      <c r="C433" s="237"/>
      <c r="D433" s="366"/>
      <c r="E433" s="367"/>
      <c r="F433" s="339"/>
    </row>
    <row r="434" spans="1:6" ht="15">
      <c r="A434" s="336" t="s">
        <v>1026</v>
      </c>
      <c r="B434" s="337" t="s">
        <v>6</v>
      </c>
      <c r="C434" s="237"/>
      <c r="D434" s="366"/>
      <c r="E434" s="367"/>
      <c r="F434" s="339"/>
    </row>
    <row r="435" spans="1:6" ht="15">
      <c r="A435" s="368"/>
      <c r="B435" s="337"/>
      <c r="C435" s="237"/>
      <c r="D435" s="366"/>
      <c r="E435" s="367"/>
      <c r="F435" s="339"/>
    </row>
    <row r="436" spans="1:6" ht="15">
      <c r="A436" s="336" t="s">
        <v>27</v>
      </c>
      <c r="B436" s="237"/>
      <c r="C436" s="237" t="s">
        <v>28</v>
      </c>
      <c r="D436" s="366" t="s">
        <v>29</v>
      </c>
      <c r="E436" s="367" t="s">
        <v>30</v>
      </c>
      <c r="F436" s="339" t="s">
        <v>31</v>
      </c>
    </row>
    <row r="437" spans="1:6" ht="30">
      <c r="A437" s="369">
        <v>406</v>
      </c>
      <c r="B437" s="337" t="s">
        <v>1072</v>
      </c>
      <c r="C437" s="237" t="s">
        <v>6</v>
      </c>
      <c r="D437" s="370" t="s">
        <v>1073</v>
      </c>
      <c r="E437" s="239">
        <v>85.65</v>
      </c>
      <c r="F437" s="251">
        <f aca="true" t="shared" si="1" ref="F437:F455">TRUNC((D437*E437),2)</f>
        <v>11.41</v>
      </c>
    </row>
    <row r="438" spans="1:6" ht="30">
      <c r="A438" s="369">
        <v>420</v>
      </c>
      <c r="B438" s="337" t="s">
        <v>1074</v>
      </c>
      <c r="C438" s="237" t="s">
        <v>6</v>
      </c>
      <c r="D438" s="370" t="s">
        <v>1075</v>
      </c>
      <c r="E438" s="239">
        <v>27.56</v>
      </c>
      <c r="F438" s="251">
        <f t="shared" si="1"/>
        <v>55.12</v>
      </c>
    </row>
    <row r="439" spans="1:6" ht="15">
      <c r="A439" s="369">
        <v>857</v>
      </c>
      <c r="B439" s="337" t="s">
        <v>1076</v>
      </c>
      <c r="C439" s="237" t="s">
        <v>4</v>
      </c>
      <c r="D439" s="370">
        <v>6</v>
      </c>
      <c r="E439" s="239">
        <v>11.9</v>
      </c>
      <c r="F439" s="251">
        <f t="shared" si="1"/>
        <v>71.4</v>
      </c>
    </row>
    <row r="440" spans="1:6" ht="45">
      <c r="A440" s="369">
        <v>995</v>
      </c>
      <c r="B440" s="337" t="s">
        <v>1077</v>
      </c>
      <c r="C440" s="237" t="s">
        <v>4</v>
      </c>
      <c r="D440" s="370">
        <v>27</v>
      </c>
      <c r="E440" s="367">
        <v>17.31</v>
      </c>
      <c r="F440" s="251">
        <f t="shared" si="1"/>
        <v>467.37</v>
      </c>
    </row>
    <row r="441" spans="1:15" s="566" customFormat="1" ht="45">
      <c r="A441" s="674">
        <v>1062</v>
      </c>
      <c r="B441" s="675" t="s">
        <v>2271</v>
      </c>
      <c r="C441" s="668" t="s">
        <v>6</v>
      </c>
      <c r="D441" s="676" t="s">
        <v>1079</v>
      </c>
      <c r="E441" s="677">
        <v>267.4</v>
      </c>
      <c r="F441" s="511">
        <f t="shared" si="1"/>
        <v>267.4</v>
      </c>
      <c r="G441" s="571"/>
      <c r="H441" s="571"/>
      <c r="I441" s="571"/>
      <c r="J441" s="571"/>
      <c r="K441" s="571"/>
      <c r="L441" s="571"/>
      <c r="M441" s="571"/>
      <c r="N441" s="571"/>
      <c r="O441" s="571"/>
    </row>
    <row r="442" spans="1:6" ht="30">
      <c r="A442" s="369">
        <v>1096</v>
      </c>
      <c r="B442" s="337" t="s">
        <v>1080</v>
      </c>
      <c r="C442" s="237" t="s">
        <v>6</v>
      </c>
      <c r="D442" s="370" t="s">
        <v>1075</v>
      </c>
      <c r="E442" s="367">
        <v>91.47</v>
      </c>
      <c r="F442" s="251">
        <f t="shared" si="1"/>
        <v>182.94</v>
      </c>
    </row>
    <row r="443" spans="1:6" ht="30">
      <c r="A443" s="369">
        <v>1539</v>
      </c>
      <c r="B443" s="337" t="s">
        <v>1081</v>
      </c>
      <c r="C443" s="237" t="s">
        <v>6</v>
      </c>
      <c r="D443" s="370" t="s">
        <v>1082</v>
      </c>
      <c r="E443" s="367">
        <v>5.99</v>
      </c>
      <c r="F443" s="251">
        <f t="shared" si="1"/>
        <v>47.92</v>
      </c>
    </row>
    <row r="444" spans="1:6" ht="15">
      <c r="A444" s="369">
        <v>1892</v>
      </c>
      <c r="B444" s="337" t="s">
        <v>1083</v>
      </c>
      <c r="C444" s="237" t="s">
        <v>6</v>
      </c>
      <c r="D444" s="370" t="s">
        <v>1084</v>
      </c>
      <c r="E444" s="367">
        <v>1.22</v>
      </c>
      <c r="F444" s="251">
        <f t="shared" si="1"/>
        <v>4.88</v>
      </c>
    </row>
    <row r="445" spans="1:6" ht="30">
      <c r="A445" s="369">
        <v>2373</v>
      </c>
      <c r="B445" s="337" t="s">
        <v>1085</v>
      </c>
      <c r="C445" s="237" t="s">
        <v>6</v>
      </c>
      <c r="D445" s="370" t="s">
        <v>1079</v>
      </c>
      <c r="E445" s="367">
        <v>100.34</v>
      </c>
      <c r="F445" s="251">
        <f t="shared" si="1"/>
        <v>100.34</v>
      </c>
    </row>
    <row r="446" spans="1:6" ht="15">
      <c r="A446" s="369">
        <v>2685</v>
      </c>
      <c r="B446" s="337" t="s">
        <v>1086</v>
      </c>
      <c r="C446" s="237" t="s">
        <v>4</v>
      </c>
      <c r="D446" s="370" t="s">
        <v>1082</v>
      </c>
      <c r="E446" s="367">
        <v>4.76</v>
      </c>
      <c r="F446" s="251">
        <f t="shared" si="1"/>
        <v>38.08</v>
      </c>
    </row>
    <row r="447" spans="1:6" ht="30">
      <c r="A447" s="369">
        <v>5052</v>
      </c>
      <c r="B447" s="337" t="s">
        <v>1087</v>
      </c>
      <c r="C447" s="237" t="s">
        <v>6</v>
      </c>
      <c r="D447" s="370">
        <v>1</v>
      </c>
      <c r="E447" s="367">
        <v>1465</v>
      </c>
      <c r="F447" s="251">
        <f t="shared" si="1"/>
        <v>1465</v>
      </c>
    </row>
    <row r="448" spans="1:6" ht="45">
      <c r="A448" s="369">
        <v>3379</v>
      </c>
      <c r="B448" s="337" t="s">
        <v>1088</v>
      </c>
      <c r="C448" s="237" t="s">
        <v>6</v>
      </c>
      <c r="D448" s="370">
        <v>3</v>
      </c>
      <c r="E448" s="367">
        <v>41.71</v>
      </c>
      <c r="F448" s="251">
        <f t="shared" si="1"/>
        <v>125.13</v>
      </c>
    </row>
    <row r="449" spans="1:6" ht="45">
      <c r="A449" s="369">
        <v>4346</v>
      </c>
      <c r="B449" s="337" t="s">
        <v>1089</v>
      </c>
      <c r="C449" s="237" t="s">
        <v>6</v>
      </c>
      <c r="D449" s="370" t="s">
        <v>1075</v>
      </c>
      <c r="E449" s="367">
        <v>5.62</v>
      </c>
      <c r="F449" s="251">
        <f t="shared" si="1"/>
        <v>11.24</v>
      </c>
    </row>
    <row r="450" spans="1:6" ht="30">
      <c r="A450" s="369">
        <v>11267</v>
      </c>
      <c r="B450" s="337" t="s">
        <v>1090</v>
      </c>
      <c r="C450" s="237" t="s">
        <v>6</v>
      </c>
      <c r="D450" s="370" t="s">
        <v>1075</v>
      </c>
      <c r="E450" s="367">
        <v>0.9</v>
      </c>
      <c r="F450" s="251">
        <f t="shared" si="1"/>
        <v>1.8</v>
      </c>
    </row>
    <row r="451" spans="1:6" ht="30">
      <c r="A451" s="369">
        <v>12034</v>
      </c>
      <c r="B451" s="337" t="s">
        <v>1091</v>
      </c>
      <c r="C451" s="237" t="s">
        <v>6</v>
      </c>
      <c r="D451" s="370" t="s">
        <v>1075</v>
      </c>
      <c r="E451" s="367">
        <v>3.47</v>
      </c>
      <c r="F451" s="251">
        <f t="shared" si="1"/>
        <v>6.94</v>
      </c>
    </row>
    <row r="452" spans="1:6" ht="15">
      <c r="A452" s="369">
        <v>39176</v>
      </c>
      <c r="B452" s="337" t="s">
        <v>1092</v>
      </c>
      <c r="C452" s="237" t="s">
        <v>6</v>
      </c>
      <c r="D452" s="370" t="s">
        <v>1075</v>
      </c>
      <c r="E452" s="367">
        <v>0.92</v>
      </c>
      <c r="F452" s="251">
        <f t="shared" si="1"/>
        <v>1.84</v>
      </c>
    </row>
    <row r="453" spans="1:6" ht="15">
      <c r="A453" s="369">
        <v>39210</v>
      </c>
      <c r="B453" s="337" t="s">
        <v>1093</v>
      </c>
      <c r="C453" s="237" t="s">
        <v>6</v>
      </c>
      <c r="D453" s="370" t="s">
        <v>1075</v>
      </c>
      <c r="E453" s="367">
        <v>0.68</v>
      </c>
      <c r="F453" s="251">
        <f t="shared" si="1"/>
        <v>1.36</v>
      </c>
    </row>
    <row r="454" spans="1:6" ht="15">
      <c r="A454" s="369">
        <v>88264</v>
      </c>
      <c r="B454" s="337" t="s">
        <v>1028</v>
      </c>
      <c r="C454" s="237" t="s">
        <v>148</v>
      </c>
      <c r="D454" s="370" t="s">
        <v>1082</v>
      </c>
      <c r="E454" s="367">
        <v>18.3</v>
      </c>
      <c r="F454" s="251">
        <f t="shared" si="1"/>
        <v>146.4</v>
      </c>
    </row>
    <row r="455" spans="1:6" ht="15">
      <c r="A455" s="369">
        <v>88316</v>
      </c>
      <c r="B455" s="337" t="s">
        <v>1095</v>
      </c>
      <c r="C455" s="237" t="s">
        <v>148</v>
      </c>
      <c r="D455" s="370" t="s">
        <v>1082</v>
      </c>
      <c r="E455" s="367">
        <v>14.02</v>
      </c>
      <c r="F455" s="251">
        <f t="shared" si="1"/>
        <v>112.16</v>
      </c>
    </row>
    <row r="456" spans="1:6" ht="15">
      <c r="A456" s="561" t="s">
        <v>38</v>
      </c>
      <c r="B456" s="606"/>
      <c r="C456" s="606" t="s">
        <v>1</v>
      </c>
      <c r="D456" s="607" t="s">
        <v>1</v>
      </c>
      <c r="E456" s="608" t="s">
        <v>1</v>
      </c>
      <c r="F456" s="565">
        <f>SUM(F437:F455)</f>
        <v>3118.73</v>
      </c>
    </row>
    <row r="457" spans="1:6" ht="15">
      <c r="A457" s="561"/>
      <c r="B457" s="606"/>
      <c r="C457" s="606"/>
      <c r="D457" s="607"/>
      <c r="E457" s="608"/>
      <c r="F457" s="594"/>
    </row>
    <row r="458" spans="1:6" ht="15">
      <c r="A458" s="561" t="s">
        <v>39</v>
      </c>
      <c r="B458" s="606"/>
      <c r="C458" s="606" t="s">
        <v>1</v>
      </c>
      <c r="D458" s="607" t="s">
        <v>1</v>
      </c>
      <c r="E458" s="608" t="s">
        <v>1</v>
      </c>
      <c r="F458" s="565">
        <f>F456</f>
        <v>3118.73</v>
      </c>
    </row>
    <row r="459" spans="1:6" ht="15">
      <c r="A459" s="561" t="s">
        <v>40</v>
      </c>
      <c r="B459" s="606"/>
      <c r="C459" s="606" t="s">
        <v>1</v>
      </c>
      <c r="D459" s="607" t="s">
        <v>1</v>
      </c>
      <c r="E459" s="608">
        <v>0</v>
      </c>
      <c r="F459" s="595">
        <v>0</v>
      </c>
    </row>
    <row r="460" spans="1:6" ht="15.75" thickBot="1">
      <c r="A460" s="568" t="s">
        <v>41</v>
      </c>
      <c r="B460" s="569"/>
      <c r="C460" s="569" t="s">
        <v>1</v>
      </c>
      <c r="D460" s="592" t="s">
        <v>1</v>
      </c>
      <c r="E460" s="593" t="s">
        <v>1</v>
      </c>
      <c r="F460" s="570">
        <f>SUM(F458:F459)</f>
        <v>3118.73</v>
      </c>
    </row>
    <row r="461" spans="1:6" ht="15.75" thickBot="1">
      <c r="A461" s="155"/>
      <c r="B461" s="56"/>
      <c r="C461" s="56"/>
      <c r="D461" s="92"/>
      <c r="E461" s="93"/>
      <c r="F461" s="94"/>
    </row>
    <row r="462" spans="1:6" ht="15">
      <c r="A462" s="244" t="s">
        <v>1024</v>
      </c>
      <c r="B462" s="365" t="s">
        <v>1010</v>
      </c>
      <c r="C462" s="245"/>
      <c r="D462" s="246"/>
      <c r="E462" s="334"/>
      <c r="F462" s="335"/>
    </row>
    <row r="463" spans="1:6" ht="15">
      <c r="A463" s="336" t="s">
        <v>1025</v>
      </c>
      <c r="B463" s="337" t="s">
        <v>1011</v>
      </c>
      <c r="C463" s="237"/>
      <c r="D463" s="366"/>
      <c r="E463" s="367"/>
      <c r="F463" s="339"/>
    </row>
    <row r="464" spans="1:6" ht="15">
      <c r="A464" s="336" t="s">
        <v>1026</v>
      </c>
      <c r="B464" s="337" t="s">
        <v>6</v>
      </c>
      <c r="C464" s="237"/>
      <c r="D464" s="366"/>
      <c r="E464" s="367"/>
      <c r="F464" s="339"/>
    </row>
    <row r="465" spans="1:6" ht="15">
      <c r="A465" s="368"/>
      <c r="B465" s="337"/>
      <c r="C465" s="237"/>
      <c r="D465" s="366"/>
      <c r="E465" s="367"/>
      <c r="F465" s="339"/>
    </row>
    <row r="466" spans="1:6" ht="15">
      <c r="A466" s="336" t="s">
        <v>27</v>
      </c>
      <c r="B466" s="237"/>
      <c r="C466" s="237" t="s">
        <v>28</v>
      </c>
      <c r="D466" s="366" t="s">
        <v>29</v>
      </c>
      <c r="E466" s="367" t="s">
        <v>30</v>
      </c>
      <c r="F466" s="339" t="s">
        <v>31</v>
      </c>
    </row>
    <row r="467" spans="1:6" ht="30">
      <c r="A467" s="369">
        <v>406</v>
      </c>
      <c r="B467" s="337" t="s">
        <v>1072</v>
      </c>
      <c r="C467" s="237" t="s">
        <v>6</v>
      </c>
      <c r="D467" s="370" t="s">
        <v>1073</v>
      </c>
      <c r="E467" s="239">
        <v>85.65</v>
      </c>
      <c r="F467" s="251">
        <f aca="true" t="shared" si="2" ref="F467:F486">TRUNC((D467*E467),2)</f>
        <v>11.41</v>
      </c>
    </row>
    <row r="468" spans="1:6" ht="30">
      <c r="A468" s="369">
        <v>420</v>
      </c>
      <c r="B468" s="337" t="s">
        <v>1074</v>
      </c>
      <c r="C468" s="237" t="s">
        <v>6</v>
      </c>
      <c r="D468" s="370" t="s">
        <v>1075</v>
      </c>
      <c r="E468" s="239">
        <v>27.56</v>
      </c>
      <c r="F468" s="251">
        <f t="shared" si="2"/>
        <v>55.12</v>
      </c>
    </row>
    <row r="469" spans="1:6" ht="15">
      <c r="A469" s="369">
        <v>857</v>
      </c>
      <c r="B469" s="337" t="s">
        <v>1076</v>
      </c>
      <c r="C469" s="237" t="s">
        <v>4</v>
      </c>
      <c r="D469" s="370">
        <v>6</v>
      </c>
      <c r="E469" s="239">
        <v>11.9</v>
      </c>
      <c r="F469" s="251">
        <f t="shared" si="2"/>
        <v>71.4</v>
      </c>
    </row>
    <row r="470" spans="1:6" ht="45">
      <c r="A470" s="369">
        <v>999</v>
      </c>
      <c r="B470" s="337" t="s">
        <v>1096</v>
      </c>
      <c r="C470" s="237" t="s">
        <v>4</v>
      </c>
      <c r="D470" s="370">
        <v>7</v>
      </c>
      <c r="E470" s="367">
        <v>153.69</v>
      </c>
      <c r="F470" s="251">
        <f t="shared" si="2"/>
        <v>1075.83</v>
      </c>
    </row>
    <row r="471" spans="1:6" ht="45">
      <c r="A471" s="369">
        <v>1001</v>
      </c>
      <c r="B471" s="337" t="s">
        <v>1097</v>
      </c>
      <c r="C471" s="237" t="s">
        <v>4</v>
      </c>
      <c r="D471" s="370">
        <v>20</v>
      </c>
      <c r="E471" s="367">
        <v>310.46</v>
      </c>
      <c r="F471" s="251">
        <f t="shared" si="2"/>
        <v>6209.2</v>
      </c>
    </row>
    <row r="472" spans="1:15" s="566" customFormat="1" ht="45">
      <c r="A472" s="674">
        <v>1062</v>
      </c>
      <c r="B472" s="675" t="s">
        <v>2271</v>
      </c>
      <c r="C472" s="668" t="s">
        <v>6</v>
      </c>
      <c r="D472" s="676" t="s">
        <v>1079</v>
      </c>
      <c r="E472" s="677">
        <v>267.4</v>
      </c>
      <c r="F472" s="511">
        <f t="shared" si="2"/>
        <v>267.4</v>
      </c>
      <c r="G472" s="571"/>
      <c r="H472" s="571"/>
      <c r="I472" s="571"/>
      <c r="J472" s="571"/>
      <c r="K472" s="571"/>
      <c r="L472" s="571"/>
      <c r="M472" s="571"/>
      <c r="N472" s="571"/>
      <c r="O472" s="571"/>
    </row>
    <row r="473" spans="1:6" ht="30">
      <c r="A473" s="369">
        <v>1096</v>
      </c>
      <c r="B473" s="337" t="s">
        <v>1080</v>
      </c>
      <c r="C473" s="237" t="s">
        <v>6</v>
      </c>
      <c r="D473" s="370" t="s">
        <v>1075</v>
      </c>
      <c r="E473" s="367">
        <v>91.47</v>
      </c>
      <c r="F473" s="251">
        <f t="shared" si="2"/>
        <v>182.94</v>
      </c>
    </row>
    <row r="474" spans="1:6" ht="30">
      <c r="A474" s="369">
        <v>1539</v>
      </c>
      <c r="B474" s="337" t="s">
        <v>1081</v>
      </c>
      <c r="C474" s="237" t="s">
        <v>6</v>
      </c>
      <c r="D474" s="370" t="s">
        <v>1082</v>
      </c>
      <c r="E474" s="367">
        <v>5.99</v>
      </c>
      <c r="F474" s="251">
        <f t="shared" si="2"/>
        <v>47.92</v>
      </c>
    </row>
    <row r="475" spans="1:6" ht="15">
      <c r="A475" s="369">
        <v>1892</v>
      </c>
      <c r="B475" s="337" t="s">
        <v>1083</v>
      </c>
      <c r="C475" s="237" t="s">
        <v>6</v>
      </c>
      <c r="D475" s="370" t="s">
        <v>1084</v>
      </c>
      <c r="E475" s="367">
        <v>1.22</v>
      </c>
      <c r="F475" s="251">
        <f t="shared" si="2"/>
        <v>4.88</v>
      </c>
    </row>
    <row r="476" spans="1:6" ht="30">
      <c r="A476" s="369">
        <v>2378</v>
      </c>
      <c r="B476" s="337" t="s">
        <v>1098</v>
      </c>
      <c r="C476" s="237" t="s">
        <v>6</v>
      </c>
      <c r="D476" s="370" t="s">
        <v>1079</v>
      </c>
      <c r="E476" s="367">
        <v>1149.32</v>
      </c>
      <c r="F476" s="251">
        <f t="shared" si="2"/>
        <v>1149.32</v>
      </c>
    </row>
    <row r="477" spans="1:6" ht="15">
      <c r="A477" s="369">
        <v>2685</v>
      </c>
      <c r="B477" s="337" t="s">
        <v>1086</v>
      </c>
      <c r="C477" s="237" t="s">
        <v>4</v>
      </c>
      <c r="D477" s="370" t="s">
        <v>1082</v>
      </c>
      <c r="E477" s="367">
        <v>4.76</v>
      </c>
      <c r="F477" s="251">
        <f t="shared" si="2"/>
        <v>38.08</v>
      </c>
    </row>
    <row r="478" spans="1:6" ht="30">
      <c r="A478" s="369">
        <v>5052</v>
      </c>
      <c r="B478" s="337" t="s">
        <v>1087</v>
      </c>
      <c r="C478" s="237" t="s">
        <v>6</v>
      </c>
      <c r="D478" s="370">
        <v>1</v>
      </c>
      <c r="E478" s="367">
        <v>1465</v>
      </c>
      <c r="F478" s="251">
        <f t="shared" si="2"/>
        <v>1465</v>
      </c>
    </row>
    <row r="479" spans="1:6" ht="45">
      <c r="A479" s="369">
        <v>3379</v>
      </c>
      <c r="B479" s="337" t="s">
        <v>1088</v>
      </c>
      <c r="C479" s="237" t="s">
        <v>6</v>
      </c>
      <c r="D479" s="370">
        <v>3</v>
      </c>
      <c r="E479" s="367">
        <v>41.71</v>
      </c>
      <c r="F479" s="251">
        <f t="shared" si="2"/>
        <v>125.13</v>
      </c>
    </row>
    <row r="480" spans="1:6" ht="45">
      <c r="A480" s="369">
        <v>4346</v>
      </c>
      <c r="B480" s="337" t="s">
        <v>1089</v>
      </c>
      <c r="C480" s="237" t="s">
        <v>6</v>
      </c>
      <c r="D480" s="370" t="s">
        <v>1075</v>
      </c>
      <c r="E480" s="367">
        <v>5.62</v>
      </c>
      <c r="F480" s="251">
        <f t="shared" si="2"/>
        <v>11.24</v>
      </c>
    </row>
    <row r="481" spans="1:6" ht="30">
      <c r="A481" s="369">
        <v>11267</v>
      </c>
      <c r="B481" s="337" t="s">
        <v>1090</v>
      </c>
      <c r="C481" s="237" t="s">
        <v>6</v>
      </c>
      <c r="D481" s="370" t="s">
        <v>1075</v>
      </c>
      <c r="E481" s="367">
        <v>0.9</v>
      </c>
      <c r="F481" s="251">
        <f t="shared" si="2"/>
        <v>1.8</v>
      </c>
    </row>
    <row r="482" spans="1:6" ht="30">
      <c r="A482" s="369">
        <v>12034</v>
      </c>
      <c r="B482" s="337" t="s">
        <v>1091</v>
      </c>
      <c r="C482" s="237" t="s">
        <v>6</v>
      </c>
      <c r="D482" s="370" t="s">
        <v>1075</v>
      </c>
      <c r="E482" s="367">
        <v>3.47</v>
      </c>
      <c r="F482" s="251">
        <f t="shared" si="2"/>
        <v>6.94</v>
      </c>
    </row>
    <row r="483" spans="1:6" ht="15">
      <c r="A483" s="369">
        <v>39176</v>
      </c>
      <c r="B483" s="337" t="s">
        <v>1092</v>
      </c>
      <c r="C483" s="237" t="s">
        <v>6</v>
      </c>
      <c r="D483" s="370" t="s">
        <v>1075</v>
      </c>
      <c r="E483" s="367">
        <v>0.92</v>
      </c>
      <c r="F483" s="251">
        <f t="shared" si="2"/>
        <v>1.84</v>
      </c>
    </row>
    <row r="484" spans="1:6" ht="15">
      <c r="A484" s="369">
        <v>39210</v>
      </c>
      <c r="B484" s="337" t="s">
        <v>1093</v>
      </c>
      <c r="C484" s="237" t="s">
        <v>6</v>
      </c>
      <c r="D484" s="370" t="s">
        <v>1075</v>
      </c>
      <c r="E484" s="367">
        <v>0.68</v>
      </c>
      <c r="F484" s="251">
        <f t="shared" si="2"/>
        <v>1.36</v>
      </c>
    </row>
    <row r="485" spans="1:6" ht="15">
      <c r="A485" s="369">
        <v>88264</v>
      </c>
      <c r="B485" s="337" t="s">
        <v>1028</v>
      </c>
      <c r="C485" s="237" t="s">
        <v>148</v>
      </c>
      <c r="D485" s="370" t="s">
        <v>1082</v>
      </c>
      <c r="E485" s="367">
        <v>18.3</v>
      </c>
      <c r="F485" s="251">
        <f t="shared" si="2"/>
        <v>146.4</v>
      </c>
    </row>
    <row r="486" spans="1:6" ht="15">
      <c r="A486" s="369" t="s">
        <v>1094</v>
      </c>
      <c r="B486" s="337" t="s">
        <v>1095</v>
      </c>
      <c r="C486" s="237" t="s">
        <v>148</v>
      </c>
      <c r="D486" s="370" t="s">
        <v>1082</v>
      </c>
      <c r="E486" s="367">
        <v>14.02</v>
      </c>
      <c r="F486" s="251">
        <f t="shared" si="2"/>
        <v>112.16</v>
      </c>
    </row>
    <row r="487" spans="1:6" ht="15">
      <c r="A487" s="561" t="s">
        <v>38</v>
      </c>
      <c r="B487" s="606"/>
      <c r="C487" s="606" t="s">
        <v>1</v>
      </c>
      <c r="D487" s="607" t="s">
        <v>1</v>
      </c>
      <c r="E487" s="608" t="s">
        <v>1</v>
      </c>
      <c r="F487" s="565">
        <f>SUM(F467:F486)</f>
        <v>10985.369999999999</v>
      </c>
    </row>
    <row r="488" spans="1:6" ht="15">
      <c r="A488" s="561"/>
      <c r="B488" s="606"/>
      <c r="C488" s="606"/>
      <c r="D488" s="607"/>
      <c r="E488" s="608"/>
      <c r="F488" s="594"/>
    </row>
    <row r="489" spans="1:6" ht="15">
      <c r="A489" s="561" t="s">
        <v>39</v>
      </c>
      <c r="B489" s="606"/>
      <c r="C489" s="606" t="s">
        <v>1</v>
      </c>
      <c r="D489" s="607" t="s">
        <v>1</v>
      </c>
      <c r="E489" s="608" t="s">
        <v>1</v>
      </c>
      <c r="F489" s="565">
        <f>F487</f>
        <v>10985.369999999999</v>
      </c>
    </row>
    <row r="490" spans="1:6" ht="15">
      <c r="A490" s="561" t="s">
        <v>40</v>
      </c>
      <c r="B490" s="606"/>
      <c r="C490" s="606" t="s">
        <v>1</v>
      </c>
      <c r="D490" s="607" t="s">
        <v>1</v>
      </c>
      <c r="E490" s="608">
        <v>0</v>
      </c>
      <c r="F490" s="595">
        <v>0</v>
      </c>
    </row>
    <row r="491" spans="1:6" ht="15.75" thickBot="1">
      <c r="A491" s="568" t="s">
        <v>41</v>
      </c>
      <c r="B491" s="569"/>
      <c r="C491" s="569" t="s">
        <v>1</v>
      </c>
      <c r="D491" s="592" t="s">
        <v>1</v>
      </c>
      <c r="E491" s="593" t="s">
        <v>1</v>
      </c>
      <c r="F491" s="570">
        <f>SUM(F489:F490)</f>
        <v>10985.369999999999</v>
      </c>
    </row>
    <row r="492" ht="15.75" thickBot="1"/>
    <row r="493" spans="1:6" ht="15">
      <c r="A493" s="372" t="s">
        <v>1024</v>
      </c>
      <c r="B493" s="373" t="s">
        <v>963</v>
      </c>
      <c r="C493" s="374"/>
      <c r="D493" s="375"/>
      <c r="E493" s="376"/>
      <c r="F493" s="377"/>
    </row>
    <row r="494" spans="1:6" ht="45">
      <c r="A494" s="359" t="s">
        <v>1025</v>
      </c>
      <c r="B494" s="378" t="s">
        <v>964</v>
      </c>
      <c r="C494" s="379"/>
      <c r="D494" s="380"/>
      <c r="E494" s="381"/>
      <c r="F494" s="382"/>
    </row>
    <row r="495" spans="1:6" ht="15">
      <c r="A495" s="359" t="s">
        <v>1026</v>
      </c>
      <c r="B495" s="379" t="s">
        <v>6</v>
      </c>
      <c r="C495" s="379"/>
      <c r="D495" s="380"/>
      <c r="E495" s="381"/>
      <c r="F495" s="382"/>
    </row>
    <row r="496" spans="1:6" ht="15">
      <c r="A496" s="383"/>
      <c r="B496" s="378"/>
      <c r="C496" s="379"/>
      <c r="D496" s="380"/>
      <c r="E496" s="381"/>
      <c r="F496" s="382"/>
    </row>
    <row r="497" spans="1:6" ht="15">
      <c r="A497" s="359" t="s">
        <v>27</v>
      </c>
      <c r="B497" s="379"/>
      <c r="C497" s="379" t="s">
        <v>28</v>
      </c>
      <c r="D497" s="380" t="s">
        <v>29</v>
      </c>
      <c r="E497" s="381" t="s">
        <v>30</v>
      </c>
      <c r="F497" s="382" t="s">
        <v>31</v>
      </c>
    </row>
    <row r="498" spans="1:6" ht="15">
      <c r="A498" s="384">
        <v>88247</v>
      </c>
      <c r="B498" s="378" t="s">
        <v>1027</v>
      </c>
      <c r="C498" s="379" t="s">
        <v>32</v>
      </c>
      <c r="D498" s="385" t="s">
        <v>1100</v>
      </c>
      <c r="E498" s="367">
        <v>14</v>
      </c>
      <c r="F498" s="362">
        <f>TRUNC((D498*E498),2)</f>
        <v>4.03</v>
      </c>
    </row>
    <row r="499" spans="1:6" ht="15">
      <c r="A499" s="384">
        <v>88264</v>
      </c>
      <c r="B499" s="378" t="s">
        <v>1028</v>
      </c>
      <c r="C499" s="379" t="s">
        <v>32</v>
      </c>
      <c r="D499" s="385" t="s">
        <v>1101</v>
      </c>
      <c r="E499" s="367">
        <v>18.3</v>
      </c>
      <c r="F499" s="362">
        <f>TRUNC((D499*E499),2)</f>
        <v>12.66</v>
      </c>
    </row>
    <row r="500" spans="1:6" ht="45">
      <c r="A500" s="384">
        <v>38770</v>
      </c>
      <c r="B500" s="378" t="s">
        <v>964</v>
      </c>
      <c r="C500" s="379" t="s">
        <v>6</v>
      </c>
      <c r="D500" s="380">
        <v>1</v>
      </c>
      <c r="E500" s="381">
        <v>58.64</v>
      </c>
      <c r="F500" s="362">
        <f>TRUNC((D500*E500),2)</f>
        <v>58.64</v>
      </c>
    </row>
    <row r="501" spans="1:6" ht="15">
      <c r="A501" s="609" t="s">
        <v>38</v>
      </c>
      <c r="B501" s="610"/>
      <c r="C501" s="610" t="s">
        <v>1</v>
      </c>
      <c r="D501" s="611" t="s">
        <v>1</v>
      </c>
      <c r="E501" s="612" t="s">
        <v>1</v>
      </c>
      <c r="F501" s="613">
        <f>SUM(F498:F500)</f>
        <v>75.33</v>
      </c>
    </row>
    <row r="502" spans="1:6" ht="15">
      <c r="A502" s="609"/>
      <c r="B502" s="610"/>
      <c r="C502" s="610"/>
      <c r="D502" s="611"/>
      <c r="E502" s="612"/>
      <c r="F502" s="614"/>
    </row>
    <row r="503" spans="1:6" ht="15">
      <c r="A503" s="609" t="s">
        <v>39</v>
      </c>
      <c r="B503" s="610"/>
      <c r="C503" s="610" t="s">
        <v>1</v>
      </c>
      <c r="D503" s="611" t="s">
        <v>1</v>
      </c>
      <c r="E503" s="612" t="s">
        <v>1</v>
      </c>
      <c r="F503" s="613">
        <f>F501</f>
        <v>75.33</v>
      </c>
    </row>
    <row r="504" spans="1:6" ht="15">
      <c r="A504" s="609" t="s">
        <v>40</v>
      </c>
      <c r="B504" s="610"/>
      <c r="C504" s="610" t="s">
        <v>1</v>
      </c>
      <c r="D504" s="611" t="s">
        <v>1</v>
      </c>
      <c r="E504" s="612">
        <v>0</v>
      </c>
      <c r="F504" s="615">
        <v>0</v>
      </c>
    </row>
    <row r="505" spans="1:6" ht="15.75" thickBot="1">
      <c r="A505" s="616" t="s">
        <v>41</v>
      </c>
      <c r="B505" s="617"/>
      <c r="C505" s="617" t="s">
        <v>1</v>
      </c>
      <c r="D505" s="618" t="s">
        <v>1</v>
      </c>
      <c r="E505" s="619" t="s">
        <v>1</v>
      </c>
      <c r="F505" s="620">
        <f>SUM(F503:F504)</f>
        <v>75.33</v>
      </c>
    </row>
    <row r="506" spans="1:6" ht="15.75" thickBot="1">
      <c r="A506" s="155"/>
      <c r="B506" s="56"/>
      <c r="C506" s="56"/>
      <c r="D506" s="92"/>
      <c r="E506" s="93"/>
      <c r="F506" s="94"/>
    </row>
    <row r="507" spans="1:6" ht="15">
      <c r="A507" s="244" t="s">
        <v>1024</v>
      </c>
      <c r="B507" s="365" t="s">
        <v>1391</v>
      </c>
      <c r="C507" s="245"/>
      <c r="D507" s="246"/>
      <c r="E507" s="334"/>
      <c r="F507" s="335"/>
    </row>
    <row r="508" spans="1:6" ht="30">
      <c r="A508" s="336" t="s">
        <v>1025</v>
      </c>
      <c r="B508" s="337" t="s">
        <v>978</v>
      </c>
      <c r="C508" s="237"/>
      <c r="D508" s="366"/>
      <c r="E508" s="367"/>
      <c r="F508" s="339"/>
    </row>
    <row r="509" spans="1:6" ht="15">
      <c r="A509" s="336" t="s">
        <v>1026</v>
      </c>
      <c r="B509" s="237" t="s">
        <v>6</v>
      </c>
      <c r="C509" s="237"/>
      <c r="D509" s="366"/>
      <c r="E509" s="367"/>
      <c r="F509" s="339"/>
    </row>
    <row r="510" spans="1:6" ht="15">
      <c r="A510" s="368"/>
      <c r="B510" s="337"/>
      <c r="C510" s="237"/>
      <c r="D510" s="366"/>
      <c r="E510" s="367"/>
      <c r="F510" s="339"/>
    </row>
    <row r="511" spans="1:6" ht="15">
      <c r="A511" s="336" t="s">
        <v>27</v>
      </c>
      <c r="B511" s="237"/>
      <c r="C511" s="237" t="s">
        <v>28</v>
      </c>
      <c r="D511" s="366" t="s">
        <v>29</v>
      </c>
      <c r="E511" s="367" t="s">
        <v>30</v>
      </c>
      <c r="F511" s="339" t="s">
        <v>31</v>
      </c>
    </row>
    <row r="512" spans="1:6" ht="15">
      <c r="A512" s="369">
        <v>88247</v>
      </c>
      <c r="B512" s="337" t="s">
        <v>1027</v>
      </c>
      <c r="C512" s="237" t="s">
        <v>32</v>
      </c>
      <c r="D512" s="370">
        <v>1.2</v>
      </c>
      <c r="E512" s="367">
        <v>14</v>
      </c>
      <c r="F512" s="251">
        <f>TRUNC((D512*E512),2)</f>
        <v>16.8</v>
      </c>
    </row>
    <row r="513" spans="1:6" ht="15">
      <c r="A513" s="369">
        <v>88264</v>
      </c>
      <c r="B513" s="337" t="s">
        <v>1028</v>
      </c>
      <c r="C513" s="237" t="s">
        <v>32</v>
      </c>
      <c r="D513" s="370">
        <v>1.2</v>
      </c>
      <c r="E513" s="367">
        <v>18.3</v>
      </c>
      <c r="F513" s="251">
        <f>TRUNC((D513*E513),2)</f>
        <v>21.96</v>
      </c>
    </row>
    <row r="514" spans="1:6" ht="45">
      <c r="A514" s="369">
        <v>12232</v>
      </c>
      <c r="B514" s="337" t="s">
        <v>1102</v>
      </c>
      <c r="C514" s="237" t="s">
        <v>6</v>
      </c>
      <c r="D514" s="366">
        <v>1</v>
      </c>
      <c r="E514" s="367">
        <v>25.58</v>
      </c>
      <c r="F514" s="251">
        <f>TRUNC((D514*E514),2)</f>
        <v>25.58</v>
      </c>
    </row>
    <row r="515" spans="1:6" s="211" customFormat="1" ht="15">
      <c r="A515" s="369" t="str">
        <f>'MAPA DE COTAÇÃO'!$A$30</f>
        <v>ELE16</v>
      </c>
      <c r="B515" s="337" t="str">
        <f>'MAPA DE COTAÇÃO'!$B$30</f>
        <v>LAMPADA TUBULAR LED 18W 6500K BIV. 1.214MM</v>
      </c>
      <c r="C515" s="237" t="s">
        <v>6</v>
      </c>
      <c r="D515" s="370">
        <v>2</v>
      </c>
      <c r="E515" s="367">
        <f>'MAPA DE COTAÇÃO'!$M$30</f>
        <v>16.26</v>
      </c>
      <c r="F515" s="251">
        <f>TRUNC((D515*E515),2)</f>
        <v>32.52</v>
      </c>
    </row>
    <row r="516" spans="1:6" ht="15">
      <c r="A516" s="561" t="s">
        <v>38</v>
      </c>
      <c r="B516" s="606"/>
      <c r="C516" s="606" t="s">
        <v>1</v>
      </c>
      <c r="D516" s="607" t="s">
        <v>1</v>
      </c>
      <c r="E516" s="608" t="s">
        <v>1</v>
      </c>
      <c r="F516" s="565">
        <f>SUM(F512:F515)</f>
        <v>96.86000000000001</v>
      </c>
    </row>
    <row r="517" spans="1:6" ht="15">
      <c r="A517" s="561"/>
      <c r="B517" s="606"/>
      <c r="C517" s="606"/>
      <c r="D517" s="607"/>
      <c r="E517" s="608"/>
      <c r="F517" s="594"/>
    </row>
    <row r="518" spans="1:6" ht="15">
      <c r="A518" s="561" t="s">
        <v>39</v>
      </c>
      <c r="B518" s="606"/>
      <c r="C518" s="606" t="s">
        <v>1</v>
      </c>
      <c r="D518" s="607" t="s">
        <v>1</v>
      </c>
      <c r="E518" s="608" t="s">
        <v>1</v>
      </c>
      <c r="F518" s="565">
        <f>F516</f>
        <v>96.86000000000001</v>
      </c>
    </row>
    <row r="519" spans="1:6" ht="15">
      <c r="A519" s="561" t="s">
        <v>40</v>
      </c>
      <c r="B519" s="606"/>
      <c r="C519" s="606" t="s">
        <v>1</v>
      </c>
      <c r="D519" s="607" t="s">
        <v>1</v>
      </c>
      <c r="E519" s="608">
        <v>0</v>
      </c>
      <c r="F519" s="595">
        <v>0</v>
      </c>
    </row>
    <row r="520" spans="1:6" ht="15.75" thickBot="1">
      <c r="A520" s="568" t="s">
        <v>41</v>
      </c>
      <c r="B520" s="569"/>
      <c r="C520" s="569" t="s">
        <v>1</v>
      </c>
      <c r="D520" s="592" t="s">
        <v>1</v>
      </c>
      <c r="E520" s="593" t="s">
        <v>1</v>
      </c>
      <c r="F520" s="570">
        <f>SUM(F518:F519)</f>
        <v>96.86000000000001</v>
      </c>
    </row>
    <row r="521" spans="1:6" ht="15.75" thickBot="1">
      <c r="A521" s="155"/>
      <c r="B521" s="56"/>
      <c r="C521" s="56"/>
      <c r="D521" s="92"/>
      <c r="E521" s="93"/>
      <c r="F521" s="94"/>
    </row>
    <row r="522" spans="1:6" ht="15">
      <c r="A522" s="244" t="s">
        <v>1024</v>
      </c>
      <c r="B522" s="365" t="s">
        <v>989</v>
      </c>
      <c r="C522" s="245"/>
      <c r="D522" s="246"/>
      <c r="E522" s="334"/>
      <c r="F522" s="335"/>
    </row>
    <row r="523" spans="1:6" ht="15">
      <c r="A523" s="336" t="s">
        <v>1025</v>
      </c>
      <c r="B523" s="337" t="s">
        <v>990</v>
      </c>
      <c r="C523" s="237"/>
      <c r="D523" s="366"/>
      <c r="E523" s="367"/>
      <c r="F523" s="339"/>
    </row>
    <row r="524" spans="1:6" ht="15">
      <c r="A524" s="336" t="s">
        <v>1026</v>
      </c>
      <c r="B524" s="237" t="s">
        <v>6</v>
      </c>
      <c r="C524" s="237"/>
      <c r="D524" s="366"/>
      <c r="E524" s="367"/>
      <c r="F524" s="339"/>
    </row>
    <row r="525" spans="1:6" ht="15">
      <c r="A525" s="368"/>
      <c r="B525" s="337"/>
      <c r="C525" s="237"/>
      <c r="D525" s="366"/>
      <c r="E525" s="367"/>
      <c r="F525" s="339"/>
    </row>
    <row r="526" spans="1:6" ht="15">
      <c r="A526" s="336" t="s">
        <v>27</v>
      </c>
      <c r="B526" s="237"/>
      <c r="C526" s="237" t="s">
        <v>28</v>
      </c>
      <c r="D526" s="366" t="s">
        <v>29</v>
      </c>
      <c r="E526" s="367" t="s">
        <v>30</v>
      </c>
      <c r="F526" s="339" t="s">
        <v>31</v>
      </c>
    </row>
    <row r="527" spans="1:6" ht="15">
      <c r="A527" s="369">
        <v>88247</v>
      </c>
      <c r="B527" s="337" t="s">
        <v>1027</v>
      </c>
      <c r="C527" s="237" t="s">
        <v>32</v>
      </c>
      <c r="D527" s="370">
        <v>0.25</v>
      </c>
      <c r="E527" s="367">
        <v>14</v>
      </c>
      <c r="F527" s="251">
        <f>TRUNC((D527*E527),2)</f>
        <v>3.5</v>
      </c>
    </row>
    <row r="528" spans="1:6" ht="15">
      <c r="A528" s="369">
        <v>88264</v>
      </c>
      <c r="B528" s="337" t="s">
        <v>1028</v>
      </c>
      <c r="C528" s="237" t="s">
        <v>32</v>
      </c>
      <c r="D528" s="370">
        <v>0.25</v>
      </c>
      <c r="E528" s="367">
        <v>18.3</v>
      </c>
      <c r="F528" s="251">
        <f>TRUNC((D528*E528),2)</f>
        <v>4.57</v>
      </c>
    </row>
    <row r="529" spans="1:6" s="211" customFormat="1" ht="15">
      <c r="A529" s="369" t="str">
        <f>'MAPA DE COTAÇÃO'!$A$31</f>
        <v>ELE17</v>
      </c>
      <c r="B529" s="337" t="str">
        <f>'MAPA DE COTAÇÃO'!$B$31</f>
        <v>MÃO FRANCESA REFORÇADA 80CM</v>
      </c>
      <c r="C529" s="237" t="s">
        <v>6</v>
      </c>
      <c r="D529" s="370">
        <v>1</v>
      </c>
      <c r="E529" s="367">
        <f>'MAPA DE COTAÇÃO'!$M$31</f>
        <v>48.6</v>
      </c>
      <c r="F529" s="251">
        <f>TRUNC((D529*E529),2)</f>
        <v>48.6</v>
      </c>
    </row>
    <row r="530" spans="1:6" ht="15">
      <c r="A530" s="336" t="s">
        <v>38</v>
      </c>
      <c r="B530" s="237"/>
      <c r="C530" s="237" t="s">
        <v>1</v>
      </c>
      <c r="D530" s="366" t="s">
        <v>1</v>
      </c>
      <c r="E530" s="367" t="s">
        <v>1</v>
      </c>
      <c r="F530" s="251">
        <f>SUM(F527:F529)</f>
        <v>56.67</v>
      </c>
    </row>
    <row r="531" spans="1:6" ht="15">
      <c r="A531" s="561"/>
      <c r="B531" s="606"/>
      <c r="C531" s="606"/>
      <c r="D531" s="607"/>
      <c r="E531" s="608"/>
      <c r="F531" s="594"/>
    </row>
    <row r="532" spans="1:6" ht="15">
      <c r="A532" s="561" t="s">
        <v>39</v>
      </c>
      <c r="B532" s="606"/>
      <c r="C532" s="606" t="s">
        <v>1</v>
      </c>
      <c r="D532" s="607" t="s">
        <v>1</v>
      </c>
      <c r="E532" s="608" t="s">
        <v>1</v>
      </c>
      <c r="F532" s="565">
        <f>F530</f>
        <v>56.67</v>
      </c>
    </row>
    <row r="533" spans="1:6" ht="15">
      <c r="A533" s="561" t="s">
        <v>40</v>
      </c>
      <c r="B533" s="606"/>
      <c r="C533" s="606" t="s">
        <v>1</v>
      </c>
      <c r="D533" s="607" t="s">
        <v>1</v>
      </c>
      <c r="E533" s="608">
        <v>0</v>
      </c>
      <c r="F533" s="595">
        <v>0</v>
      </c>
    </row>
    <row r="534" spans="1:6" ht="15.75" thickBot="1">
      <c r="A534" s="568" t="s">
        <v>41</v>
      </c>
      <c r="B534" s="569"/>
      <c r="C534" s="569" t="s">
        <v>1</v>
      </c>
      <c r="D534" s="592" t="s">
        <v>1</v>
      </c>
      <c r="E534" s="593" t="s">
        <v>1</v>
      </c>
      <c r="F534" s="570">
        <f>SUM(F532:F533)</f>
        <v>56.67</v>
      </c>
    </row>
    <row r="535" spans="1:6" ht="15.75" thickBot="1">
      <c r="A535" s="155"/>
      <c r="B535" s="56"/>
      <c r="C535" s="56"/>
      <c r="D535" s="92"/>
      <c r="E535" s="93"/>
      <c r="F535" s="94"/>
    </row>
    <row r="536" spans="1:6" ht="15">
      <c r="A536" s="244" t="s">
        <v>1024</v>
      </c>
      <c r="B536" s="365" t="s">
        <v>991</v>
      </c>
      <c r="C536" s="245"/>
      <c r="D536" s="246"/>
      <c r="E536" s="334"/>
      <c r="F536" s="335"/>
    </row>
    <row r="537" spans="1:6" ht="15">
      <c r="A537" s="336" t="s">
        <v>1025</v>
      </c>
      <c r="B537" s="337" t="s">
        <v>992</v>
      </c>
      <c r="C537" s="237"/>
      <c r="D537" s="366"/>
      <c r="E537" s="367"/>
      <c r="F537" s="339"/>
    </row>
    <row r="538" spans="1:6" ht="15">
      <c r="A538" s="336" t="s">
        <v>1026</v>
      </c>
      <c r="B538" s="337" t="s">
        <v>6</v>
      </c>
      <c r="C538" s="237"/>
      <c r="D538" s="366"/>
      <c r="E538" s="367"/>
      <c r="F538" s="339"/>
    </row>
    <row r="539" spans="1:6" ht="15">
      <c r="A539" s="368"/>
      <c r="B539" s="337"/>
      <c r="C539" s="237"/>
      <c r="D539" s="366"/>
      <c r="E539" s="367"/>
      <c r="F539" s="339"/>
    </row>
    <row r="540" spans="1:6" ht="15">
      <c r="A540" s="336" t="s">
        <v>27</v>
      </c>
      <c r="B540" s="237"/>
      <c r="C540" s="237" t="s">
        <v>28</v>
      </c>
      <c r="D540" s="366" t="s">
        <v>29</v>
      </c>
      <c r="E540" s="367" t="s">
        <v>30</v>
      </c>
      <c r="F540" s="339" t="s">
        <v>31</v>
      </c>
    </row>
    <row r="541" spans="1:6" ht="15">
      <c r="A541" s="369">
        <v>88247</v>
      </c>
      <c r="B541" s="337" t="s">
        <v>1027</v>
      </c>
      <c r="C541" s="237" t="s">
        <v>32</v>
      </c>
      <c r="D541" s="370" t="s">
        <v>1053</v>
      </c>
      <c r="E541" s="367">
        <v>14</v>
      </c>
      <c r="F541" s="251">
        <f>TRUNC((D541*E541),2)</f>
        <v>0.32</v>
      </c>
    </row>
    <row r="542" spans="1:6" ht="15">
      <c r="A542" s="369">
        <v>88264</v>
      </c>
      <c r="B542" s="337" t="s">
        <v>1028</v>
      </c>
      <c r="C542" s="237" t="s">
        <v>32</v>
      </c>
      <c r="D542" s="370" t="s">
        <v>1054</v>
      </c>
      <c r="E542" s="367">
        <v>18.3</v>
      </c>
      <c r="F542" s="251">
        <f>TRUNC((D542*E542),2)</f>
        <v>2.94</v>
      </c>
    </row>
    <row r="543" spans="1:6" s="211" customFormat="1" ht="15">
      <c r="A543" s="369" t="str">
        <f>'MAPA DE COTAÇÃO'!$A$32</f>
        <v>ELE18</v>
      </c>
      <c r="B543" s="337" t="str">
        <f>'MAPA DE COTAÇÃO'!$B$32</f>
        <v>COTOVELO RETO 90 - 100X100</v>
      </c>
      <c r="C543" s="237" t="s">
        <v>28</v>
      </c>
      <c r="D543" s="370">
        <v>1</v>
      </c>
      <c r="E543" s="367">
        <f>'MAPA DE COTAÇÃO'!$M$32</f>
        <v>14.86</v>
      </c>
      <c r="F543" s="251">
        <f>TRUNC((D543*E543),2)</f>
        <v>14.86</v>
      </c>
    </row>
    <row r="544" spans="1:6" ht="15">
      <c r="A544" s="561" t="s">
        <v>38</v>
      </c>
      <c r="B544" s="606"/>
      <c r="C544" s="606" t="s">
        <v>1</v>
      </c>
      <c r="D544" s="607" t="s">
        <v>1</v>
      </c>
      <c r="E544" s="608" t="s">
        <v>1</v>
      </c>
      <c r="F544" s="565">
        <f>SUM(F541:F543)</f>
        <v>18.119999999999997</v>
      </c>
    </row>
    <row r="545" spans="1:6" ht="15">
      <c r="A545" s="561"/>
      <c r="B545" s="606"/>
      <c r="C545" s="606"/>
      <c r="D545" s="607"/>
      <c r="E545" s="608"/>
      <c r="F545" s="594"/>
    </row>
    <row r="546" spans="1:6" ht="15">
      <c r="A546" s="561" t="s">
        <v>39</v>
      </c>
      <c r="B546" s="606"/>
      <c r="C546" s="606" t="s">
        <v>1</v>
      </c>
      <c r="D546" s="607" t="s">
        <v>1</v>
      </c>
      <c r="E546" s="608" t="s">
        <v>1</v>
      </c>
      <c r="F546" s="565">
        <f>F544</f>
        <v>18.119999999999997</v>
      </c>
    </row>
    <row r="547" spans="1:6" ht="15">
      <c r="A547" s="561" t="s">
        <v>40</v>
      </c>
      <c r="B547" s="606"/>
      <c r="C547" s="606" t="s">
        <v>1</v>
      </c>
      <c r="D547" s="607" t="s">
        <v>1</v>
      </c>
      <c r="E547" s="608">
        <v>0</v>
      </c>
      <c r="F547" s="595">
        <v>0</v>
      </c>
    </row>
    <row r="548" spans="1:6" ht="15.75" thickBot="1">
      <c r="A548" s="568" t="s">
        <v>41</v>
      </c>
      <c r="B548" s="569"/>
      <c r="C548" s="569" t="s">
        <v>1</v>
      </c>
      <c r="D548" s="592" t="s">
        <v>1</v>
      </c>
      <c r="E548" s="593" t="s">
        <v>1</v>
      </c>
      <c r="F548" s="570">
        <f>SUM(F546:F547)</f>
        <v>18.119999999999997</v>
      </c>
    </row>
    <row r="549" spans="1:6" ht="15.75" thickBot="1">
      <c r="A549" s="155"/>
      <c r="B549" s="56"/>
      <c r="C549" s="56"/>
      <c r="D549" s="92"/>
      <c r="E549" s="93"/>
      <c r="F549" s="94"/>
    </row>
    <row r="550" spans="1:6" ht="15">
      <c r="A550" s="244" t="s">
        <v>1024</v>
      </c>
      <c r="B550" s="365" t="s">
        <v>993</v>
      </c>
      <c r="C550" s="245"/>
      <c r="D550" s="246"/>
      <c r="E550" s="334"/>
      <c r="F550" s="335"/>
    </row>
    <row r="551" spans="1:6" ht="30">
      <c r="A551" s="336" t="s">
        <v>1025</v>
      </c>
      <c r="B551" s="337" t="s">
        <v>994</v>
      </c>
      <c r="C551" s="237"/>
      <c r="D551" s="366"/>
      <c r="E551" s="367"/>
      <c r="F551" s="339"/>
    </row>
    <row r="552" spans="1:6" ht="15">
      <c r="A552" s="336" t="s">
        <v>1026</v>
      </c>
      <c r="B552" s="337" t="s">
        <v>6</v>
      </c>
      <c r="C552" s="237"/>
      <c r="D552" s="366"/>
      <c r="E552" s="367"/>
      <c r="F552" s="339"/>
    </row>
    <row r="553" spans="1:6" ht="15">
      <c r="A553" s="368"/>
      <c r="B553" s="337"/>
      <c r="C553" s="237"/>
      <c r="D553" s="366"/>
      <c r="E553" s="367"/>
      <c r="F553" s="339"/>
    </row>
    <row r="554" spans="1:6" ht="15">
      <c r="A554" s="336" t="s">
        <v>27</v>
      </c>
      <c r="B554" s="237"/>
      <c r="C554" s="237" t="s">
        <v>28</v>
      </c>
      <c r="D554" s="366" t="s">
        <v>29</v>
      </c>
      <c r="E554" s="367" t="s">
        <v>30</v>
      </c>
      <c r="F554" s="339" t="s">
        <v>31</v>
      </c>
    </row>
    <row r="555" spans="1:6" ht="15">
      <c r="A555" s="369">
        <v>88247</v>
      </c>
      <c r="B555" s="337" t="s">
        <v>1027</v>
      </c>
      <c r="C555" s="237" t="s">
        <v>32</v>
      </c>
      <c r="D555" s="370" t="s">
        <v>1053</v>
      </c>
      <c r="E555" s="367">
        <v>14</v>
      </c>
      <c r="F555" s="251">
        <f>TRUNC((D555*E555),2)</f>
        <v>0.32</v>
      </c>
    </row>
    <row r="556" spans="1:6" s="211" customFormat="1" ht="15">
      <c r="A556" s="369">
        <v>88264</v>
      </c>
      <c r="B556" s="337" t="s">
        <v>1028</v>
      </c>
      <c r="C556" s="237" t="s">
        <v>32</v>
      </c>
      <c r="D556" s="370" t="s">
        <v>1054</v>
      </c>
      <c r="E556" s="367">
        <v>18.3</v>
      </c>
      <c r="F556" s="251">
        <f>TRUNC((D556*E556),2)</f>
        <v>2.94</v>
      </c>
    </row>
    <row r="557" spans="1:6" s="211" customFormat="1" ht="15">
      <c r="A557" s="369" t="str">
        <f>'MAPA DE COTAÇÃO'!$A$33</f>
        <v>ELE19</v>
      </c>
      <c r="B557" s="337" t="str">
        <f>'MAPA DE COTAÇÃO'!$B$33</f>
        <v>ELETROCALHA PERF. GALV. FOGO CH.18 100X100X3000</v>
      </c>
      <c r="C557" s="237" t="s">
        <v>28</v>
      </c>
      <c r="D557" s="370">
        <v>1</v>
      </c>
      <c r="E557" s="367">
        <f>'MAPA DE COTAÇÃO'!$M$33</f>
        <v>72.28</v>
      </c>
      <c r="F557" s="251">
        <f>TRUNC((D557*E557),2)</f>
        <v>72.28</v>
      </c>
    </row>
    <row r="558" spans="1:6" ht="15">
      <c r="A558" s="561" t="s">
        <v>38</v>
      </c>
      <c r="B558" s="606"/>
      <c r="C558" s="606" t="s">
        <v>1</v>
      </c>
      <c r="D558" s="607" t="s">
        <v>1</v>
      </c>
      <c r="E558" s="608" t="s">
        <v>1</v>
      </c>
      <c r="F558" s="565">
        <f>SUM(F555:F557)</f>
        <v>75.54</v>
      </c>
    </row>
    <row r="559" spans="1:6" ht="15">
      <c r="A559" s="561"/>
      <c r="B559" s="606"/>
      <c r="C559" s="606"/>
      <c r="D559" s="607"/>
      <c r="E559" s="608"/>
      <c r="F559" s="594"/>
    </row>
    <row r="560" spans="1:6" ht="15">
      <c r="A560" s="561" t="s">
        <v>39</v>
      </c>
      <c r="B560" s="606"/>
      <c r="C560" s="606" t="s">
        <v>1</v>
      </c>
      <c r="D560" s="607" t="s">
        <v>1</v>
      </c>
      <c r="E560" s="608" t="s">
        <v>1</v>
      </c>
      <c r="F560" s="565">
        <f>F558</f>
        <v>75.54</v>
      </c>
    </row>
    <row r="561" spans="1:6" ht="15">
      <c r="A561" s="561" t="s">
        <v>40</v>
      </c>
      <c r="B561" s="606"/>
      <c r="C561" s="606" t="s">
        <v>1</v>
      </c>
      <c r="D561" s="607" t="s">
        <v>1</v>
      </c>
      <c r="E561" s="608">
        <v>0</v>
      </c>
      <c r="F561" s="595">
        <v>0</v>
      </c>
    </row>
    <row r="562" spans="1:6" ht="15.75" thickBot="1">
      <c r="A562" s="568" t="s">
        <v>41</v>
      </c>
      <c r="B562" s="569"/>
      <c r="C562" s="569" t="s">
        <v>1</v>
      </c>
      <c r="D562" s="592" t="s">
        <v>1</v>
      </c>
      <c r="E562" s="593" t="s">
        <v>1</v>
      </c>
      <c r="F562" s="570">
        <f>SUM(F560:F561)</f>
        <v>75.54</v>
      </c>
    </row>
    <row r="563" spans="1:6" ht="15.75" thickBot="1">
      <c r="A563" s="155"/>
      <c r="B563" s="56"/>
      <c r="C563" s="56"/>
      <c r="D563" s="92"/>
      <c r="E563" s="93"/>
      <c r="F563" s="94"/>
    </row>
    <row r="564" spans="1:6" ht="15">
      <c r="A564" s="244" t="s">
        <v>1024</v>
      </c>
      <c r="B564" s="365" t="s">
        <v>995</v>
      </c>
      <c r="C564" s="245"/>
      <c r="D564" s="246"/>
      <c r="E564" s="334"/>
      <c r="F564" s="335"/>
    </row>
    <row r="565" spans="1:6" ht="15">
      <c r="A565" s="336" t="s">
        <v>1025</v>
      </c>
      <c r="B565" s="337" t="s">
        <v>996</v>
      </c>
      <c r="C565" s="237"/>
      <c r="D565" s="366"/>
      <c r="E565" s="367"/>
      <c r="F565" s="339"/>
    </row>
    <row r="566" spans="1:6" ht="15">
      <c r="A566" s="336" t="s">
        <v>1026</v>
      </c>
      <c r="B566" s="337" t="s">
        <v>6</v>
      </c>
      <c r="C566" s="237"/>
      <c r="D566" s="366"/>
      <c r="E566" s="367"/>
      <c r="F566" s="339"/>
    </row>
    <row r="567" spans="1:6" ht="15">
      <c r="A567" s="368"/>
      <c r="B567" s="337"/>
      <c r="C567" s="237"/>
      <c r="D567" s="366"/>
      <c r="E567" s="367"/>
      <c r="F567" s="339"/>
    </row>
    <row r="568" spans="1:6" ht="15">
      <c r="A568" s="336" t="s">
        <v>27</v>
      </c>
      <c r="B568" s="237"/>
      <c r="C568" s="237" t="s">
        <v>28</v>
      </c>
      <c r="D568" s="366" t="s">
        <v>29</v>
      </c>
      <c r="E568" s="367" t="s">
        <v>30</v>
      </c>
      <c r="F568" s="339" t="s">
        <v>31</v>
      </c>
    </row>
    <row r="569" spans="1:6" ht="15">
      <c r="A569" s="369">
        <v>88247</v>
      </c>
      <c r="B569" s="337" t="s">
        <v>1027</v>
      </c>
      <c r="C569" s="237" t="s">
        <v>32</v>
      </c>
      <c r="D569" s="370" t="s">
        <v>1053</v>
      </c>
      <c r="E569" s="367">
        <v>14</v>
      </c>
      <c r="F569" s="251">
        <f>TRUNC((D569*E569),2)</f>
        <v>0.32</v>
      </c>
    </row>
    <row r="570" spans="1:6" ht="15">
      <c r="A570" s="369">
        <v>88264</v>
      </c>
      <c r="B570" s="337" t="s">
        <v>1028</v>
      </c>
      <c r="C570" s="237" t="s">
        <v>32</v>
      </c>
      <c r="D570" s="370" t="s">
        <v>1054</v>
      </c>
      <c r="E570" s="367">
        <v>18.3</v>
      </c>
      <c r="F570" s="251">
        <f>TRUNC((D570*E570),2)</f>
        <v>2.94</v>
      </c>
    </row>
    <row r="571" spans="1:6" s="211" customFormat="1" ht="15">
      <c r="A571" s="369" t="str">
        <f>'MAPA DE COTAÇÃO'!$A$34</f>
        <v>ELE20</v>
      </c>
      <c r="B571" s="337" t="str">
        <f>'MAPA DE COTAÇÃO'!$B$34</f>
        <v>TE RETO 90 - 100X 100</v>
      </c>
      <c r="C571" s="237" t="s">
        <v>28</v>
      </c>
      <c r="D571" s="370">
        <v>1</v>
      </c>
      <c r="E571" s="367">
        <f>'MAPA DE COTAÇÃO'!$M$34</f>
        <v>27.82</v>
      </c>
      <c r="F571" s="251">
        <f>TRUNC((D571*E571),2)</f>
        <v>27.82</v>
      </c>
    </row>
    <row r="572" spans="1:6" ht="15">
      <c r="A572" s="561" t="s">
        <v>38</v>
      </c>
      <c r="B572" s="606"/>
      <c r="C572" s="606" t="s">
        <v>1</v>
      </c>
      <c r="D572" s="607" t="s">
        <v>1</v>
      </c>
      <c r="E572" s="608" t="s">
        <v>1</v>
      </c>
      <c r="F572" s="565">
        <f>SUM(F569:F571)</f>
        <v>31.08</v>
      </c>
    </row>
    <row r="573" spans="1:6" ht="15">
      <c r="A573" s="561"/>
      <c r="B573" s="606"/>
      <c r="C573" s="606"/>
      <c r="D573" s="607"/>
      <c r="E573" s="608"/>
      <c r="F573" s="594"/>
    </row>
    <row r="574" spans="1:6" ht="15">
      <c r="A574" s="561" t="s">
        <v>39</v>
      </c>
      <c r="B574" s="606"/>
      <c r="C574" s="606" t="s">
        <v>1</v>
      </c>
      <c r="D574" s="607" t="s">
        <v>1</v>
      </c>
      <c r="E574" s="608" t="s">
        <v>1</v>
      </c>
      <c r="F574" s="565">
        <f>F572</f>
        <v>31.08</v>
      </c>
    </row>
    <row r="575" spans="1:6" ht="15">
      <c r="A575" s="561" t="s">
        <v>40</v>
      </c>
      <c r="B575" s="606"/>
      <c r="C575" s="606" t="s">
        <v>1</v>
      </c>
      <c r="D575" s="607" t="s">
        <v>1</v>
      </c>
      <c r="E575" s="608">
        <v>0</v>
      </c>
      <c r="F575" s="595">
        <v>0</v>
      </c>
    </row>
    <row r="576" spans="1:6" ht="15.75" thickBot="1">
      <c r="A576" s="568" t="s">
        <v>41</v>
      </c>
      <c r="B576" s="569"/>
      <c r="C576" s="569" t="s">
        <v>1</v>
      </c>
      <c r="D576" s="592" t="s">
        <v>1</v>
      </c>
      <c r="E576" s="593" t="s">
        <v>1</v>
      </c>
      <c r="F576" s="570">
        <f>SUM(F574:F575)</f>
        <v>31.08</v>
      </c>
    </row>
    <row r="577" spans="1:6" ht="15.75" thickBot="1">
      <c r="A577" s="155"/>
      <c r="B577" s="56"/>
      <c r="C577" s="56"/>
      <c r="D577" s="92"/>
      <c r="E577" s="93"/>
      <c r="F577" s="94"/>
    </row>
    <row r="578" spans="1:6" ht="15">
      <c r="A578" s="244" t="s">
        <v>1024</v>
      </c>
      <c r="B578" s="365" t="s">
        <v>997</v>
      </c>
      <c r="C578" s="245"/>
      <c r="D578" s="246"/>
      <c r="E578" s="334"/>
      <c r="F578" s="335"/>
    </row>
    <row r="579" spans="1:6" ht="30">
      <c r="A579" s="336" t="s">
        <v>1025</v>
      </c>
      <c r="B579" s="337" t="s">
        <v>998</v>
      </c>
      <c r="C579" s="237"/>
      <c r="D579" s="366"/>
      <c r="E579" s="367"/>
      <c r="F579" s="339"/>
    </row>
    <row r="580" spans="1:6" ht="15">
      <c r="A580" s="336" t="s">
        <v>1026</v>
      </c>
      <c r="B580" s="337" t="s">
        <v>6</v>
      </c>
      <c r="C580" s="237"/>
      <c r="D580" s="366"/>
      <c r="E580" s="367"/>
      <c r="F580" s="339"/>
    </row>
    <row r="581" spans="1:6" ht="15">
      <c r="A581" s="368"/>
      <c r="B581" s="337"/>
      <c r="C581" s="237"/>
      <c r="D581" s="366"/>
      <c r="E581" s="367"/>
      <c r="F581" s="339"/>
    </row>
    <row r="582" spans="1:6" ht="15">
      <c r="A582" s="336" t="s">
        <v>27</v>
      </c>
      <c r="B582" s="237"/>
      <c r="C582" s="237" t="s">
        <v>28</v>
      </c>
      <c r="D582" s="366" t="s">
        <v>29</v>
      </c>
      <c r="E582" s="367" t="s">
        <v>30</v>
      </c>
      <c r="F582" s="339" t="s">
        <v>31</v>
      </c>
    </row>
    <row r="583" spans="1:6" ht="15">
      <c r="A583" s="369">
        <v>88247</v>
      </c>
      <c r="B583" s="337" t="s">
        <v>1027</v>
      </c>
      <c r="C583" s="237" t="s">
        <v>32</v>
      </c>
      <c r="D583" s="370" t="s">
        <v>1053</v>
      </c>
      <c r="E583" s="367">
        <v>14</v>
      </c>
      <c r="F583" s="251">
        <f>TRUNC((D583*E583),2)</f>
        <v>0.32</v>
      </c>
    </row>
    <row r="584" spans="1:6" ht="15">
      <c r="A584" s="369">
        <v>88264</v>
      </c>
      <c r="B584" s="337" t="s">
        <v>1028</v>
      </c>
      <c r="C584" s="237" t="s">
        <v>32</v>
      </c>
      <c r="D584" s="370" t="s">
        <v>1054</v>
      </c>
      <c r="E584" s="367">
        <v>18.3</v>
      </c>
      <c r="F584" s="251">
        <f>TRUNC((D584*E584),2)</f>
        <v>2.94</v>
      </c>
    </row>
    <row r="585" spans="1:6" s="211" customFormat="1" ht="15">
      <c r="A585" s="369" t="str">
        <f>'MAPA DE COTAÇÃO'!$A$35</f>
        <v>ELE21</v>
      </c>
      <c r="B585" s="337" t="str">
        <f>'MAPA DE COTAÇÃO'!$B$35</f>
        <v>EMENDA U INTERNA P/ELETROCALHA 100X 100</v>
      </c>
      <c r="C585" s="237" t="s">
        <v>28</v>
      </c>
      <c r="D585" s="370">
        <v>1</v>
      </c>
      <c r="E585" s="367">
        <f>'MAPA DE COTAÇÃO'!$M$35</f>
        <v>6.53</v>
      </c>
      <c r="F585" s="251">
        <f>TRUNC((D585*E585),2)</f>
        <v>6.53</v>
      </c>
    </row>
    <row r="586" spans="1:6" ht="15">
      <c r="A586" s="561" t="s">
        <v>38</v>
      </c>
      <c r="B586" s="606"/>
      <c r="C586" s="606" t="s">
        <v>1</v>
      </c>
      <c r="D586" s="607" t="s">
        <v>1</v>
      </c>
      <c r="E586" s="608" t="s">
        <v>1</v>
      </c>
      <c r="F586" s="565">
        <f>SUM(F583:F585)</f>
        <v>9.79</v>
      </c>
    </row>
    <row r="587" spans="1:6" ht="15">
      <c r="A587" s="561"/>
      <c r="B587" s="606"/>
      <c r="C587" s="606"/>
      <c r="D587" s="607"/>
      <c r="E587" s="608"/>
      <c r="F587" s="594"/>
    </row>
    <row r="588" spans="1:6" ht="15">
      <c r="A588" s="561" t="s">
        <v>39</v>
      </c>
      <c r="B588" s="606"/>
      <c r="C588" s="606" t="s">
        <v>1</v>
      </c>
      <c r="D588" s="607" t="s">
        <v>1</v>
      </c>
      <c r="E588" s="608" t="s">
        <v>1</v>
      </c>
      <c r="F588" s="565">
        <f>F586</f>
        <v>9.79</v>
      </c>
    </row>
    <row r="589" spans="1:6" ht="15">
      <c r="A589" s="561" t="s">
        <v>40</v>
      </c>
      <c r="B589" s="606"/>
      <c r="C589" s="606" t="s">
        <v>1</v>
      </c>
      <c r="D589" s="607" t="s">
        <v>1</v>
      </c>
      <c r="E589" s="608">
        <v>0</v>
      </c>
      <c r="F589" s="595">
        <v>0</v>
      </c>
    </row>
    <row r="590" spans="1:6" ht="15.75" thickBot="1">
      <c r="A590" s="568" t="s">
        <v>41</v>
      </c>
      <c r="B590" s="569"/>
      <c r="C590" s="569" t="s">
        <v>1</v>
      </c>
      <c r="D590" s="592" t="s">
        <v>1</v>
      </c>
      <c r="E590" s="593" t="s">
        <v>1</v>
      </c>
      <c r="F590" s="570">
        <f>SUM(F588:F589)</f>
        <v>9.79</v>
      </c>
    </row>
    <row r="591" spans="1:6" ht="15.75" thickBot="1">
      <c r="A591" s="155"/>
      <c r="B591" s="56"/>
      <c r="C591" s="56"/>
      <c r="D591" s="92"/>
      <c r="E591" s="93"/>
      <c r="F591" s="94"/>
    </row>
    <row r="592" spans="1:6" ht="15">
      <c r="A592" s="244" t="s">
        <v>1024</v>
      </c>
      <c r="B592" s="365" t="s">
        <v>987</v>
      </c>
      <c r="C592" s="245"/>
      <c r="D592" s="246"/>
      <c r="E592" s="334"/>
      <c r="F592" s="335"/>
    </row>
    <row r="593" spans="1:6" ht="30">
      <c r="A593" s="336" t="s">
        <v>1025</v>
      </c>
      <c r="B593" s="337" t="s">
        <v>988</v>
      </c>
      <c r="C593" s="237"/>
      <c r="D593" s="366"/>
      <c r="E593" s="367"/>
      <c r="F593" s="339"/>
    </row>
    <row r="594" spans="1:6" ht="15">
      <c r="A594" s="336" t="s">
        <v>1026</v>
      </c>
      <c r="B594" s="337" t="s">
        <v>6</v>
      </c>
      <c r="C594" s="237"/>
      <c r="D594" s="366"/>
      <c r="E594" s="367"/>
      <c r="F594" s="339"/>
    </row>
    <row r="595" spans="1:6" ht="15">
      <c r="A595" s="368"/>
      <c r="B595" s="337"/>
      <c r="C595" s="237"/>
      <c r="D595" s="366"/>
      <c r="E595" s="367"/>
      <c r="F595" s="339"/>
    </row>
    <row r="596" spans="1:6" ht="15">
      <c r="A596" s="336" t="s">
        <v>27</v>
      </c>
      <c r="B596" s="237"/>
      <c r="C596" s="237" t="s">
        <v>28</v>
      </c>
      <c r="D596" s="366" t="s">
        <v>29</v>
      </c>
      <c r="E596" s="367" t="s">
        <v>30</v>
      </c>
      <c r="F596" s="339" t="s">
        <v>31</v>
      </c>
    </row>
    <row r="597" spans="1:6" ht="15">
      <c r="A597" s="369">
        <v>88247</v>
      </c>
      <c r="B597" s="337" t="s">
        <v>1027</v>
      </c>
      <c r="C597" s="237" t="s">
        <v>32</v>
      </c>
      <c r="D597" s="370" t="s">
        <v>1053</v>
      </c>
      <c r="E597" s="367">
        <v>14</v>
      </c>
      <c r="F597" s="251">
        <f>TRUNC((D597*E597),2)</f>
        <v>0.32</v>
      </c>
    </row>
    <row r="598" spans="1:6" ht="15">
      <c r="A598" s="369">
        <v>88264</v>
      </c>
      <c r="B598" s="337" t="s">
        <v>1028</v>
      </c>
      <c r="C598" s="237" t="s">
        <v>32</v>
      </c>
      <c r="D598" s="370" t="s">
        <v>1054</v>
      </c>
      <c r="E598" s="367">
        <v>18.3</v>
      </c>
      <c r="F598" s="251">
        <f>TRUNC((D598*E598),2)</f>
        <v>2.94</v>
      </c>
    </row>
    <row r="599" spans="1:6" s="211" customFormat="1" ht="15">
      <c r="A599" s="369" t="str">
        <f>'MAPA DE COTAÇÃO'!$A$36</f>
        <v>ELE22</v>
      </c>
      <c r="B599" s="337" t="str">
        <f>'MAPA DE COTAÇÃO'!$B$36</f>
        <v>SUPORTE BALANCO P/ELETR. 100X100 PENDENT</v>
      </c>
      <c r="C599" s="237" t="s">
        <v>1031</v>
      </c>
      <c r="D599" s="370">
        <v>1</v>
      </c>
      <c r="E599" s="367">
        <f>'MAPA DE COTAÇÃO'!$M36</f>
        <v>5.09</v>
      </c>
      <c r="F599" s="251">
        <f>TRUNC((D599*E599),2)</f>
        <v>5.09</v>
      </c>
    </row>
    <row r="600" spans="1:6" ht="15">
      <c r="A600" s="561" t="s">
        <v>38</v>
      </c>
      <c r="B600" s="606"/>
      <c r="C600" s="606" t="s">
        <v>1</v>
      </c>
      <c r="D600" s="607" t="s">
        <v>1</v>
      </c>
      <c r="E600" s="608" t="s">
        <v>1</v>
      </c>
      <c r="F600" s="565">
        <f>SUM(F597:F599)</f>
        <v>8.35</v>
      </c>
    </row>
    <row r="601" spans="1:6" ht="15">
      <c r="A601" s="561"/>
      <c r="B601" s="606"/>
      <c r="C601" s="606"/>
      <c r="D601" s="607"/>
      <c r="E601" s="608"/>
      <c r="F601" s="594"/>
    </row>
    <row r="602" spans="1:6" ht="15">
      <c r="A602" s="561" t="s">
        <v>39</v>
      </c>
      <c r="B602" s="606"/>
      <c r="C602" s="606" t="s">
        <v>1</v>
      </c>
      <c r="D602" s="607" t="s">
        <v>1</v>
      </c>
      <c r="E602" s="608" t="s">
        <v>1</v>
      </c>
      <c r="F602" s="565">
        <f>F600</f>
        <v>8.35</v>
      </c>
    </row>
    <row r="603" spans="1:6" ht="15">
      <c r="A603" s="561" t="s">
        <v>40</v>
      </c>
      <c r="B603" s="606"/>
      <c r="C603" s="606" t="s">
        <v>1</v>
      </c>
      <c r="D603" s="607" t="s">
        <v>1</v>
      </c>
      <c r="E603" s="608">
        <v>0</v>
      </c>
      <c r="F603" s="595">
        <v>0</v>
      </c>
    </row>
    <row r="604" spans="1:6" ht="15.75" thickBot="1">
      <c r="A604" s="568" t="s">
        <v>41</v>
      </c>
      <c r="B604" s="569"/>
      <c r="C604" s="569" t="s">
        <v>1</v>
      </c>
      <c r="D604" s="592" t="s">
        <v>1</v>
      </c>
      <c r="E604" s="593" t="s">
        <v>1</v>
      </c>
      <c r="F604" s="570">
        <f>SUM(F602:F603)</f>
        <v>8.35</v>
      </c>
    </row>
    <row r="605" spans="1:6" ht="15.75" thickBot="1">
      <c r="A605" s="155"/>
      <c r="B605" s="56"/>
      <c r="C605" s="56"/>
      <c r="D605" s="92"/>
      <c r="E605" s="93"/>
      <c r="F605" s="94"/>
    </row>
    <row r="606" spans="1:6" ht="15">
      <c r="A606" s="244" t="s">
        <v>1024</v>
      </c>
      <c r="B606" s="365" t="s">
        <v>1012</v>
      </c>
      <c r="C606" s="245"/>
      <c r="D606" s="246"/>
      <c r="E606" s="334"/>
      <c r="F606" s="335"/>
    </row>
    <row r="607" spans="1:6" ht="30">
      <c r="A607" s="336" t="s">
        <v>1025</v>
      </c>
      <c r="B607" s="337" t="s">
        <v>1013</v>
      </c>
      <c r="C607" s="237"/>
      <c r="D607" s="366"/>
      <c r="E607" s="367"/>
      <c r="F607" s="339"/>
    </row>
    <row r="608" spans="1:6" ht="15">
      <c r="A608" s="336" t="s">
        <v>1026</v>
      </c>
      <c r="B608" s="337" t="s">
        <v>6</v>
      </c>
      <c r="C608" s="237"/>
      <c r="D608" s="366"/>
      <c r="E608" s="367"/>
      <c r="F608" s="339"/>
    </row>
    <row r="609" spans="1:6" ht="15">
      <c r="A609" s="368"/>
      <c r="B609" s="337"/>
      <c r="C609" s="237"/>
      <c r="D609" s="366"/>
      <c r="E609" s="367"/>
      <c r="F609" s="339"/>
    </row>
    <row r="610" spans="1:6" ht="15">
      <c r="A610" s="336" t="s">
        <v>27</v>
      </c>
      <c r="B610" s="237"/>
      <c r="C610" s="237" t="s">
        <v>28</v>
      </c>
      <c r="D610" s="366" t="s">
        <v>29</v>
      </c>
      <c r="E610" s="367" t="s">
        <v>30</v>
      </c>
      <c r="F610" s="339" t="s">
        <v>31</v>
      </c>
    </row>
    <row r="611" spans="1:6" ht="15">
      <c r="A611" s="369">
        <v>88247</v>
      </c>
      <c r="B611" s="337" t="s">
        <v>1027</v>
      </c>
      <c r="C611" s="237" t="s">
        <v>32</v>
      </c>
      <c r="D611" s="370">
        <v>2</v>
      </c>
      <c r="E611" s="367">
        <v>14</v>
      </c>
      <c r="F611" s="251">
        <f>TRUNC((D611*E611),2)</f>
        <v>28</v>
      </c>
    </row>
    <row r="612" spans="1:6" ht="15">
      <c r="A612" s="369">
        <v>88264</v>
      </c>
      <c r="B612" s="337" t="s">
        <v>1028</v>
      </c>
      <c r="C612" s="237" t="s">
        <v>32</v>
      </c>
      <c r="D612" s="370">
        <v>2</v>
      </c>
      <c r="E612" s="367">
        <v>18.3</v>
      </c>
      <c r="F612" s="251">
        <f>TRUNC((D612*E612),2)</f>
        <v>36.6</v>
      </c>
    </row>
    <row r="613" spans="1:6" s="211" customFormat="1" ht="30">
      <c r="A613" s="369" t="str">
        <f>'MAPA DE COTAÇÃO'!$A$37</f>
        <v>ELE23</v>
      </c>
      <c r="B613" s="337" t="str">
        <f>'MAPA DE COTAÇÃO'!$B$37</f>
        <v>REFLETOR LED – 150W – 20.150 LUMENS SIMILAR OU SUPERIOR ATÉ 200W</v>
      </c>
      <c r="C613" s="237" t="s">
        <v>1031</v>
      </c>
      <c r="D613" s="370">
        <v>1</v>
      </c>
      <c r="E613" s="367">
        <f>'MAPA DE COTAÇÃO'!$M$37</f>
        <v>673.29</v>
      </c>
      <c r="F613" s="251">
        <f>TRUNC((D613*E613),2)</f>
        <v>673.29</v>
      </c>
    </row>
    <row r="614" spans="1:6" ht="15">
      <c r="A614" s="561" t="s">
        <v>38</v>
      </c>
      <c r="B614" s="606"/>
      <c r="C614" s="606" t="s">
        <v>1</v>
      </c>
      <c r="D614" s="607" t="s">
        <v>1</v>
      </c>
      <c r="E614" s="608" t="s">
        <v>1</v>
      </c>
      <c r="F614" s="565">
        <f>SUM(F611:F613)</f>
        <v>737.89</v>
      </c>
    </row>
    <row r="615" spans="1:6" ht="15">
      <c r="A615" s="561"/>
      <c r="B615" s="606"/>
      <c r="C615" s="606"/>
      <c r="D615" s="607"/>
      <c r="E615" s="608"/>
      <c r="F615" s="594"/>
    </row>
    <row r="616" spans="1:6" ht="15">
      <c r="A616" s="561" t="s">
        <v>39</v>
      </c>
      <c r="B616" s="606"/>
      <c r="C616" s="606" t="s">
        <v>1</v>
      </c>
      <c r="D616" s="607" t="s">
        <v>1</v>
      </c>
      <c r="E616" s="608" t="s">
        <v>1</v>
      </c>
      <c r="F616" s="565">
        <f>F614</f>
        <v>737.89</v>
      </c>
    </row>
    <row r="617" spans="1:6" ht="15">
      <c r="A617" s="561" t="s">
        <v>40</v>
      </c>
      <c r="B617" s="606"/>
      <c r="C617" s="606" t="s">
        <v>1</v>
      </c>
      <c r="D617" s="607" t="s">
        <v>1</v>
      </c>
      <c r="E617" s="608">
        <v>0</v>
      </c>
      <c r="F617" s="595">
        <v>0</v>
      </c>
    </row>
    <row r="618" spans="1:6" ht="15.75" thickBot="1">
      <c r="A618" s="568" t="s">
        <v>41</v>
      </c>
      <c r="B618" s="569"/>
      <c r="C618" s="569" t="s">
        <v>1</v>
      </c>
      <c r="D618" s="592" t="s">
        <v>1</v>
      </c>
      <c r="E618" s="593" t="s">
        <v>1</v>
      </c>
      <c r="F618" s="570">
        <f>SUM(F616:F617)</f>
        <v>737.89</v>
      </c>
    </row>
    <row r="619" spans="1:6" ht="15.75" thickBot="1">
      <c r="A619" s="155"/>
      <c r="B619" s="56"/>
      <c r="C619" s="56"/>
      <c r="D619" s="92"/>
      <c r="E619" s="93"/>
      <c r="F619" s="94"/>
    </row>
    <row r="620" spans="1:6" ht="15">
      <c r="A620" s="244" t="s">
        <v>1024</v>
      </c>
      <c r="B620" s="365" t="s">
        <v>1014</v>
      </c>
      <c r="C620" s="245"/>
      <c r="D620" s="246"/>
      <c r="E620" s="334"/>
      <c r="F620" s="335"/>
    </row>
    <row r="621" spans="1:6" ht="15">
      <c r="A621" s="336" t="s">
        <v>1025</v>
      </c>
      <c r="B621" s="337" t="s">
        <v>1015</v>
      </c>
      <c r="C621" s="237"/>
      <c r="D621" s="366"/>
      <c r="E621" s="367"/>
      <c r="F621" s="339"/>
    </row>
    <row r="622" spans="1:6" ht="15">
      <c r="A622" s="336" t="s">
        <v>1026</v>
      </c>
      <c r="B622" s="337" t="s">
        <v>4</v>
      </c>
      <c r="C622" s="237"/>
      <c r="D622" s="366"/>
      <c r="E622" s="367"/>
      <c r="F622" s="339"/>
    </row>
    <row r="623" spans="1:6" ht="15">
      <c r="A623" s="368"/>
      <c r="B623" s="337"/>
      <c r="C623" s="237"/>
      <c r="D623" s="366"/>
      <c r="E623" s="367"/>
      <c r="F623" s="339"/>
    </row>
    <row r="624" spans="1:6" ht="15">
      <c r="A624" s="336" t="s">
        <v>27</v>
      </c>
      <c r="B624" s="237"/>
      <c r="C624" s="237" t="s">
        <v>28</v>
      </c>
      <c r="D624" s="366" t="s">
        <v>29</v>
      </c>
      <c r="E624" s="367" t="s">
        <v>30</v>
      </c>
      <c r="F624" s="339" t="s">
        <v>31</v>
      </c>
    </row>
    <row r="625" spans="1:6" ht="15">
      <c r="A625" s="369">
        <v>88247</v>
      </c>
      <c r="B625" s="337" t="s">
        <v>1027</v>
      </c>
      <c r="C625" s="237" t="s">
        <v>32</v>
      </c>
      <c r="D625" s="370">
        <v>0.04</v>
      </c>
      <c r="E625" s="367">
        <v>14</v>
      </c>
      <c r="F625" s="251">
        <f>TRUNC((D625*E625),2)</f>
        <v>0.56</v>
      </c>
    </row>
    <row r="626" spans="1:6" ht="15">
      <c r="A626" s="369">
        <v>88264</v>
      </c>
      <c r="B626" s="337" t="s">
        <v>1028</v>
      </c>
      <c r="C626" s="237" t="s">
        <v>32</v>
      </c>
      <c r="D626" s="370">
        <v>0.04</v>
      </c>
      <c r="E626" s="367">
        <v>18.3</v>
      </c>
      <c r="F626" s="251">
        <f>TRUNC((D626*E626),2)</f>
        <v>0.73</v>
      </c>
    </row>
    <row r="627" spans="1:6" s="211" customFormat="1" ht="15">
      <c r="A627" s="369" t="str">
        <f>'MAPA DE COTAÇÃO'!$A$38</f>
        <v>ELE24</v>
      </c>
      <c r="B627" s="337" t="str">
        <f>'MAPA DE COTAÇÃO'!$B$38</f>
        <v>CABO TELEFONICO CI 40X50P</v>
      </c>
      <c r="C627" s="237" t="s">
        <v>4</v>
      </c>
      <c r="D627" s="370">
        <v>1</v>
      </c>
      <c r="E627" s="367">
        <f>'MAPA DE COTAÇÃO'!$M$38</f>
        <v>22.01</v>
      </c>
      <c r="F627" s="251">
        <f>TRUNC((D627*E627),2)</f>
        <v>22.01</v>
      </c>
    </row>
    <row r="628" spans="1:6" ht="15">
      <c r="A628" s="561" t="s">
        <v>38</v>
      </c>
      <c r="B628" s="606"/>
      <c r="C628" s="606" t="s">
        <v>1</v>
      </c>
      <c r="D628" s="607" t="s">
        <v>1</v>
      </c>
      <c r="E628" s="608" t="s">
        <v>1</v>
      </c>
      <c r="F628" s="565">
        <f>SUM(F625:F627)</f>
        <v>23.3</v>
      </c>
    </row>
    <row r="629" spans="1:6" ht="15">
      <c r="A629" s="561"/>
      <c r="B629" s="606"/>
      <c r="C629" s="606"/>
      <c r="D629" s="607"/>
      <c r="E629" s="608"/>
      <c r="F629" s="594"/>
    </row>
    <row r="630" spans="1:6" ht="15">
      <c r="A630" s="561" t="s">
        <v>39</v>
      </c>
      <c r="B630" s="606"/>
      <c r="C630" s="606" t="s">
        <v>1</v>
      </c>
      <c r="D630" s="607" t="s">
        <v>1</v>
      </c>
      <c r="E630" s="608" t="s">
        <v>1</v>
      </c>
      <c r="F630" s="565">
        <f>F628</f>
        <v>23.3</v>
      </c>
    </row>
    <row r="631" spans="1:6" ht="15">
      <c r="A631" s="561" t="s">
        <v>40</v>
      </c>
      <c r="B631" s="606"/>
      <c r="C631" s="606" t="s">
        <v>1</v>
      </c>
      <c r="D631" s="607" t="s">
        <v>1</v>
      </c>
      <c r="E631" s="608">
        <v>0</v>
      </c>
      <c r="F631" s="595">
        <v>0</v>
      </c>
    </row>
    <row r="632" spans="1:6" ht="15.75" thickBot="1">
      <c r="A632" s="568" t="s">
        <v>41</v>
      </c>
      <c r="B632" s="569"/>
      <c r="C632" s="569" t="s">
        <v>1</v>
      </c>
      <c r="D632" s="592" t="s">
        <v>1</v>
      </c>
      <c r="E632" s="593" t="s">
        <v>1</v>
      </c>
      <c r="F632" s="570">
        <f>SUM(F630:F631)</f>
        <v>23.3</v>
      </c>
    </row>
    <row r="633" spans="1:6" ht="15.75" thickBot="1">
      <c r="A633" s="42"/>
      <c r="B633" s="151"/>
      <c r="C633" s="36"/>
      <c r="D633" s="36"/>
      <c r="E633" s="36"/>
      <c r="F633" s="36"/>
    </row>
    <row r="634" spans="1:6" ht="15">
      <c r="A634" s="244" t="s">
        <v>1024</v>
      </c>
      <c r="B634" s="365" t="s">
        <v>1202</v>
      </c>
      <c r="C634" s="245"/>
      <c r="D634" s="246"/>
      <c r="E634" s="334"/>
      <c r="F634" s="335"/>
    </row>
    <row r="635" spans="1:6" ht="30">
      <c r="A635" s="336" t="s">
        <v>1025</v>
      </c>
      <c r="B635" s="337" t="s">
        <v>957</v>
      </c>
      <c r="C635" s="237"/>
      <c r="D635" s="366"/>
      <c r="E635" s="367"/>
      <c r="F635" s="339"/>
    </row>
    <row r="636" spans="1:6" ht="15">
      <c r="A636" s="336" t="s">
        <v>1026</v>
      </c>
      <c r="B636" s="337" t="s">
        <v>800</v>
      </c>
      <c r="C636" s="237"/>
      <c r="D636" s="366"/>
      <c r="E636" s="367"/>
      <c r="F636" s="339"/>
    </row>
    <row r="637" spans="1:6" ht="15">
      <c r="A637" s="368"/>
      <c r="B637" s="337"/>
      <c r="C637" s="237"/>
      <c r="D637" s="366"/>
      <c r="E637" s="367"/>
      <c r="F637" s="339"/>
    </row>
    <row r="638" spans="1:6" ht="15">
      <c r="A638" s="336" t="s">
        <v>27</v>
      </c>
      <c r="B638" s="237"/>
      <c r="C638" s="237" t="s">
        <v>28</v>
      </c>
      <c r="D638" s="366" t="s">
        <v>29</v>
      </c>
      <c r="E638" s="367" t="s">
        <v>30</v>
      </c>
      <c r="F638" s="339" t="s">
        <v>31</v>
      </c>
    </row>
    <row r="639" spans="1:6" ht="15">
      <c r="A639" s="369">
        <v>88247</v>
      </c>
      <c r="B639" s="337" t="s">
        <v>1027</v>
      </c>
      <c r="C639" s="237" t="s">
        <v>32</v>
      </c>
      <c r="D639" s="370">
        <v>0.4</v>
      </c>
      <c r="E639" s="367">
        <v>14</v>
      </c>
      <c r="F639" s="251">
        <f>TRUNC((D639*E639),2)</f>
        <v>5.6</v>
      </c>
    </row>
    <row r="640" spans="1:6" ht="15">
      <c r="A640" s="369">
        <v>88264</v>
      </c>
      <c r="B640" s="337" t="s">
        <v>1028</v>
      </c>
      <c r="C640" s="237" t="s">
        <v>32</v>
      </c>
      <c r="D640" s="370">
        <v>0.4</v>
      </c>
      <c r="E640" s="367">
        <v>18.3</v>
      </c>
      <c r="F640" s="251">
        <f>TRUNC((D640*E640),2)</f>
        <v>7.32</v>
      </c>
    </row>
    <row r="641" spans="1:6" s="210" customFormat="1" ht="30">
      <c r="A641" s="369">
        <v>2392</v>
      </c>
      <c r="B641" s="337" t="s">
        <v>1203</v>
      </c>
      <c r="C641" s="237" t="s">
        <v>28</v>
      </c>
      <c r="D641" s="370">
        <v>1</v>
      </c>
      <c r="E641" s="367">
        <v>71.22</v>
      </c>
      <c r="F641" s="251">
        <f>TRUNC((D641*E641),2)</f>
        <v>71.22</v>
      </c>
    </row>
    <row r="642" spans="1:6" ht="15">
      <c r="A642" s="561" t="s">
        <v>38</v>
      </c>
      <c r="B642" s="606"/>
      <c r="C642" s="606" t="s">
        <v>1</v>
      </c>
      <c r="D642" s="607" t="s">
        <v>1</v>
      </c>
      <c r="E642" s="608" t="s">
        <v>1</v>
      </c>
      <c r="F642" s="565">
        <f>SUM(F639:F641)</f>
        <v>84.14</v>
      </c>
    </row>
    <row r="643" spans="1:6" ht="15">
      <c r="A643" s="561"/>
      <c r="B643" s="606"/>
      <c r="C643" s="606"/>
      <c r="D643" s="607"/>
      <c r="E643" s="608"/>
      <c r="F643" s="594"/>
    </row>
    <row r="644" spans="1:7" ht="15">
      <c r="A644" s="561" t="s">
        <v>39</v>
      </c>
      <c r="B644" s="606"/>
      <c r="C644" s="606" t="s">
        <v>1</v>
      </c>
      <c r="D644" s="607" t="s">
        <v>1</v>
      </c>
      <c r="E644" s="608" t="s">
        <v>1</v>
      </c>
      <c r="F644" s="565">
        <f>F642</f>
        <v>84.14</v>
      </c>
      <c r="G644" s="42"/>
    </row>
    <row r="645" spans="1:7" ht="15">
      <c r="A645" s="561" t="s">
        <v>40</v>
      </c>
      <c r="B645" s="606"/>
      <c r="C645" s="606" t="s">
        <v>1</v>
      </c>
      <c r="D645" s="607" t="s">
        <v>1</v>
      </c>
      <c r="E645" s="608">
        <v>0</v>
      </c>
      <c r="F645" s="595">
        <v>0</v>
      </c>
      <c r="G645" s="42"/>
    </row>
    <row r="646" spans="1:7" ht="15.75" thickBot="1">
      <c r="A646" s="568" t="s">
        <v>41</v>
      </c>
      <c r="B646" s="569"/>
      <c r="C646" s="569" t="s">
        <v>1</v>
      </c>
      <c r="D646" s="592" t="s">
        <v>1</v>
      </c>
      <c r="E646" s="593" t="s">
        <v>1</v>
      </c>
      <c r="F646" s="570">
        <f>SUM(F644:F645)</f>
        <v>84.14</v>
      </c>
      <c r="G646" s="42"/>
    </row>
    <row r="647" spans="1:7" ht="15.75" thickBot="1">
      <c r="A647" s="42"/>
      <c r="B647" s="161"/>
      <c r="C647" s="36"/>
      <c r="D647" s="36"/>
      <c r="E647" s="36"/>
      <c r="F647" s="36"/>
      <c r="G647" s="42"/>
    </row>
    <row r="648" spans="1:7" ht="15">
      <c r="A648" s="244" t="s">
        <v>1024</v>
      </c>
      <c r="B648" s="365" t="s">
        <v>1204</v>
      </c>
      <c r="C648" s="245"/>
      <c r="D648" s="246"/>
      <c r="E648" s="334"/>
      <c r="F648" s="335"/>
      <c r="G648" s="42"/>
    </row>
    <row r="649" spans="1:7" ht="30">
      <c r="A649" s="336" t="s">
        <v>1025</v>
      </c>
      <c r="B649" s="337" t="s">
        <v>919</v>
      </c>
      <c r="C649" s="237"/>
      <c r="D649" s="366"/>
      <c r="E649" s="367"/>
      <c r="F649" s="339"/>
      <c r="G649" s="42"/>
    </row>
    <row r="650" spans="1:6" ht="15">
      <c r="A650" s="336" t="s">
        <v>1026</v>
      </c>
      <c r="B650" s="337" t="s">
        <v>800</v>
      </c>
      <c r="C650" s="237"/>
      <c r="D650" s="366"/>
      <c r="E650" s="367"/>
      <c r="F650" s="339"/>
    </row>
    <row r="651" spans="1:6" ht="15">
      <c r="A651" s="368"/>
      <c r="B651" s="337"/>
      <c r="C651" s="237"/>
      <c r="D651" s="366"/>
      <c r="E651" s="367"/>
      <c r="F651" s="339"/>
    </row>
    <row r="652" spans="1:6" ht="15">
      <c r="A652" s="336" t="s">
        <v>27</v>
      </c>
      <c r="B652" s="237"/>
      <c r="C652" s="237" t="s">
        <v>28</v>
      </c>
      <c r="D652" s="366" t="s">
        <v>29</v>
      </c>
      <c r="E652" s="367" t="s">
        <v>30</v>
      </c>
      <c r="F652" s="339" t="s">
        <v>31</v>
      </c>
    </row>
    <row r="653" spans="1:6" ht="15">
      <c r="A653" s="369">
        <v>88247</v>
      </c>
      <c r="B653" s="337" t="s">
        <v>1027</v>
      </c>
      <c r="C653" s="237" t="s">
        <v>32</v>
      </c>
      <c r="D653" s="370">
        <v>0.4</v>
      </c>
      <c r="E653" s="367">
        <v>14</v>
      </c>
      <c r="F653" s="251">
        <f>TRUNC((D653*E653),2)</f>
        <v>5.6</v>
      </c>
    </row>
    <row r="654" spans="1:6" ht="15">
      <c r="A654" s="369">
        <v>88264</v>
      </c>
      <c r="B654" s="337" t="s">
        <v>1028</v>
      </c>
      <c r="C654" s="237" t="s">
        <v>32</v>
      </c>
      <c r="D654" s="370">
        <v>0.4</v>
      </c>
      <c r="E654" s="367">
        <v>18.3</v>
      </c>
      <c r="F654" s="251">
        <f>TRUNC((D654*E654),2)</f>
        <v>7.32</v>
      </c>
    </row>
    <row r="655" spans="1:6" ht="30">
      <c r="A655" s="369">
        <v>2373</v>
      </c>
      <c r="B655" s="337" t="s">
        <v>1205</v>
      </c>
      <c r="C655" s="237" t="s">
        <v>28</v>
      </c>
      <c r="D655" s="370">
        <v>1</v>
      </c>
      <c r="E655" s="367">
        <v>100.34</v>
      </c>
      <c r="F655" s="251">
        <f>TRUNC((D655*E655),2)</f>
        <v>100.34</v>
      </c>
    </row>
    <row r="656" spans="1:6" ht="15">
      <c r="A656" s="561" t="s">
        <v>38</v>
      </c>
      <c r="B656" s="606"/>
      <c r="C656" s="606" t="s">
        <v>1</v>
      </c>
      <c r="D656" s="607" t="s">
        <v>1</v>
      </c>
      <c r="E656" s="608" t="s">
        <v>1</v>
      </c>
      <c r="F656" s="565">
        <f>SUM(F653:F655)</f>
        <v>113.26</v>
      </c>
    </row>
    <row r="657" spans="1:6" ht="15">
      <c r="A657" s="561"/>
      <c r="B657" s="606"/>
      <c r="C657" s="606"/>
      <c r="D657" s="607"/>
      <c r="E657" s="608"/>
      <c r="F657" s="594"/>
    </row>
    <row r="658" spans="1:6" ht="15">
      <c r="A658" s="561" t="s">
        <v>39</v>
      </c>
      <c r="B658" s="606"/>
      <c r="C658" s="606" t="s">
        <v>1</v>
      </c>
      <c r="D658" s="607" t="s">
        <v>1</v>
      </c>
      <c r="E658" s="608" t="s">
        <v>1</v>
      </c>
      <c r="F658" s="565">
        <f>F656</f>
        <v>113.26</v>
      </c>
    </row>
    <row r="659" spans="1:6" ht="15">
      <c r="A659" s="561" t="s">
        <v>40</v>
      </c>
      <c r="B659" s="606"/>
      <c r="C659" s="606" t="s">
        <v>1</v>
      </c>
      <c r="D659" s="607" t="s">
        <v>1</v>
      </c>
      <c r="E659" s="608">
        <v>0</v>
      </c>
      <c r="F659" s="595">
        <v>0</v>
      </c>
    </row>
    <row r="660" spans="1:6" ht="15.75" thickBot="1">
      <c r="A660" s="568" t="s">
        <v>41</v>
      </c>
      <c r="B660" s="569"/>
      <c r="C660" s="569" t="s">
        <v>1</v>
      </c>
      <c r="D660" s="592" t="s">
        <v>1</v>
      </c>
      <c r="E660" s="593" t="s">
        <v>1</v>
      </c>
      <c r="F660" s="570">
        <f>SUM(F658:F659)</f>
        <v>113.26</v>
      </c>
    </row>
    <row r="661" spans="1:6" ht="15.75" thickBot="1">
      <c r="A661" s="42"/>
      <c r="B661" s="161"/>
      <c r="C661" s="36"/>
      <c r="D661" s="36"/>
      <c r="E661" s="36"/>
      <c r="F661" s="36"/>
    </row>
    <row r="662" spans="1:6" ht="15">
      <c r="A662" s="244" t="s">
        <v>1024</v>
      </c>
      <c r="B662" s="365" t="s">
        <v>1206</v>
      </c>
      <c r="C662" s="245"/>
      <c r="D662" s="246"/>
      <c r="E662" s="334"/>
      <c r="F662" s="335"/>
    </row>
    <row r="663" spans="1:6" ht="30">
      <c r="A663" s="336" t="s">
        <v>1025</v>
      </c>
      <c r="B663" s="337" t="s">
        <v>958</v>
      </c>
      <c r="C663" s="237"/>
      <c r="D663" s="366"/>
      <c r="E663" s="367"/>
      <c r="F663" s="339"/>
    </row>
    <row r="664" spans="1:6" ht="15">
      <c r="A664" s="336" t="s">
        <v>1026</v>
      </c>
      <c r="B664" s="337" t="s">
        <v>800</v>
      </c>
      <c r="C664" s="237"/>
      <c r="D664" s="366"/>
      <c r="E664" s="367"/>
      <c r="F664" s="339"/>
    </row>
    <row r="665" spans="1:6" ht="15">
      <c r="A665" s="368"/>
      <c r="B665" s="337"/>
      <c r="C665" s="237"/>
      <c r="D665" s="366"/>
      <c r="E665" s="367"/>
      <c r="F665" s="339"/>
    </row>
    <row r="666" spans="1:6" ht="15">
      <c r="A666" s="336" t="s">
        <v>27</v>
      </c>
      <c r="B666" s="237"/>
      <c r="C666" s="237" t="s">
        <v>28</v>
      </c>
      <c r="D666" s="366" t="s">
        <v>29</v>
      </c>
      <c r="E666" s="367" t="s">
        <v>30</v>
      </c>
      <c r="F666" s="339" t="s">
        <v>31</v>
      </c>
    </row>
    <row r="667" spans="1:6" ht="15">
      <c r="A667" s="369">
        <v>88247</v>
      </c>
      <c r="B667" s="337" t="s">
        <v>1027</v>
      </c>
      <c r="C667" s="237" t="s">
        <v>32</v>
      </c>
      <c r="D667" s="370">
        <v>0.4</v>
      </c>
      <c r="E667" s="367">
        <v>14</v>
      </c>
      <c r="F667" s="251">
        <f>TRUNC((D667*E667),2)</f>
        <v>5.6</v>
      </c>
    </row>
    <row r="668" spans="1:6" ht="15">
      <c r="A668" s="369">
        <v>88264</v>
      </c>
      <c r="B668" s="337" t="s">
        <v>1028</v>
      </c>
      <c r="C668" s="237" t="s">
        <v>32</v>
      </c>
      <c r="D668" s="370">
        <v>0.4</v>
      </c>
      <c r="E668" s="367">
        <v>18.3</v>
      </c>
      <c r="F668" s="251">
        <f>TRUNC((D668*E668),2)</f>
        <v>7.32</v>
      </c>
    </row>
    <row r="669" spans="1:6" ht="15">
      <c r="A669" s="369">
        <v>2391</v>
      </c>
      <c r="B669" s="337" t="s">
        <v>1207</v>
      </c>
      <c r="C669" s="237" t="s">
        <v>28</v>
      </c>
      <c r="D669" s="370">
        <v>1</v>
      </c>
      <c r="E669" s="367">
        <v>313.82</v>
      </c>
      <c r="F669" s="251">
        <f>TRUNC((D669*E669),2)</f>
        <v>313.82</v>
      </c>
    </row>
    <row r="670" spans="1:6" ht="15">
      <c r="A670" s="561" t="s">
        <v>38</v>
      </c>
      <c r="B670" s="606"/>
      <c r="C670" s="606" t="s">
        <v>1</v>
      </c>
      <c r="D670" s="607" t="s">
        <v>1</v>
      </c>
      <c r="E670" s="608" t="s">
        <v>1</v>
      </c>
      <c r="F670" s="565">
        <f>SUM(F667:F669)</f>
        <v>326.74</v>
      </c>
    </row>
    <row r="671" spans="1:6" ht="15">
      <c r="A671" s="561"/>
      <c r="B671" s="606"/>
      <c r="C671" s="606"/>
      <c r="D671" s="607"/>
      <c r="E671" s="608"/>
      <c r="F671" s="594"/>
    </row>
    <row r="672" spans="1:6" ht="15">
      <c r="A672" s="561" t="s">
        <v>39</v>
      </c>
      <c r="B672" s="606"/>
      <c r="C672" s="606" t="s">
        <v>1</v>
      </c>
      <c r="D672" s="607" t="s">
        <v>1</v>
      </c>
      <c r="E672" s="608" t="s">
        <v>1</v>
      </c>
      <c r="F672" s="565">
        <f>F670</f>
        <v>326.74</v>
      </c>
    </row>
    <row r="673" spans="1:6" ht="15">
      <c r="A673" s="561" t="s">
        <v>40</v>
      </c>
      <c r="B673" s="606"/>
      <c r="C673" s="606" t="s">
        <v>1</v>
      </c>
      <c r="D673" s="607" t="s">
        <v>1</v>
      </c>
      <c r="E673" s="608">
        <v>0</v>
      </c>
      <c r="F673" s="595">
        <v>0</v>
      </c>
    </row>
    <row r="674" spans="1:6" ht="15.75" thickBot="1">
      <c r="A674" s="568" t="s">
        <v>41</v>
      </c>
      <c r="B674" s="569"/>
      <c r="C674" s="569" t="s">
        <v>1</v>
      </c>
      <c r="D674" s="592" t="s">
        <v>1</v>
      </c>
      <c r="E674" s="593" t="s">
        <v>1</v>
      </c>
      <c r="F674" s="570">
        <f>SUM(F672:F673)</f>
        <v>326.74</v>
      </c>
    </row>
    <row r="675" spans="1:6" ht="15.75" thickBot="1">
      <c r="A675" s="42"/>
      <c r="B675" s="161"/>
      <c r="C675" s="36"/>
      <c r="D675" s="36"/>
      <c r="E675" s="36"/>
      <c r="F675" s="36"/>
    </row>
    <row r="676" spans="1:6" ht="15">
      <c r="A676" s="244" t="s">
        <v>1024</v>
      </c>
      <c r="B676" s="365" t="s">
        <v>1208</v>
      </c>
      <c r="C676" s="245"/>
      <c r="D676" s="246"/>
      <c r="E676" s="334"/>
      <c r="F676" s="335"/>
    </row>
    <row r="677" spans="1:6" ht="30">
      <c r="A677" s="336" t="s">
        <v>1025</v>
      </c>
      <c r="B677" s="337" t="s">
        <v>959</v>
      </c>
      <c r="C677" s="237"/>
      <c r="D677" s="366"/>
      <c r="E677" s="367"/>
      <c r="F677" s="339"/>
    </row>
    <row r="678" spans="1:6" ht="15">
      <c r="A678" s="336" t="s">
        <v>1026</v>
      </c>
      <c r="B678" s="337" t="s">
        <v>800</v>
      </c>
      <c r="C678" s="237"/>
      <c r="D678" s="366"/>
      <c r="E678" s="367"/>
      <c r="F678" s="339"/>
    </row>
    <row r="679" spans="1:6" ht="15">
      <c r="A679" s="368"/>
      <c r="B679" s="337"/>
      <c r="C679" s="237"/>
      <c r="D679" s="366"/>
      <c r="E679" s="367"/>
      <c r="F679" s="339"/>
    </row>
    <row r="680" spans="1:6" ht="15">
      <c r="A680" s="336" t="s">
        <v>27</v>
      </c>
      <c r="B680" s="237"/>
      <c r="C680" s="237" t="s">
        <v>28</v>
      </c>
      <c r="D680" s="366" t="s">
        <v>29</v>
      </c>
      <c r="E680" s="367" t="s">
        <v>30</v>
      </c>
      <c r="F680" s="339" t="s">
        <v>31</v>
      </c>
    </row>
    <row r="681" spans="1:6" ht="15">
      <c r="A681" s="369">
        <v>88247</v>
      </c>
      <c r="B681" s="337" t="s">
        <v>1027</v>
      </c>
      <c r="C681" s="237" t="s">
        <v>32</v>
      </c>
      <c r="D681" s="370">
        <v>0.4</v>
      </c>
      <c r="E681" s="367">
        <v>14</v>
      </c>
      <c r="F681" s="251">
        <f>TRUNC((D681*E681),2)</f>
        <v>5.6</v>
      </c>
    </row>
    <row r="682" spans="1:6" ht="15">
      <c r="A682" s="369">
        <v>88264</v>
      </c>
      <c r="B682" s="337" t="s">
        <v>1028</v>
      </c>
      <c r="C682" s="237" t="s">
        <v>32</v>
      </c>
      <c r="D682" s="370">
        <v>0.4</v>
      </c>
      <c r="E682" s="367">
        <v>18.3</v>
      </c>
      <c r="F682" s="251">
        <f>TRUNC((D682*E682),2)</f>
        <v>7.32</v>
      </c>
    </row>
    <row r="683" spans="1:6" ht="15">
      <c r="A683" s="369">
        <v>2393</v>
      </c>
      <c r="B683" s="337" t="s">
        <v>1209</v>
      </c>
      <c r="C683" s="237" t="s">
        <v>28</v>
      </c>
      <c r="D683" s="370">
        <v>1</v>
      </c>
      <c r="E683" s="367">
        <v>836.7</v>
      </c>
      <c r="F683" s="251">
        <f>TRUNC((D683*E683),2)</f>
        <v>836.7</v>
      </c>
    </row>
    <row r="684" spans="1:6" ht="15">
      <c r="A684" s="561" t="s">
        <v>38</v>
      </c>
      <c r="B684" s="606"/>
      <c r="C684" s="606" t="s">
        <v>1</v>
      </c>
      <c r="D684" s="607" t="s">
        <v>1</v>
      </c>
      <c r="E684" s="608" t="s">
        <v>1</v>
      </c>
      <c r="F684" s="565">
        <f>SUM(F681:F683)</f>
        <v>849.62</v>
      </c>
    </row>
    <row r="685" spans="1:6" ht="15">
      <c r="A685" s="561"/>
      <c r="B685" s="606"/>
      <c r="C685" s="606"/>
      <c r="D685" s="607"/>
      <c r="E685" s="608"/>
      <c r="F685" s="594"/>
    </row>
    <row r="686" spans="1:6" ht="15">
      <c r="A686" s="561" t="s">
        <v>39</v>
      </c>
      <c r="B686" s="606"/>
      <c r="C686" s="606" t="s">
        <v>1</v>
      </c>
      <c r="D686" s="607" t="s">
        <v>1</v>
      </c>
      <c r="E686" s="608" t="s">
        <v>1</v>
      </c>
      <c r="F686" s="565">
        <f>F684</f>
        <v>849.62</v>
      </c>
    </row>
    <row r="687" spans="1:6" ht="15">
      <c r="A687" s="561" t="s">
        <v>40</v>
      </c>
      <c r="B687" s="606"/>
      <c r="C687" s="606" t="s">
        <v>1</v>
      </c>
      <c r="D687" s="607" t="s">
        <v>1</v>
      </c>
      <c r="E687" s="608">
        <v>0</v>
      </c>
      <c r="F687" s="595">
        <v>0</v>
      </c>
    </row>
    <row r="688" spans="1:6" ht="15.75" thickBot="1">
      <c r="A688" s="568" t="s">
        <v>41</v>
      </c>
      <c r="B688" s="569"/>
      <c r="C688" s="569" t="s">
        <v>1</v>
      </c>
      <c r="D688" s="592" t="s">
        <v>1</v>
      </c>
      <c r="E688" s="593" t="s">
        <v>1</v>
      </c>
      <c r="F688" s="570">
        <f>SUM(F686:F687)</f>
        <v>849.62</v>
      </c>
    </row>
    <row r="689" spans="1:6" ht="15.75" thickBot="1">
      <c r="A689" s="42"/>
      <c r="B689" s="161"/>
      <c r="C689" s="36"/>
      <c r="D689" s="36"/>
      <c r="E689" s="36"/>
      <c r="F689" s="36"/>
    </row>
    <row r="690" spans="1:6" ht="15">
      <c r="A690" s="244" t="s">
        <v>1024</v>
      </c>
      <c r="B690" s="365" t="s">
        <v>1212</v>
      </c>
      <c r="C690" s="245"/>
      <c r="D690" s="246"/>
      <c r="E690" s="334"/>
      <c r="F690" s="335"/>
    </row>
    <row r="691" spans="1:6" ht="30">
      <c r="A691" s="336" t="s">
        <v>1025</v>
      </c>
      <c r="B691" s="337" t="s">
        <v>921</v>
      </c>
      <c r="C691" s="237"/>
      <c r="D691" s="366"/>
      <c r="E691" s="367"/>
      <c r="F691" s="339"/>
    </row>
    <row r="692" spans="1:6" ht="15">
      <c r="A692" s="336" t="s">
        <v>1026</v>
      </c>
      <c r="B692" s="337" t="s">
        <v>800</v>
      </c>
      <c r="C692" s="237"/>
      <c r="D692" s="366"/>
      <c r="E692" s="367"/>
      <c r="F692" s="339"/>
    </row>
    <row r="693" spans="1:6" ht="15">
      <c r="A693" s="368"/>
      <c r="B693" s="337"/>
      <c r="C693" s="237"/>
      <c r="D693" s="366"/>
      <c r="E693" s="367"/>
      <c r="F693" s="339"/>
    </row>
    <row r="694" spans="1:6" ht="15">
      <c r="A694" s="336" t="s">
        <v>27</v>
      </c>
      <c r="B694" s="237"/>
      <c r="C694" s="237" t="s">
        <v>28</v>
      </c>
      <c r="D694" s="366" t="s">
        <v>29</v>
      </c>
      <c r="E694" s="367" t="s">
        <v>30</v>
      </c>
      <c r="F694" s="339" t="s">
        <v>31</v>
      </c>
    </row>
    <row r="695" spans="1:6" ht="15">
      <c r="A695" s="369">
        <v>88264</v>
      </c>
      <c r="B695" s="337" t="s">
        <v>1028</v>
      </c>
      <c r="C695" s="237" t="s">
        <v>32</v>
      </c>
      <c r="D695" s="370">
        <v>0.125</v>
      </c>
      <c r="E695" s="367">
        <v>18.3</v>
      </c>
      <c r="F695" s="251">
        <f>TRUNC((D695*E695),2)</f>
        <v>2.28</v>
      </c>
    </row>
    <row r="696" spans="1:6" ht="30">
      <c r="A696" s="369">
        <v>2370</v>
      </c>
      <c r="B696" s="337" t="s">
        <v>1213</v>
      </c>
      <c r="C696" s="237" t="s">
        <v>800</v>
      </c>
      <c r="D696" s="370">
        <v>1</v>
      </c>
      <c r="E696" s="367">
        <v>10.61</v>
      </c>
      <c r="F696" s="251">
        <f>TRUNC((D696*E696),2)</f>
        <v>10.61</v>
      </c>
    </row>
    <row r="697" spans="1:6" ht="15">
      <c r="A697" s="561" t="s">
        <v>38</v>
      </c>
      <c r="B697" s="606"/>
      <c r="C697" s="606" t="s">
        <v>1</v>
      </c>
      <c r="D697" s="607" t="s">
        <v>1</v>
      </c>
      <c r="E697" s="608" t="s">
        <v>1</v>
      </c>
      <c r="F697" s="565">
        <f>SUM(F695:F696)</f>
        <v>12.889999999999999</v>
      </c>
    </row>
    <row r="698" spans="1:6" ht="15">
      <c r="A698" s="561"/>
      <c r="B698" s="606"/>
      <c r="C698" s="606"/>
      <c r="D698" s="607"/>
      <c r="E698" s="608"/>
      <c r="F698" s="594"/>
    </row>
    <row r="699" spans="1:6" ht="15">
      <c r="A699" s="561" t="s">
        <v>39</v>
      </c>
      <c r="B699" s="606"/>
      <c r="C699" s="606" t="s">
        <v>1</v>
      </c>
      <c r="D699" s="607" t="s">
        <v>1</v>
      </c>
      <c r="E699" s="608" t="s">
        <v>1</v>
      </c>
      <c r="F699" s="565">
        <f>F697</f>
        <v>12.889999999999999</v>
      </c>
    </row>
    <row r="700" spans="1:6" ht="15">
      <c r="A700" s="561" t="s">
        <v>40</v>
      </c>
      <c r="B700" s="606"/>
      <c r="C700" s="606" t="s">
        <v>1</v>
      </c>
      <c r="D700" s="607" t="s">
        <v>1</v>
      </c>
      <c r="E700" s="608">
        <v>0</v>
      </c>
      <c r="F700" s="595">
        <v>0</v>
      </c>
    </row>
    <row r="701" spans="1:6" ht="15.75" thickBot="1">
      <c r="A701" s="568" t="s">
        <v>41</v>
      </c>
      <c r="B701" s="569"/>
      <c r="C701" s="569" t="s">
        <v>1</v>
      </c>
      <c r="D701" s="592" t="s">
        <v>1</v>
      </c>
      <c r="E701" s="593" t="s">
        <v>1</v>
      </c>
      <c r="F701" s="570">
        <f>SUM(F699:F700)</f>
        <v>12.889999999999999</v>
      </c>
    </row>
    <row r="702" spans="1:6" ht="15.75" thickBot="1">
      <c r="A702" s="42"/>
      <c r="B702" s="161"/>
      <c r="C702" s="36"/>
      <c r="D702" s="36"/>
      <c r="E702" s="36"/>
      <c r="F702" s="36"/>
    </row>
    <row r="703" spans="1:6" ht="15">
      <c r="A703" s="244" t="s">
        <v>1024</v>
      </c>
      <c r="B703" s="365" t="s">
        <v>1214</v>
      </c>
      <c r="C703" s="245"/>
      <c r="D703" s="246"/>
      <c r="E703" s="334"/>
      <c r="F703" s="335"/>
    </row>
    <row r="704" spans="1:6" ht="30">
      <c r="A704" s="336" t="s">
        <v>1025</v>
      </c>
      <c r="B704" s="337" t="s">
        <v>1215</v>
      </c>
      <c r="C704" s="237"/>
      <c r="D704" s="366"/>
      <c r="E704" s="367"/>
      <c r="F704" s="339"/>
    </row>
    <row r="705" spans="1:6" ht="15">
      <c r="A705" s="336" t="s">
        <v>1026</v>
      </c>
      <c r="B705" s="337" t="s">
        <v>800</v>
      </c>
      <c r="C705" s="237"/>
      <c r="D705" s="366"/>
      <c r="E705" s="367"/>
      <c r="F705" s="339"/>
    </row>
    <row r="706" spans="1:6" ht="15">
      <c r="A706" s="368"/>
      <c r="B706" s="337"/>
      <c r="C706" s="237"/>
      <c r="D706" s="366"/>
      <c r="E706" s="367"/>
      <c r="F706" s="339"/>
    </row>
    <row r="707" spans="1:6" ht="15">
      <c r="A707" s="336" t="s">
        <v>27</v>
      </c>
      <c r="B707" s="237"/>
      <c r="C707" s="237" t="s">
        <v>28</v>
      </c>
      <c r="D707" s="366" t="s">
        <v>29</v>
      </c>
      <c r="E707" s="367" t="s">
        <v>30</v>
      </c>
      <c r="F707" s="339" t="s">
        <v>31</v>
      </c>
    </row>
    <row r="708" spans="1:6" ht="15">
      <c r="A708" s="369">
        <v>88264</v>
      </c>
      <c r="B708" s="337" t="s">
        <v>1028</v>
      </c>
      <c r="C708" s="237" t="s">
        <v>32</v>
      </c>
      <c r="D708" s="370">
        <v>0.15</v>
      </c>
      <c r="E708" s="367">
        <v>17.38</v>
      </c>
      <c r="F708" s="251">
        <f>TRUNC((D708*E708),2)</f>
        <v>2.6</v>
      </c>
    </row>
    <row r="709" spans="1:6" ht="15">
      <c r="A709" s="369">
        <v>2388</v>
      </c>
      <c r="B709" s="337" t="s">
        <v>1216</v>
      </c>
      <c r="C709" s="237" t="s">
        <v>800</v>
      </c>
      <c r="D709" s="370">
        <v>1</v>
      </c>
      <c r="E709" s="367">
        <v>57.1</v>
      </c>
      <c r="F709" s="251">
        <f>TRUNC((D709*E709),2)</f>
        <v>57.1</v>
      </c>
    </row>
    <row r="710" spans="1:6" ht="15">
      <c r="A710" s="561" t="s">
        <v>38</v>
      </c>
      <c r="B710" s="606"/>
      <c r="C710" s="606" t="s">
        <v>1</v>
      </c>
      <c r="D710" s="607" t="s">
        <v>1</v>
      </c>
      <c r="E710" s="608" t="s">
        <v>1</v>
      </c>
      <c r="F710" s="565">
        <f>SUM(F708:F709)</f>
        <v>59.7</v>
      </c>
    </row>
    <row r="711" spans="1:6" ht="15">
      <c r="A711" s="561"/>
      <c r="B711" s="606"/>
      <c r="C711" s="606"/>
      <c r="D711" s="607"/>
      <c r="E711" s="608"/>
      <c r="F711" s="594"/>
    </row>
    <row r="712" spans="1:6" ht="15">
      <c r="A712" s="561" t="s">
        <v>39</v>
      </c>
      <c r="B712" s="606"/>
      <c r="C712" s="606" t="s">
        <v>1</v>
      </c>
      <c r="D712" s="607" t="s">
        <v>1</v>
      </c>
      <c r="E712" s="608" t="s">
        <v>1</v>
      </c>
      <c r="F712" s="565">
        <f>F710</f>
        <v>59.7</v>
      </c>
    </row>
    <row r="713" spans="1:6" ht="15">
      <c r="A713" s="561" t="s">
        <v>40</v>
      </c>
      <c r="B713" s="606"/>
      <c r="C713" s="606" t="s">
        <v>1</v>
      </c>
      <c r="D713" s="607" t="s">
        <v>1</v>
      </c>
      <c r="E713" s="608">
        <v>0</v>
      </c>
      <c r="F713" s="595">
        <v>0</v>
      </c>
    </row>
    <row r="714" spans="1:6" ht="15.75" thickBot="1">
      <c r="A714" s="568" t="s">
        <v>41</v>
      </c>
      <c r="B714" s="569"/>
      <c r="C714" s="569" t="s">
        <v>1</v>
      </c>
      <c r="D714" s="592" t="s">
        <v>1</v>
      </c>
      <c r="E714" s="593" t="s">
        <v>1</v>
      </c>
      <c r="F714" s="570">
        <f>SUM(F712:F713)</f>
        <v>59.7</v>
      </c>
    </row>
    <row r="715" spans="1:6" ht="15.75" thickBot="1">
      <c r="A715" s="42"/>
      <c r="B715" s="161"/>
      <c r="C715" s="36"/>
      <c r="D715" s="36"/>
      <c r="E715" s="36"/>
      <c r="F715" s="36"/>
    </row>
    <row r="716" spans="1:6" ht="15">
      <c r="A716" s="244" t="s">
        <v>1024</v>
      </c>
      <c r="B716" s="365" t="s">
        <v>1217</v>
      </c>
      <c r="C716" s="245"/>
      <c r="D716" s="246"/>
      <c r="E716" s="334"/>
      <c r="F716" s="335"/>
    </row>
    <row r="717" spans="1:6" ht="60">
      <c r="A717" s="336" t="s">
        <v>1025</v>
      </c>
      <c r="B717" s="337" t="s">
        <v>962</v>
      </c>
      <c r="C717" s="237"/>
      <c r="D717" s="366"/>
      <c r="E717" s="367"/>
      <c r="F717" s="339"/>
    </row>
    <row r="718" spans="1:6" ht="15">
      <c r="A718" s="336" t="s">
        <v>1026</v>
      </c>
      <c r="B718" s="337" t="s">
        <v>800</v>
      </c>
      <c r="C718" s="237"/>
      <c r="D718" s="366"/>
      <c r="E718" s="367"/>
      <c r="F718" s="339"/>
    </row>
    <row r="719" spans="1:6" ht="15">
      <c r="A719" s="368"/>
      <c r="B719" s="337"/>
      <c r="C719" s="237"/>
      <c r="D719" s="366"/>
      <c r="E719" s="367"/>
      <c r="F719" s="339"/>
    </row>
    <row r="720" spans="1:6" ht="15">
      <c r="A720" s="336" t="s">
        <v>27</v>
      </c>
      <c r="B720" s="237"/>
      <c r="C720" s="237" t="s">
        <v>28</v>
      </c>
      <c r="D720" s="366" t="s">
        <v>29</v>
      </c>
      <c r="E720" s="367" t="s">
        <v>30</v>
      </c>
      <c r="F720" s="339" t="s">
        <v>31</v>
      </c>
    </row>
    <row r="721" spans="1:6" ht="15">
      <c r="A721" s="369">
        <v>88247</v>
      </c>
      <c r="B721" s="337" t="s">
        <v>1027</v>
      </c>
      <c r="C721" s="237" t="s">
        <v>32</v>
      </c>
      <c r="D721" s="370">
        <v>6</v>
      </c>
      <c r="E721" s="367">
        <v>14</v>
      </c>
      <c r="F721" s="251">
        <f>TRUNC((D721*E721),2)</f>
        <v>84</v>
      </c>
    </row>
    <row r="722" spans="1:6" ht="15">
      <c r="A722" s="369">
        <v>88264</v>
      </c>
      <c r="B722" s="337" t="s">
        <v>1028</v>
      </c>
      <c r="C722" s="237" t="s">
        <v>32</v>
      </c>
      <c r="D722" s="370">
        <v>6</v>
      </c>
      <c r="E722" s="367">
        <v>18.3</v>
      </c>
      <c r="F722" s="251">
        <f>TRUNC((D722*E722),2)</f>
        <v>109.8</v>
      </c>
    </row>
    <row r="723" spans="1:6" ht="45">
      <c r="A723" s="369">
        <v>12043</v>
      </c>
      <c r="B723" s="337" t="s">
        <v>1218</v>
      </c>
      <c r="C723" s="237" t="s">
        <v>28</v>
      </c>
      <c r="D723" s="370">
        <v>1</v>
      </c>
      <c r="E723" s="367">
        <v>1274.26</v>
      </c>
      <c r="F723" s="251">
        <f>TRUNC((D723*E723),2)</f>
        <v>1274.26</v>
      </c>
    </row>
    <row r="724" spans="1:6" ht="15">
      <c r="A724" s="561" t="s">
        <v>38</v>
      </c>
      <c r="B724" s="606"/>
      <c r="C724" s="606" t="s">
        <v>1</v>
      </c>
      <c r="D724" s="607" t="s">
        <v>1</v>
      </c>
      <c r="E724" s="608" t="s">
        <v>1</v>
      </c>
      <c r="F724" s="565">
        <f>SUM(F721:F723)</f>
        <v>1468.06</v>
      </c>
    </row>
    <row r="725" spans="1:6" ht="15">
      <c r="A725" s="561"/>
      <c r="B725" s="606"/>
      <c r="C725" s="606"/>
      <c r="D725" s="607"/>
      <c r="E725" s="608"/>
      <c r="F725" s="594"/>
    </row>
    <row r="726" spans="1:6" ht="15">
      <c r="A726" s="561" t="s">
        <v>39</v>
      </c>
      <c r="B726" s="606"/>
      <c r="C726" s="606" t="s">
        <v>1</v>
      </c>
      <c r="D726" s="607" t="s">
        <v>1</v>
      </c>
      <c r="E726" s="608" t="s">
        <v>1</v>
      </c>
      <c r="F726" s="565">
        <f>F724</f>
        <v>1468.06</v>
      </c>
    </row>
    <row r="727" spans="1:6" ht="15">
      <c r="A727" s="561" t="s">
        <v>40</v>
      </c>
      <c r="B727" s="606"/>
      <c r="C727" s="606" t="s">
        <v>1</v>
      </c>
      <c r="D727" s="607" t="s">
        <v>1</v>
      </c>
      <c r="E727" s="608">
        <v>0</v>
      </c>
      <c r="F727" s="595">
        <v>0</v>
      </c>
    </row>
    <row r="728" spans="1:6" ht="15.75" thickBot="1">
      <c r="A728" s="568" t="s">
        <v>41</v>
      </c>
      <c r="B728" s="569"/>
      <c r="C728" s="569" t="s">
        <v>1</v>
      </c>
      <c r="D728" s="592" t="s">
        <v>1</v>
      </c>
      <c r="E728" s="593" t="s">
        <v>1</v>
      </c>
      <c r="F728" s="570">
        <f>SUM(F726:F727)</f>
        <v>1468.06</v>
      </c>
    </row>
    <row r="729" spans="1:6" ht="15.75" thickBot="1">
      <c r="A729" s="42"/>
      <c r="B729" s="161"/>
      <c r="C729" s="36"/>
      <c r="D729" s="36"/>
      <c r="E729" s="36"/>
      <c r="F729" s="36"/>
    </row>
    <row r="730" spans="1:6" ht="15">
      <c r="A730" s="244" t="s">
        <v>1024</v>
      </c>
      <c r="B730" s="365" t="s">
        <v>1219</v>
      </c>
      <c r="C730" s="245"/>
      <c r="D730" s="246"/>
      <c r="E730" s="334"/>
      <c r="F730" s="335"/>
    </row>
    <row r="731" spans="1:6" ht="60">
      <c r="A731" s="336" t="s">
        <v>1025</v>
      </c>
      <c r="B731" s="337" t="s">
        <v>924</v>
      </c>
      <c r="C731" s="237"/>
      <c r="D731" s="366"/>
      <c r="E731" s="367"/>
      <c r="F731" s="339"/>
    </row>
    <row r="732" spans="1:6" ht="15">
      <c r="A732" s="336" t="s">
        <v>1026</v>
      </c>
      <c r="B732" s="337" t="s">
        <v>800</v>
      </c>
      <c r="C732" s="237"/>
      <c r="D732" s="366"/>
      <c r="E732" s="367"/>
      <c r="F732" s="339"/>
    </row>
    <row r="733" spans="1:6" ht="15">
      <c r="A733" s="368"/>
      <c r="B733" s="337"/>
      <c r="C733" s="237"/>
      <c r="D733" s="366"/>
      <c r="E733" s="367"/>
      <c r="F733" s="339"/>
    </row>
    <row r="734" spans="1:6" ht="15">
      <c r="A734" s="336" t="s">
        <v>27</v>
      </c>
      <c r="B734" s="237"/>
      <c r="C734" s="237" t="s">
        <v>28</v>
      </c>
      <c r="D734" s="366" t="s">
        <v>29</v>
      </c>
      <c r="E734" s="367" t="s">
        <v>30</v>
      </c>
      <c r="F734" s="339" t="s">
        <v>31</v>
      </c>
    </row>
    <row r="735" spans="1:6" ht="15">
      <c r="A735" s="369">
        <v>88247</v>
      </c>
      <c r="B735" s="337" t="s">
        <v>1027</v>
      </c>
      <c r="C735" s="237" t="s">
        <v>32</v>
      </c>
      <c r="D735" s="370">
        <v>3</v>
      </c>
      <c r="E735" s="367">
        <v>14</v>
      </c>
      <c r="F735" s="251">
        <f>TRUNC((D735*E735),2)</f>
        <v>42</v>
      </c>
    </row>
    <row r="736" spans="1:6" ht="15">
      <c r="A736" s="369">
        <v>88264</v>
      </c>
      <c r="B736" s="337" t="s">
        <v>1028</v>
      </c>
      <c r="C736" s="237" t="s">
        <v>32</v>
      </c>
      <c r="D736" s="370">
        <v>3</v>
      </c>
      <c r="E736" s="367">
        <v>18.3</v>
      </c>
      <c r="F736" s="251">
        <f>TRUNC((D736*E736),2)</f>
        <v>54.9</v>
      </c>
    </row>
    <row r="737" spans="1:6" ht="45">
      <c r="A737" s="369">
        <v>12039</v>
      </c>
      <c r="B737" s="337" t="s">
        <v>1220</v>
      </c>
      <c r="C737" s="237" t="s">
        <v>28</v>
      </c>
      <c r="D737" s="370">
        <v>1</v>
      </c>
      <c r="E737" s="367">
        <v>526.27</v>
      </c>
      <c r="F737" s="251">
        <f>TRUNC((D737*E737),2)</f>
        <v>526.27</v>
      </c>
    </row>
    <row r="738" spans="1:6" ht="15">
      <c r="A738" s="561" t="s">
        <v>38</v>
      </c>
      <c r="B738" s="606"/>
      <c r="C738" s="606" t="s">
        <v>1</v>
      </c>
      <c r="D738" s="607" t="s">
        <v>1</v>
      </c>
      <c r="E738" s="608" t="s">
        <v>1</v>
      </c>
      <c r="F738" s="565">
        <f>SUM(F735:F737)</f>
        <v>623.17</v>
      </c>
    </row>
    <row r="739" spans="1:6" ht="15">
      <c r="A739" s="561"/>
      <c r="B739" s="606"/>
      <c r="C739" s="606"/>
      <c r="D739" s="607"/>
      <c r="E739" s="608"/>
      <c r="F739" s="594"/>
    </row>
    <row r="740" spans="1:6" ht="15">
      <c r="A740" s="561" t="s">
        <v>39</v>
      </c>
      <c r="B740" s="606"/>
      <c r="C740" s="606" t="s">
        <v>1</v>
      </c>
      <c r="D740" s="607" t="s">
        <v>1</v>
      </c>
      <c r="E740" s="608" t="s">
        <v>1</v>
      </c>
      <c r="F740" s="565">
        <f>F738</f>
        <v>623.17</v>
      </c>
    </row>
    <row r="741" spans="1:6" ht="15">
      <c r="A741" s="561" t="s">
        <v>40</v>
      </c>
      <c r="B741" s="606"/>
      <c r="C741" s="606" t="s">
        <v>1</v>
      </c>
      <c r="D741" s="607" t="s">
        <v>1</v>
      </c>
      <c r="E741" s="608">
        <v>0</v>
      </c>
      <c r="F741" s="595">
        <v>0</v>
      </c>
    </row>
    <row r="742" spans="1:6" ht="15.75" thickBot="1">
      <c r="A742" s="568" t="s">
        <v>41</v>
      </c>
      <c r="B742" s="569"/>
      <c r="C742" s="569" t="s">
        <v>1</v>
      </c>
      <c r="D742" s="592" t="s">
        <v>1</v>
      </c>
      <c r="E742" s="593" t="s">
        <v>1</v>
      </c>
      <c r="F742" s="570">
        <f>SUM(F740:F741)</f>
        <v>623.17</v>
      </c>
    </row>
    <row r="743" spans="1:6" ht="15.75" thickBot="1">
      <c r="A743" s="42"/>
      <c r="B743" s="161"/>
      <c r="C743" s="36"/>
      <c r="D743" s="36"/>
      <c r="E743" s="36"/>
      <c r="F743" s="36"/>
    </row>
    <row r="744" spans="1:6" ht="15">
      <c r="A744" s="244" t="s">
        <v>1024</v>
      </c>
      <c r="B744" s="365" t="s">
        <v>1221</v>
      </c>
      <c r="C744" s="245"/>
      <c r="D744" s="246"/>
      <c r="E744" s="334"/>
      <c r="F744" s="335"/>
    </row>
    <row r="745" spans="1:6" ht="30">
      <c r="A745" s="336" t="s">
        <v>1025</v>
      </c>
      <c r="B745" s="337" t="s">
        <v>925</v>
      </c>
      <c r="C745" s="237"/>
      <c r="D745" s="366"/>
      <c r="E745" s="367"/>
      <c r="F745" s="339"/>
    </row>
    <row r="746" spans="1:6" ht="15">
      <c r="A746" s="336" t="s">
        <v>1026</v>
      </c>
      <c r="B746" s="337" t="s">
        <v>800</v>
      </c>
      <c r="C746" s="237"/>
      <c r="D746" s="366"/>
      <c r="E746" s="367"/>
      <c r="F746" s="339"/>
    </row>
    <row r="747" spans="1:6" ht="15">
      <c r="A747" s="368"/>
      <c r="B747" s="337"/>
      <c r="C747" s="237"/>
      <c r="D747" s="366"/>
      <c r="E747" s="367"/>
      <c r="F747" s="339"/>
    </row>
    <row r="748" spans="1:6" ht="15">
      <c r="A748" s="336" t="s">
        <v>27</v>
      </c>
      <c r="B748" s="237"/>
      <c r="C748" s="237" t="s">
        <v>28</v>
      </c>
      <c r="D748" s="366" t="s">
        <v>29</v>
      </c>
      <c r="E748" s="367" t="s">
        <v>30</v>
      </c>
      <c r="F748" s="339" t="s">
        <v>31</v>
      </c>
    </row>
    <row r="749" spans="1:6" ht="15">
      <c r="A749" s="369">
        <v>88247</v>
      </c>
      <c r="B749" s="337" t="s">
        <v>1027</v>
      </c>
      <c r="C749" s="237" t="s">
        <v>32</v>
      </c>
      <c r="D749" s="370">
        <v>0.1</v>
      </c>
      <c r="E749" s="367">
        <v>14</v>
      </c>
      <c r="F749" s="251">
        <f>TRUNC((D749*E749),2)</f>
        <v>1.4</v>
      </c>
    </row>
    <row r="750" spans="1:6" ht="30">
      <c r="A750" s="369">
        <v>38194</v>
      </c>
      <c r="B750" s="337" t="s">
        <v>1222</v>
      </c>
      <c r="C750" s="237" t="s">
        <v>28</v>
      </c>
      <c r="D750" s="370">
        <v>1</v>
      </c>
      <c r="E750" s="367">
        <v>6.99</v>
      </c>
      <c r="F750" s="251">
        <f>TRUNC((D750*E750),2)</f>
        <v>6.99</v>
      </c>
    </row>
    <row r="751" spans="1:6" ht="15">
      <c r="A751" s="561" t="s">
        <v>38</v>
      </c>
      <c r="B751" s="606"/>
      <c r="C751" s="606" t="s">
        <v>1</v>
      </c>
      <c r="D751" s="607" t="s">
        <v>1</v>
      </c>
      <c r="E751" s="608" t="s">
        <v>1</v>
      </c>
      <c r="F751" s="565">
        <f>SUM(F749:F750)</f>
        <v>8.39</v>
      </c>
    </row>
    <row r="752" spans="1:6" ht="15">
      <c r="A752" s="561"/>
      <c r="B752" s="606"/>
      <c r="C752" s="606"/>
      <c r="D752" s="607"/>
      <c r="E752" s="608"/>
      <c r="F752" s="594"/>
    </row>
    <row r="753" spans="1:6" ht="15">
      <c r="A753" s="561" t="s">
        <v>39</v>
      </c>
      <c r="B753" s="606"/>
      <c r="C753" s="606" t="s">
        <v>1</v>
      </c>
      <c r="D753" s="607" t="s">
        <v>1</v>
      </c>
      <c r="E753" s="608" t="s">
        <v>1</v>
      </c>
      <c r="F753" s="565">
        <f>F751</f>
        <v>8.39</v>
      </c>
    </row>
    <row r="754" spans="1:6" ht="15">
      <c r="A754" s="561" t="s">
        <v>40</v>
      </c>
      <c r="B754" s="606"/>
      <c r="C754" s="606" t="s">
        <v>1</v>
      </c>
      <c r="D754" s="607" t="s">
        <v>1</v>
      </c>
      <c r="E754" s="608">
        <v>0</v>
      </c>
      <c r="F754" s="595">
        <v>0</v>
      </c>
    </row>
    <row r="755" spans="1:6" ht="15.75" thickBot="1">
      <c r="A755" s="568" t="s">
        <v>41</v>
      </c>
      <c r="B755" s="569"/>
      <c r="C755" s="569" t="s">
        <v>1</v>
      </c>
      <c r="D755" s="592" t="s">
        <v>1</v>
      </c>
      <c r="E755" s="593" t="s">
        <v>1</v>
      </c>
      <c r="F755" s="570">
        <f>SUM(F753:F754)</f>
        <v>8.39</v>
      </c>
    </row>
    <row r="756" spans="1:6" ht="15.75" thickBot="1">
      <c r="A756" s="42"/>
      <c r="B756" s="161"/>
      <c r="C756" s="36"/>
      <c r="D756" s="36"/>
      <c r="E756" s="36"/>
      <c r="F756" s="36"/>
    </row>
    <row r="757" spans="1:6" ht="15">
      <c r="A757" s="244" t="s">
        <v>1024</v>
      </c>
      <c r="B757" s="365" t="s">
        <v>1223</v>
      </c>
      <c r="C757" s="245"/>
      <c r="D757" s="246"/>
      <c r="E757" s="334"/>
      <c r="F757" s="335"/>
    </row>
    <row r="758" spans="1:6" ht="45">
      <c r="A758" s="336" t="s">
        <v>1025</v>
      </c>
      <c r="B758" s="337" t="s">
        <v>976</v>
      </c>
      <c r="C758" s="237"/>
      <c r="D758" s="366"/>
      <c r="E758" s="367"/>
      <c r="F758" s="339"/>
    </row>
    <row r="759" spans="1:6" ht="15">
      <c r="A759" s="336" t="s">
        <v>1026</v>
      </c>
      <c r="B759" s="337" t="s">
        <v>4</v>
      </c>
      <c r="C759" s="237"/>
      <c r="D759" s="366"/>
      <c r="E759" s="367"/>
      <c r="F759" s="339"/>
    </row>
    <row r="760" spans="1:6" ht="15">
      <c r="A760" s="368"/>
      <c r="B760" s="337"/>
      <c r="C760" s="237"/>
      <c r="D760" s="366"/>
      <c r="E760" s="367"/>
      <c r="F760" s="339"/>
    </row>
    <row r="761" spans="1:6" ht="15">
      <c r="A761" s="336" t="s">
        <v>27</v>
      </c>
      <c r="B761" s="237"/>
      <c r="C761" s="237" t="s">
        <v>28</v>
      </c>
      <c r="D761" s="366" t="s">
        <v>29</v>
      </c>
      <c r="E761" s="367" t="s">
        <v>30</v>
      </c>
      <c r="F761" s="339" t="s">
        <v>31</v>
      </c>
    </row>
    <row r="762" spans="1:6" ht="15">
      <c r="A762" s="369">
        <v>88247</v>
      </c>
      <c r="B762" s="337" t="s">
        <v>1027</v>
      </c>
      <c r="C762" s="237" t="s">
        <v>32</v>
      </c>
      <c r="D762" s="370">
        <v>0.5</v>
      </c>
      <c r="E762" s="367">
        <v>14</v>
      </c>
      <c r="F762" s="251">
        <f>TRUNC((D762*E762),2)</f>
        <v>7</v>
      </c>
    </row>
    <row r="763" spans="1:6" s="42" customFormat="1" ht="15">
      <c r="A763" s="369">
        <v>88264</v>
      </c>
      <c r="B763" s="337" t="s">
        <v>1028</v>
      </c>
      <c r="C763" s="237" t="s">
        <v>32</v>
      </c>
      <c r="D763" s="370">
        <v>0.5</v>
      </c>
      <c r="E763" s="367">
        <v>18.3</v>
      </c>
      <c r="F763" s="251">
        <f>TRUNC((D763*E763),2)</f>
        <v>9.15</v>
      </c>
    </row>
    <row r="764" spans="1:6" ht="45">
      <c r="A764" s="369">
        <v>2446</v>
      </c>
      <c r="B764" s="337" t="s">
        <v>1224</v>
      </c>
      <c r="C764" s="237" t="s">
        <v>4</v>
      </c>
      <c r="D764" s="370">
        <v>1</v>
      </c>
      <c r="E764" s="367">
        <v>5.5</v>
      </c>
      <c r="F764" s="251">
        <f>TRUNC((D764*E764),2)</f>
        <v>5.5</v>
      </c>
    </row>
    <row r="765" spans="1:6" ht="15">
      <c r="A765" s="561" t="s">
        <v>38</v>
      </c>
      <c r="B765" s="606"/>
      <c r="C765" s="606" t="s">
        <v>1</v>
      </c>
      <c r="D765" s="607" t="s">
        <v>1</v>
      </c>
      <c r="E765" s="608" t="s">
        <v>1</v>
      </c>
      <c r="F765" s="565">
        <f>SUM(F762:F764)</f>
        <v>21.65</v>
      </c>
    </row>
    <row r="766" spans="1:6" ht="15">
      <c r="A766" s="561"/>
      <c r="B766" s="606"/>
      <c r="C766" s="606"/>
      <c r="D766" s="607"/>
      <c r="E766" s="608"/>
      <c r="F766" s="594"/>
    </row>
    <row r="767" spans="1:6" ht="15">
      <c r="A767" s="561" t="s">
        <v>39</v>
      </c>
      <c r="B767" s="606"/>
      <c r="C767" s="606" t="s">
        <v>1</v>
      </c>
      <c r="D767" s="607" t="s">
        <v>1</v>
      </c>
      <c r="E767" s="608" t="s">
        <v>1</v>
      </c>
      <c r="F767" s="565">
        <f>F765</f>
        <v>21.65</v>
      </c>
    </row>
    <row r="768" spans="1:6" ht="15">
      <c r="A768" s="561" t="s">
        <v>40</v>
      </c>
      <c r="B768" s="606"/>
      <c r="C768" s="606" t="s">
        <v>1</v>
      </c>
      <c r="D768" s="607" t="s">
        <v>1</v>
      </c>
      <c r="E768" s="608">
        <v>0</v>
      </c>
      <c r="F768" s="595">
        <v>0</v>
      </c>
    </row>
    <row r="769" spans="1:6" ht="15.75" thickBot="1">
      <c r="A769" s="568" t="s">
        <v>41</v>
      </c>
      <c r="B769" s="569"/>
      <c r="C769" s="569" t="s">
        <v>1</v>
      </c>
      <c r="D769" s="592" t="s">
        <v>1</v>
      </c>
      <c r="E769" s="593" t="s">
        <v>1</v>
      </c>
      <c r="F769" s="570">
        <f>SUM(F767:F768)</f>
        <v>21.65</v>
      </c>
    </row>
    <row r="770" ht="15.75" thickBot="1"/>
    <row r="771" spans="1:6" ht="15">
      <c r="A771" s="244" t="s">
        <v>1024</v>
      </c>
      <c r="B771" s="365" t="s">
        <v>1225</v>
      </c>
      <c r="C771" s="245"/>
      <c r="D771" s="246"/>
      <c r="E771" s="334"/>
      <c r="F771" s="335"/>
    </row>
    <row r="772" spans="1:6" ht="30">
      <c r="A772" s="336" t="s">
        <v>1025</v>
      </c>
      <c r="B772" s="337" t="s">
        <v>1215</v>
      </c>
      <c r="C772" s="237"/>
      <c r="D772" s="366"/>
      <c r="E772" s="367"/>
      <c r="F772" s="339"/>
    </row>
    <row r="773" spans="1:6" ht="15">
      <c r="A773" s="336" t="s">
        <v>1026</v>
      </c>
      <c r="B773" s="337" t="s">
        <v>800</v>
      </c>
      <c r="C773" s="237"/>
      <c r="D773" s="366"/>
      <c r="E773" s="367"/>
      <c r="F773" s="339"/>
    </row>
    <row r="774" spans="1:6" ht="15">
      <c r="A774" s="368"/>
      <c r="B774" s="337"/>
      <c r="C774" s="237"/>
      <c r="D774" s="366"/>
      <c r="E774" s="367"/>
      <c r="F774" s="339"/>
    </row>
    <row r="775" spans="1:6" ht="15">
      <c r="A775" s="336" t="s">
        <v>27</v>
      </c>
      <c r="B775" s="237"/>
      <c r="C775" s="237" t="s">
        <v>28</v>
      </c>
      <c r="D775" s="366" t="s">
        <v>29</v>
      </c>
      <c r="E775" s="367" t="s">
        <v>30</v>
      </c>
      <c r="F775" s="339" t="s">
        <v>31</v>
      </c>
    </row>
    <row r="776" spans="1:6" ht="15">
      <c r="A776" s="369">
        <v>88264</v>
      </c>
      <c r="B776" s="337" t="s">
        <v>1028</v>
      </c>
      <c r="C776" s="237" t="s">
        <v>32</v>
      </c>
      <c r="D776" s="370">
        <v>0.15</v>
      </c>
      <c r="E776" s="367">
        <v>17.38</v>
      </c>
      <c r="F776" s="251">
        <f>TRUNC((D776*E776),2)</f>
        <v>2.6</v>
      </c>
    </row>
    <row r="777" spans="1:6" ht="15">
      <c r="A777" s="369">
        <v>2388</v>
      </c>
      <c r="B777" s="337" t="s">
        <v>1226</v>
      </c>
      <c r="C777" s="237" t="s">
        <v>800</v>
      </c>
      <c r="D777" s="370">
        <v>1</v>
      </c>
      <c r="E777" s="367">
        <v>57.1</v>
      </c>
      <c r="F777" s="251">
        <f>TRUNC((D777*E777),2)</f>
        <v>57.1</v>
      </c>
    </row>
    <row r="778" spans="1:6" ht="15">
      <c r="A778" s="561" t="s">
        <v>38</v>
      </c>
      <c r="B778" s="606"/>
      <c r="C778" s="606" t="s">
        <v>1</v>
      </c>
      <c r="D778" s="607" t="s">
        <v>1</v>
      </c>
      <c r="E778" s="608" t="s">
        <v>1</v>
      </c>
      <c r="F778" s="565">
        <f>SUM(F776:F777)</f>
        <v>59.7</v>
      </c>
    </row>
    <row r="779" spans="1:6" ht="15">
      <c r="A779" s="561"/>
      <c r="B779" s="606"/>
      <c r="C779" s="606"/>
      <c r="D779" s="607"/>
      <c r="E779" s="608"/>
      <c r="F779" s="594"/>
    </row>
    <row r="780" spans="1:6" ht="15">
      <c r="A780" s="561" t="s">
        <v>39</v>
      </c>
      <c r="B780" s="606"/>
      <c r="C780" s="606" t="s">
        <v>1</v>
      </c>
      <c r="D780" s="607" t="s">
        <v>1</v>
      </c>
      <c r="E780" s="608" t="s">
        <v>1</v>
      </c>
      <c r="F780" s="565">
        <f>F778</f>
        <v>59.7</v>
      </c>
    </row>
    <row r="781" spans="1:6" ht="15">
      <c r="A781" s="561" t="s">
        <v>40</v>
      </c>
      <c r="B781" s="606"/>
      <c r="C781" s="606" t="s">
        <v>1</v>
      </c>
      <c r="D781" s="607" t="s">
        <v>1</v>
      </c>
      <c r="E781" s="608">
        <v>0</v>
      </c>
      <c r="F781" s="595">
        <v>0</v>
      </c>
    </row>
    <row r="782" spans="1:6" ht="15.75" thickBot="1">
      <c r="A782" s="568" t="s">
        <v>41</v>
      </c>
      <c r="B782" s="569"/>
      <c r="C782" s="569" t="s">
        <v>1</v>
      </c>
      <c r="D782" s="592" t="s">
        <v>1</v>
      </c>
      <c r="E782" s="593" t="s">
        <v>1</v>
      </c>
      <c r="F782" s="570">
        <f>SUM(F780:F781)</f>
        <v>59.7</v>
      </c>
    </row>
    <row r="783" ht="15.75" thickBot="1"/>
    <row r="784" spans="1:6" ht="15">
      <c r="A784" s="244" t="s">
        <v>1024</v>
      </c>
      <c r="B784" s="365" t="s">
        <v>1227</v>
      </c>
      <c r="C784" s="245"/>
      <c r="D784" s="246"/>
      <c r="E784" s="334"/>
      <c r="F784" s="335"/>
    </row>
    <row r="785" spans="1:6" ht="45">
      <c r="A785" s="336" t="s">
        <v>1025</v>
      </c>
      <c r="B785" s="337" t="s">
        <v>1228</v>
      </c>
      <c r="C785" s="237"/>
      <c r="D785" s="366"/>
      <c r="E785" s="367"/>
      <c r="F785" s="339"/>
    </row>
    <row r="786" spans="1:6" ht="15">
      <c r="A786" s="336" t="s">
        <v>1026</v>
      </c>
      <c r="B786" s="337" t="s">
        <v>800</v>
      </c>
      <c r="C786" s="237"/>
      <c r="D786" s="366"/>
      <c r="E786" s="367"/>
      <c r="F786" s="339"/>
    </row>
    <row r="787" spans="1:6" ht="15">
      <c r="A787" s="368"/>
      <c r="B787" s="337"/>
      <c r="C787" s="237"/>
      <c r="D787" s="366"/>
      <c r="E787" s="367"/>
      <c r="F787" s="339"/>
    </row>
    <row r="788" spans="1:6" ht="15">
      <c r="A788" s="336" t="s">
        <v>27</v>
      </c>
      <c r="B788" s="237"/>
      <c r="C788" s="237" t="s">
        <v>28</v>
      </c>
      <c r="D788" s="366" t="s">
        <v>29</v>
      </c>
      <c r="E788" s="367" t="s">
        <v>30</v>
      </c>
      <c r="F788" s="339" t="s">
        <v>31</v>
      </c>
    </row>
    <row r="789" spans="1:6" ht="15">
      <c r="A789" s="369">
        <v>88316</v>
      </c>
      <c r="B789" s="337" t="s">
        <v>1095</v>
      </c>
      <c r="C789" s="237" t="s">
        <v>32</v>
      </c>
      <c r="D789" s="370">
        <v>0.5</v>
      </c>
      <c r="E789" s="367">
        <v>14.02</v>
      </c>
      <c r="F789" s="251">
        <f aca="true" t="shared" si="3" ref="F789:F794">TRUNC((D789*E789),2)</f>
        <v>7.01</v>
      </c>
    </row>
    <row r="790" spans="1:6" s="42" customFormat="1" ht="15">
      <c r="A790" s="369">
        <v>88309</v>
      </c>
      <c r="B790" s="337" t="s">
        <v>1229</v>
      </c>
      <c r="C790" s="237" t="s">
        <v>32</v>
      </c>
      <c r="D790" s="370">
        <v>0.5</v>
      </c>
      <c r="E790" s="367">
        <v>17.67</v>
      </c>
      <c r="F790" s="251">
        <f t="shared" si="3"/>
        <v>8.83</v>
      </c>
    </row>
    <row r="791" spans="1:6" s="42" customFormat="1" ht="15">
      <c r="A791" s="369">
        <v>88264</v>
      </c>
      <c r="B791" s="337" t="s">
        <v>1028</v>
      </c>
      <c r="C791" s="237" t="s">
        <v>32</v>
      </c>
      <c r="D791" s="370">
        <v>2</v>
      </c>
      <c r="E791" s="367">
        <v>18.3</v>
      </c>
      <c r="F791" s="251">
        <f t="shared" si="3"/>
        <v>36.6</v>
      </c>
    </row>
    <row r="792" spans="1:6" s="42" customFormat="1" ht="15">
      <c r="A792" s="369">
        <v>88247</v>
      </c>
      <c r="B792" s="337" t="s">
        <v>1027</v>
      </c>
      <c r="C792" s="237" t="s">
        <v>32</v>
      </c>
      <c r="D792" s="370">
        <v>2</v>
      </c>
      <c r="E792" s="367">
        <v>14</v>
      </c>
      <c r="F792" s="251">
        <f t="shared" si="3"/>
        <v>28</v>
      </c>
    </row>
    <row r="793" spans="1:6" s="42" customFormat="1" ht="45">
      <c r="A793" s="369">
        <v>87367</v>
      </c>
      <c r="B793" s="337" t="s">
        <v>1230</v>
      </c>
      <c r="C793" s="237" t="s">
        <v>3</v>
      </c>
      <c r="D793" s="370">
        <v>0.004</v>
      </c>
      <c r="E793" s="367">
        <v>498.37</v>
      </c>
      <c r="F793" s="251">
        <f t="shared" si="3"/>
        <v>1.99</v>
      </c>
    </row>
    <row r="794" spans="1:6" ht="45">
      <c r="A794" s="369">
        <v>11253</v>
      </c>
      <c r="B794" s="337" t="s">
        <v>1231</v>
      </c>
      <c r="C794" s="237" t="s">
        <v>800</v>
      </c>
      <c r="D794" s="370">
        <v>1</v>
      </c>
      <c r="E794" s="367">
        <v>224.21</v>
      </c>
      <c r="F794" s="251">
        <f t="shared" si="3"/>
        <v>224.21</v>
      </c>
    </row>
    <row r="795" spans="1:6" ht="15">
      <c r="A795" s="561" t="s">
        <v>38</v>
      </c>
      <c r="B795" s="606"/>
      <c r="C795" s="606" t="s">
        <v>1</v>
      </c>
      <c r="D795" s="607" t="s">
        <v>1</v>
      </c>
      <c r="E795" s="608" t="s">
        <v>1</v>
      </c>
      <c r="F795" s="565">
        <f>SUM(F789:F794)</f>
        <v>306.64</v>
      </c>
    </row>
    <row r="796" spans="1:6" ht="15">
      <c r="A796" s="561"/>
      <c r="B796" s="606"/>
      <c r="C796" s="606"/>
      <c r="D796" s="607"/>
      <c r="E796" s="608"/>
      <c r="F796" s="594"/>
    </row>
    <row r="797" spans="1:6" ht="15">
      <c r="A797" s="561" t="s">
        <v>39</v>
      </c>
      <c r="B797" s="606"/>
      <c r="C797" s="606" t="s">
        <v>1</v>
      </c>
      <c r="D797" s="607" t="s">
        <v>1</v>
      </c>
      <c r="E797" s="608" t="s">
        <v>1</v>
      </c>
      <c r="F797" s="565">
        <f>F795</f>
        <v>306.64</v>
      </c>
    </row>
    <row r="798" spans="1:6" ht="15">
      <c r="A798" s="561" t="s">
        <v>40</v>
      </c>
      <c r="B798" s="606"/>
      <c r="C798" s="606" t="s">
        <v>1</v>
      </c>
      <c r="D798" s="607" t="s">
        <v>1</v>
      </c>
      <c r="E798" s="608">
        <v>0</v>
      </c>
      <c r="F798" s="595">
        <v>0</v>
      </c>
    </row>
    <row r="799" spans="1:6" ht="15.75" thickBot="1">
      <c r="A799" s="568" t="s">
        <v>41</v>
      </c>
      <c r="B799" s="569"/>
      <c r="C799" s="569" t="s">
        <v>1</v>
      </c>
      <c r="D799" s="592" t="s">
        <v>1</v>
      </c>
      <c r="E799" s="593" t="s">
        <v>1</v>
      </c>
      <c r="F799" s="570">
        <f>SUM(F797:F798)</f>
        <v>306.64</v>
      </c>
    </row>
    <row r="800" ht="15.75" thickBot="1"/>
    <row r="801" spans="1:6" ht="15">
      <c r="A801" s="244" t="s">
        <v>1024</v>
      </c>
      <c r="B801" s="365" t="s">
        <v>1277</v>
      </c>
      <c r="C801" s="245"/>
      <c r="D801" s="246"/>
      <c r="E801" s="334"/>
      <c r="F801" s="335"/>
    </row>
    <row r="802" spans="1:6" ht="60">
      <c r="A802" s="336" t="s">
        <v>1025</v>
      </c>
      <c r="B802" s="337" t="s">
        <v>923</v>
      </c>
      <c r="C802" s="237"/>
      <c r="D802" s="366"/>
      <c r="E802" s="367"/>
      <c r="F802" s="339"/>
    </row>
    <row r="803" spans="1:6" ht="15">
      <c r="A803" s="336" t="s">
        <v>1026</v>
      </c>
      <c r="B803" s="337" t="s">
        <v>800</v>
      </c>
      <c r="C803" s="237"/>
      <c r="D803" s="366"/>
      <c r="E803" s="367"/>
      <c r="F803" s="339"/>
    </row>
    <row r="804" spans="1:6" ht="15">
      <c r="A804" s="368"/>
      <c r="B804" s="337"/>
      <c r="C804" s="237"/>
      <c r="D804" s="366"/>
      <c r="E804" s="367"/>
      <c r="F804" s="339"/>
    </row>
    <row r="805" spans="1:6" ht="15">
      <c r="A805" s="336" t="s">
        <v>27</v>
      </c>
      <c r="B805" s="237"/>
      <c r="C805" s="237" t="s">
        <v>28</v>
      </c>
      <c r="D805" s="366" t="s">
        <v>29</v>
      </c>
      <c r="E805" s="367" t="s">
        <v>30</v>
      </c>
      <c r="F805" s="339" t="s">
        <v>31</v>
      </c>
    </row>
    <row r="806" spans="1:6" ht="15">
      <c r="A806" s="369">
        <v>88264</v>
      </c>
      <c r="B806" s="337" t="s">
        <v>1028</v>
      </c>
      <c r="C806" s="237" t="s">
        <v>32</v>
      </c>
      <c r="D806" s="370">
        <v>3.5</v>
      </c>
      <c r="E806" s="367">
        <v>18.3</v>
      </c>
      <c r="F806" s="251">
        <f>TRUNC((D806*E806),2)</f>
        <v>64.05</v>
      </c>
    </row>
    <row r="807" spans="1:6" ht="15">
      <c r="A807" s="369">
        <v>88247</v>
      </c>
      <c r="B807" s="337" t="s">
        <v>1027</v>
      </c>
      <c r="C807" s="237" t="s">
        <v>32</v>
      </c>
      <c r="D807" s="370">
        <v>3.5</v>
      </c>
      <c r="E807" s="367">
        <v>14</v>
      </c>
      <c r="F807" s="251">
        <f>TRUNC((D807*E807),2)</f>
        <v>49</v>
      </c>
    </row>
    <row r="808" spans="1:6" ht="45">
      <c r="A808" s="369">
        <v>12041</v>
      </c>
      <c r="B808" s="337" t="s">
        <v>1278</v>
      </c>
      <c r="C808" s="237" t="s">
        <v>800</v>
      </c>
      <c r="D808" s="370">
        <v>1</v>
      </c>
      <c r="E808" s="367">
        <v>603.53</v>
      </c>
      <c r="F808" s="251">
        <f>TRUNC((D808*E808),2)</f>
        <v>603.53</v>
      </c>
    </row>
    <row r="809" spans="1:6" ht="15">
      <c r="A809" s="561" t="s">
        <v>38</v>
      </c>
      <c r="B809" s="606"/>
      <c r="C809" s="606" t="s">
        <v>1</v>
      </c>
      <c r="D809" s="607" t="s">
        <v>1</v>
      </c>
      <c r="E809" s="608" t="s">
        <v>1</v>
      </c>
      <c r="F809" s="565">
        <f>SUM(F806:F808)</f>
        <v>716.5799999999999</v>
      </c>
    </row>
    <row r="810" spans="1:6" ht="15">
      <c r="A810" s="561"/>
      <c r="B810" s="606"/>
      <c r="C810" s="606"/>
      <c r="D810" s="607"/>
      <c r="E810" s="608"/>
      <c r="F810" s="594"/>
    </row>
    <row r="811" spans="1:6" ht="15">
      <c r="A811" s="561" t="s">
        <v>39</v>
      </c>
      <c r="B811" s="606"/>
      <c r="C811" s="606" t="s">
        <v>1</v>
      </c>
      <c r="D811" s="607" t="s">
        <v>1</v>
      </c>
      <c r="E811" s="608" t="s">
        <v>1</v>
      </c>
      <c r="F811" s="565">
        <f>F809</f>
        <v>716.5799999999999</v>
      </c>
    </row>
    <row r="812" spans="1:6" ht="15">
      <c r="A812" s="561" t="s">
        <v>40</v>
      </c>
      <c r="B812" s="606"/>
      <c r="C812" s="606" t="s">
        <v>1</v>
      </c>
      <c r="D812" s="607" t="s">
        <v>1</v>
      </c>
      <c r="E812" s="608">
        <v>0</v>
      </c>
      <c r="F812" s="595">
        <v>0</v>
      </c>
    </row>
    <row r="813" spans="1:6" ht="15.75" thickBot="1">
      <c r="A813" s="568" t="s">
        <v>41</v>
      </c>
      <c r="B813" s="569"/>
      <c r="C813" s="569" t="s">
        <v>1</v>
      </c>
      <c r="D813" s="592" t="s">
        <v>1</v>
      </c>
      <c r="E813" s="593" t="s">
        <v>1</v>
      </c>
      <c r="F813" s="570">
        <f>SUM(F811:F812)</f>
        <v>716.5799999999999</v>
      </c>
    </row>
    <row r="814" spans="1:6" ht="15.75" thickBot="1">
      <c r="A814" s="211"/>
      <c r="B814" s="211"/>
      <c r="C814" s="211"/>
      <c r="D814" s="211"/>
      <c r="E814" s="211"/>
      <c r="F814" s="211"/>
    </row>
    <row r="815" spans="1:6" ht="15">
      <c r="A815" s="244" t="s">
        <v>1024</v>
      </c>
      <c r="B815" s="365" t="s">
        <v>1279</v>
      </c>
      <c r="C815" s="245"/>
      <c r="D815" s="246"/>
      <c r="E815" s="334"/>
      <c r="F815" s="335"/>
    </row>
    <row r="816" spans="1:6" ht="30">
      <c r="A816" s="336" t="s">
        <v>1025</v>
      </c>
      <c r="B816" s="337" t="s">
        <v>1215</v>
      </c>
      <c r="C816" s="237"/>
      <c r="D816" s="366"/>
      <c r="E816" s="367"/>
      <c r="F816" s="339"/>
    </row>
    <row r="817" spans="1:6" ht="15">
      <c r="A817" s="336" t="s">
        <v>1026</v>
      </c>
      <c r="B817" s="337" t="s">
        <v>800</v>
      </c>
      <c r="C817" s="237"/>
      <c r="D817" s="366"/>
      <c r="E817" s="367"/>
      <c r="F817" s="339"/>
    </row>
    <row r="818" spans="1:6" ht="15">
      <c r="A818" s="368"/>
      <c r="B818" s="337"/>
      <c r="C818" s="237"/>
      <c r="D818" s="366"/>
      <c r="E818" s="367"/>
      <c r="F818" s="339"/>
    </row>
    <row r="819" spans="1:6" ht="15">
      <c r="A819" s="336" t="s">
        <v>27</v>
      </c>
      <c r="B819" s="237"/>
      <c r="C819" s="237" t="s">
        <v>28</v>
      </c>
      <c r="D819" s="366" t="s">
        <v>29</v>
      </c>
      <c r="E819" s="367" t="s">
        <v>30</v>
      </c>
      <c r="F819" s="339" t="s">
        <v>31</v>
      </c>
    </row>
    <row r="820" spans="1:6" ht="15">
      <c r="A820" s="369">
        <v>88264</v>
      </c>
      <c r="B820" s="337" t="s">
        <v>1028</v>
      </c>
      <c r="C820" s="237" t="s">
        <v>32</v>
      </c>
      <c r="D820" s="370">
        <v>0.15</v>
      </c>
      <c r="E820" s="367">
        <v>18.3</v>
      </c>
      <c r="F820" s="251">
        <f>TRUNC((D820*E820),2)</f>
        <v>2.74</v>
      </c>
    </row>
    <row r="821" spans="1:6" ht="15">
      <c r="A821" s="369">
        <v>2388</v>
      </c>
      <c r="B821" s="337" t="s">
        <v>1216</v>
      </c>
      <c r="C821" s="237" t="s">
        <v>800</v>
      </c>
      <c r="D821" s="370">
        <v>1</v>
      </c>
      <c r="E821" s="367">
        <v>57.1</v>
      </c>
      <c r="F821" s="251">
        <f>TRUNC((D821*E821),2)</f>
        <v>57.1</v>
      </c>
    </row>
    <row r="822" spans="1:6" ht="15">
      <c r="A822" s="336" t="s">
        <v>38</v>
      </c>
      <c r="B822" s="237"/>
      <c r="C822" s="237" t="s">
        <v>1</v>
      </c>
      <c r="D822" s="366" t="s">
        <v>1</v>
      </c>
      <c r="E822" s="367" t="s">
        <v>1</v>
      </c>
      <c r="F822" s="251">
        <f>SUM(F820:F821)</f>
        <v>59.84</v>
      </c>
    </row>
    <row r="823" spans="1:6" ht="15">
      <c r="A823" s="336"/>
      <c r="B823" s="237"/>
      <c r="C823" s="237"/>
      <c r="D823" s="366"/>
      <c r="E823" s="367"/>
      <c r="F823" s="339"/>
    </row>
    <row r="824" spans="1:6" ht="15">
      <c r="A824" s="336" t="s">
        <v>39</v>
      </c>
      <c r="B824" s="237"/>
      <c r="C824" s="237" t="s">
        <v>1</v>
      </c>
      <c r="D824" s="366" t="s">
        <v>1</v>
      </c>
      <c r="E824" s="367" t="s">
        <v>1</v>
      </c>
      <c r="F824" s="251">
        <f>F822</f>
        <v>59.84</v>
      </c>
    </row>
    <row r="825" spans="1:6" ht="15">
      <c r="A825" s="336" t="s">
        <v>40</v>
      </c>
      <c r="B825" s="237"/>
      <c r="C825" s="237" t="s">
        <v>1</v>
      </c>
      <c r="D825" s="366" t="s">
        <v>1</v>
      </c>
      <c r="E825" s="367">
        <v>0</v>
      </c>
      <c r="F825" s="340">
        <v>0</v>
      </c>
    </row>
    <row r="826" spans="1:6" ht="15.75" thickBot="1">
      <c r="A826" s="252" t="s">
        <v>41</v>
      </c>
      <c r="B826" s="253"/>
      <c r="C826" s="253" t="s">
        <v>1</v>
      </c>
      <c r="D826" s="254" t="s">
        <v>1</v>
      </c>
      <c r="E826" s="341" t="s">
        <v>1</v>
      </c>
      <c r="F826" s="255">
        <f>SUM(F824:F825)</f>
        <v>59.84</v>
      </c>
    </row>
    <row r="827" ht="15.75" thickBot="1"/>
    <row r="828" spans="1:6" ht="15">
      <c r="A828" s="244" t="s">
        <v>1024</v>
      </c>
      <c r="B828" s="365" t="s">
        <v>1280</v>
      </c>
      <c r="C828" s="245"/>
      <c r="D828" s="246"/>
      <c r="E828" s="334"/>
      <c r="F828" s="335"/>
    </row>
    <row r="829" spans="1:6" ht="30">
      <c r="A829" s="336" t="s">
        <v>1025</v>
      </c>
      <c r="B829" s="337" t="s">
        <v>920</v>
      </c>
      <c r="C829" s="237"/>
      <c r="D829" s="366"/>
      <c r="E829" s="367"/>
      <c r="F829" s="339"/>
    </row>
    <row r="830" spans="1:6" ht="15">
      <c r="A830" s="336" t="s">
        <v>1026</v>
      </c>
      <c r="B830" s="337" t="s">
        <v>800</v>
      </c>
      <c r="C830" s="237"/>
      <c r="D830" s="366"/>
      <c r="E830" s="367"/>
      <c r="F830" s="339"/>
    </row>
    <row r="831" spans="1:6" ht="15">
      <c r="A831" s="368"/>
      <c r="B831" s="337"/>
      <c r="C831" s="237"/>
      <c r="D831" s="366"/>
      <c r="E831" s="367"/>
      <c r="F831" s="339"/>
    </row>
    <row r="832" spans="1:6" ht="15">
      <c r="A832" s="336" t="s">
        <v>27</v>
      </c>
      <c r="B832" s="237"/>
      <c r="C832" s="237" t="s">
        <v>28</v>
      </c>
      <c r="D832" s="366" t="s">
        <v>29</v>
      </c>
      <c r="E832" s="367" t="s">
        <v>30</v>
      </c>
      <c r="F832" s="339" t="s">
        <v>31</v>
      </c>
    </row>
    <row r="833" spans="1:6" ht="15">
      <c r="A833" s="369">
        <v>88264</v>
      </c>
      <c r="B833" s="337" t="s">
        <v>1028</v>
      </c>
      <c r="C833" s="237" t="s">
        <v>32</v>
      </c>
      <c r="D833" s="370">
        <v>0.4</v>
      </c>
      <c r="E833" s="367">
        <v>18.3</v>
      </c>
      <c r="F833" s="251">
        <f>TRUNC((D833*E833),2)</f>
        <v>7.32</v>
      </c>
    </row>
    <row r="834" spans="1:6" s="211" customFormat="1" ht="15">
      <c r="A834" s="369">
        <v>88247</v>
      </c>
      <c r="B834" s="337" t="s">
        <v>1027</v>
      </c>
      <c r="C834" s="237" t="s">
        <v>32</v>
      </c>
      <c r="D834" s="370">
        <v>0.4</v>
      </c>
      <c r="E834" s="367">
        <v>14</v>
      </c>
      <c r="F834" s="251">
        <f>TRUNC((D834*E834),2)</f>
        <v>5.6</v>
      </c>
    </row>
    <row r="835" spans="1:6" ht="15">
      <c r="A835" s="369">
        <v>2379</v>
      </c>
      <c r="B835" s="337" t="s">
        <v>1216</v>
      </c>
      <c r="C835" s="237" t="s">
        <v>800</v>
      </c>
      <c r="D835" s="370">
        <v>1</v>
      </c>
      <c r="E835" s="519">
        <v>1149.32</v>
      </c>
      <c r="F835" s="251">
        <f>TRUNC((D835*E835),2)</f>
        <v>1149.32</v>
      </c>
    </row>
    <row r="836" spans="1:6" ht="15">
      <c r="A836" s="561" t="s">
        <v>38</v>
      </c>
      <c r="B836" s="606"/>
      <c r="C836" s="606" t="s">
        <v>1</v>
      </c>
      <c r="D836" s="607" t="s">
        <v>1</v>
      </c>
      <c r="E836" s="608" t="s">
        <v>1</v>
      </c>
      <c r="F836" s="565">
        <f>SUM(F833:F835)</f>
        <v>1162.24</v>
      </c>
    </row>
    <row r="837" spans="1:6" ht="15">
      <c r="A837" s="561"/>
      <c r="B837" s="606"/>
      <c r="C837" s="606"/>
      <c r="D837" s="607"/>
      <c r="E837" s="608"/>
      <c r="F837" s="594"/>
    </row>
    <row r="838" spans="1:6" ht="15">
      <c r="A838" s="561" t="s">
        <v>39</v>
      </c>
      <c r="B838" s="606"/>
      <c r="C838" s="606" t="s">
        <v>1</v>
      </c>
      <c r="D838" s="607" t="s">
        <v>1</v>
      </c>
      <c r="E838" s="608" t="s">
        <v>1</v>
      </c>
      <c r="F838" s="565">
        <f>F836</f>
        <v>1162.24</v>
      </c>
    </row>
    <row r="839" spans="1:6" ht="15">
      <c r="A839" s="561" t="s">
        <v>40</v>
      </c>
      <c r="B839" s="606"/>
      <c r="C839" s="606" t="s">
        <v>1</v>
      </c>
      <c r="D839" s="607" t="s">
        <v>1</v>
      </c>
      <c r="E839" s="608">
        <v>0</v>
      </c>
      <c r="F839" s="595">
        <v>0</v>
      </c>
    </row>
    <row r="840" spans="1:6" ht="15.75" thickBot="1">
      <c r="A840" s="568" t="s">
        <v>41</v>
      </c>
      <c r="B840" s="569"/>
      <c r="C840" s="569" t="s">
        <v>1</v>
      </c>
      <c r="D840" s="592" t="s">
        <v>1</v>
      </c>
      <c r="E840" s="593" t="s">
        <v>1</v>
      </c>
      <c r="F840" s="570">
        <f>SUM(F838:F839)</f>
        <v>1162.24</v>
      </c>
    </row>
    <row r="841" spans="1:6" ht="15.75" thickBot="1">
      <c r="A841" s="155"/>
      <c r="B841" s="56"/>
      <c r="C841" s="56"/>
      <c r="D841" s="92"/>
      <c r="E841" s="93"/>
      <c r="F841" s="94"/>
    </row>
    <row r="842" spans="1:6" ht="15">
      <c r="A842" s="244" t="s">
        <v>1024</v>
      </c>
      <c r="B842" s="365" t="s">
        <v>1296</v>
      </c>
      <c r="C842" s="245"/>
      <c r="D842" s="246"/>
      <c r="E842" s="334"/>
      <c r="F842" s="335"/>
    </row>
    <row r="843" spans="1:6" ht="30">
      <c r="A843" s="336" t="s">
        <v>1025</v>
      </c>
      <c r="B843" s="337" t="s">
        <v>961</v>
      </c>
      <c r="C843" s="237"/>
      <c r="D843" s="366"/>
      <c r="E843" s="367"/>
      <c r="F843" s="339"/>
    </row>
    <row r="844" spans="1:6" ht="15">
      <c r="A844" s="336" t="s">
        <v>1026</v>
      </c>
      <c r="B844" s="237" t="s">
        <v>6</v>
      </c>
      <c r="C844" s="237"/>
      <c r="D844" s="366"/>
      <c r="E844" s="367"/>
      <c r="F844" s="339"/>
    </row>
    <row r="845" spans="1:6" ht="15">
      <c r="A845" s="368"/>
      <c r="B845" s="337"/>
      <c r="C845" s="237"/>
      <c r="D845" s="366"/>
      <c r="E845" s="367"/>
      <c r="F845" s="339"/>
    </row>
    <row r="846" spans="1:6" ht="15">
      <c r="A846" s="336" t="s">
        <v>27</v>
      </c>
      <c r="B846" s="237"/>
      <c r="C846" s="237" t="s">
        <v>28</v>
      </c>
      <c r="D846" s="366" t="s">
        <v>29</v>
      </c>
      <c r="E846" s="367" t="s">
        <v>30</v>
      </c>
      <c r="F846" s="339" t="s">
        <v>31</v>
      </c>
    </row>
    <row r="847" spans="1:6" ht="15">
      <c r="A847" s="369">
        <v>88247</v>
      </c>
      <c r="B847" s="337" t="s">
        <v>1027</v>
      </c>
      <c r="C847" s="237" t="s">
        <v>32</v>
      </c>
      <c r="D847" s="370">
        <v>0.4</v>
      </c>
      <c r="E847" s="367">
        <v>14</v>
      </c>
      <c r="F847" s="251">
        <f>TRUNC((D847*E847),2)</f>
        <v>5.6</v>
      </c>
    </row>
    <row r="848" spans="1:6" ht="15">
      <c r="A848" s="369">
        <v>88264</v>
      </c>
      <c r="B848" s="337" t="s">
        <v>1028</v>
      </c>
      <c r="C848" s="237" t="s">
        <v>32</v>
      </c>
      <c r="D848" s="370">
        <v>0.4</v>
      </c>
      <c r="E848" s="367">
        <v>18.3</v>
      </c>
      <c r="F848" s="251">
        <f>TRUNC((D848*E848),2)</f>
        <v>7.32</v>
      </c>
    </row>
    <row r="849" spans="1:6" ht="30">
      <c r="A849" s="369">
        <v>39467</v>
      </c>
      <c r="B849" s="337" t="s">
        <v>1099</v>
      </c>
      <c r="C849" s="237" t="s">
        <v>6</v>
      </c>
      <c r="D849" s="366">
        <v>1</v>
      </c>
      <c r="E849" s="367">
        <v>88.21</v>
      </c>
      <c r="F849" s="251">
        <f>TRUNC((D849*E849),2)</f>
        <v>88.21</v>
      </c>
    </row>
    <row r="850" spans="1:6" ht="15">
      <c r="A850" s="561" t="s">
        <v>38</v>
      </c>
      <c r="B850" s="606"/>
      <c r="C850" s="606" t="s">
        <v>1</v>
      </c>
      <c r="D850" s="607" t="s">
        <v>1</v>
      </c>
      <c r="E850" s="608" t="s">
        <v>1</v>
      </c>
      <c r="F850" s="565">
        <f>SUM(F847:F849)</f>
        <v>101.13</v>
      </c>
    </row>
    <row r="851" spans="1:6" ht="15">
      <c r="A851" s="561"/>
      <c r="B851" s="606"/>
      <c r="C851" s="606"/>
      <c r="D851" s="607"/>
      <c r="E851" s="608"/>
      <c r="F851" s="594"/>
    </row>
    <row r="852" spans="1:6" ht="15">
      <c r="A852" s="561" t="s">
        <v>39</v>
      </c>
      <c r="B852" s="606"/>
      <c r="C852" s="606" t="s">
        <v>1</v>
      </c>
      <c r="D852" s="607" t="s">
        <v>1</v>
      </c>
      <c r="E852" s="608" t="s">
        <v>1</v>
      </c>
      <c r="F852" s="565">
        <f>F850</f>
        <v>101.13</v>
      </c>
    </row>
    <row r="853" spans="1:6" ht="15">
      <c r="A853" s="561" t="s">
        <v>40</v>
      </c>
      <c r="B853" s="606"/>
      <c r="C853" s="606" t="s">
        <v>1</v>
      </c>
      <c r="D853" s="607" t="s">
        <v>1</v>
      </c>
      <c r="E853" s="608">
        <v>0</v>
      </c>
      <c r="F853" s="595">
        <v>0</v>
      </c>
    </row>
    <row r="854" spans="1:6" ht="15.75" thickBot="1">
      <c r="A854" s="568" t="s">
        <v>41</v>
      </c>
      <c r="B854" s="569"/>
      <c r="C854" s="569" t="s">
        <v>1</v>
      </c>
      <c r="D854" s="592" t="s">
        <v>1</v>
      </c>
      <c r="E854" s="593" t="s">
        <v>1</v>
      </c>
      <c r="F854" s="570">
        <f>SUM(F852:F853)</f>
        <v>101.13</v>
      </c>
    </row>
  </sheetData>
  <sheetProtection/>
  <mergeCells count="6">
    <mergeCell ref="B8:E8"/>
    <mergeCell ref="A1:F2"/>
    <mergeCell ref="D4:D5"/>
    <mergeCell ref="E4:E6"/>
    <mergeCell ref="F4:F6"/>
    <mergeCell ref="A7:F7"/>
  </mergeCells>
  <printOptions/>
  <pageMargins left="0.511811024" right="0.511811024" top="0.787401575" bottom="0.787401575" header="0.31496062" footer="0.31496062"/>
  <pageSetup horizontalDpi="600" verticalDpi="600" orientation="portrait" paperSize="9" scale="64" r:id="rId1"/>
  <rowBreaks count="1" manualBreakCount="1">
    <brk id="789" max="5" man="1"/>
  </rowBreaks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="85" zoomScaleSheetLayoutView="85" zoomScalePageLayoutView="0" workbookViewId="0" topLeftCell="A1">
      <selection activeCell="G32" sqref="G32"/>
    </sheetView>
  </sheetViews>
  <sheetFormatPr defaultColWidth="9.140625" defaultRowHeight="15"/>
  <cols>
    <col min="1" max="1" width="13.00390625" style="0" customWidth="1"/>
    <col min="2" max="2" width="20.57421875" style="0" customWidth="1"/>
    <col min="3" max="3" width="26.140625" style="0" customWidth="1"/>
    <col min="6" max="6" width="19.7109375" style="0" customWidth="1"/>
    <col min="8" max="8" width="20.8515625" style="0" customWidth="1"/>
    <col min="9" max="9" width="16.140625" style="0" customWidth="1"/>
  </cols>
  <sheetData>
    <row r="1" spans="1:11" s="211" customFormat="1" ht="15" customHeight="1">
      <c r="A1" s="723" t="s">
        <v>1613</v>
      </c>
      <c r="B1" s="723"/>
      <c r="C1" s="723"/>
      <c r="D1" s="723"/>
      <c r="E1" s="723"/>
      <c r="F1" s="723"/>
      <c r="G1" s="723"/>
      <c r="H1" s="723"/>
      <c r="I1" s="723"/>
      <c r="J1" s="52"/>
      <c r="K1" s="52"/>
    </row>
    <row r="2" spans="1:11" s="211" customFormat="1" ht="14.25" customHeight="1" thickBot="1">
      <c r="A2" s="706"/>
      <c r="B2" s="706"/>
      <c r="C2" s="706"/>
      <c r="D2" s="706"/>
      <c r="E2" s="706"/>
      <c r="F2" s="706"/>
      <c r="G2" s="706"/>
      <c r="H2" s="706"/>
      <c r="I2" s="706"/>
      <c r="J2" s="52"/>
      <c r="K2" s="52"/>
    </row>
    <row r="3" spans="1:11" s="43" customFormat="1" ht="27.75" customHeight="1">
      <c r="A3" s="173" t="str">
        <f>'RESUMO DA PLANILHA'!$A$3</f>
        <v>Proprietário:</v>
      </c>
      <c r="B3" s="170" t="str">
        <f>'RESUMO DA PLANILHA'!$B$3</f>
        <v>Prefeitura Municipal de Sorriso</v>
      </c>
      <c r="C3" s="171"/>
      <c r="D3" s="710" t="str">
        <f>'RESUMO DA PLANILHA'!$C$3</f>
        <v>Valor estimado final:</v>
      </c>
      <c r="E3" s="710"/>
      <c r="F3" s="429">
        <f>'RESUMO DA PLANILHA'!$D$3</f>
        <v>0</v>
      </c>
      <c r="G3" s="172"/>
      <c r="H3" s="174" t="str">
        <f>'RESUMO DA PLANILHA'!$E$3</f>
        <v>Data:</v>
      </c>
      <c r="I3" s="428">
        <f>'RESUMO DA PLANILHA'!$F$3</f>
        <v>44319</v>
      </c>
      <c r="J3" s="51"/>
      <c r="K3" s="51"/>
    </row>
    <row r="4" spans="1:11" s="43" customFormat="1" ht="15">
      <c r="A4" s="173" t="str">
        <f>'RESUMO DA PLANILHA'!$A$4</f>
        <v>Obra:</v>
      </c>
      <c r="B4" s="170" t="str">
        <f>'RESUMO DA PLANILHA'!$B$4</f>
        <v>Construção do Ginásio Poliesportivo</v>
      </c>
      <c r="C4" s="171"/>
      <c r="D4" s="710" t="str">
        <f>'RESUMO DA PLANILHA'!$C$4</f>
        <v>Custo/m²:</v>
      </c>
      <c r="E4" s="710"/>
      <c r="F4" s="429">
        <f>'RESUMO DA PLANILHA'!$D$4</f>
        <v>0</v>
      </c>
      <c r="G4" s="172"/>
      <c r="H4" s="174" t="str">
        <f>'RESUMO DA PLANILHA'!$E$4</f>
        <v>BDI Serviços:</v>
      </c>
      <c r="I4" s="433">
        <f>'RESUMO DA PLANILHA'!$F$4</f>
        <v>0.24943046744574282</v>
      </c>
      <c r="J4" s="51"/>
      <c r="K4" s="51"/>
    </row>
    <row r="5" spans="1:11" s="43" customFormat="1" ht="15">
      <c r="A5" s="173" t="str">
        <f>'RESUMO DA PLANILHA'!$A$5</f>
        <v>Local:</v>
      </c>
      <c r="B5" s="712" t="str">
        <f>'RESUMO DA PLANILHA'!$B$5</f>
        <v>AV. Perimetral Noroeste, Lote 17E, Residencial Colinas</v>
      </c>
      <c r="C5" s="712"/>
      <c r="D5" s="712"/>
      <c r="E5" s="712"/>
      <c r="F5" s="712"/>
      <c r="G5" s="712"/>
      <c r="H5" s="712"/>
      <c r="I5" s="712"/>
      <c r="J5" s="51"/>
      <c r="K5" s="51"/>
    </row>
    <row r="6" spans="1:11" s="43" customFormat="1" ht="19.5" customHeight="1">
      <c r="A6" s="173" t="str">
        <f>'RESUMO DA PLANILHA'!$A$6</f>
        <v>Área:</v>
      </c>
      <c r="B6" s="713">
        <f>'RESUMO DA PLANILHA'!$B$6</f>
        <v>5916.98</v>
      </c>
      <c r="C6" s="713"/>
      <c r="D6" s="713"/>
      <c r="E6" s="713"/>
      <c r="F6" s="713"/>
      <c r="G6" s="713"/>
      <c r="H6" s="708" t="str">
        <f>'RESUMO DA PLANILHA'!$E$5</f>
        <v>Referência:</v>
      </c>
      <c r="I6" s="709" t="str">
        <f>'RESUMO DA PLANILHA'!$F$5</f>
        <v>SINAPI - MAIO 2021 - DESONERADO</v>
      </c>
      <c r="J6" s="51"/>
      <c r="K6" s="51"/>
    </row>
    <row r="7" spans="1:11" s="43" customFormat="1" ht="21" customHeight="1">
      <c r="A7" s="789" t="str">
        <f>'RESUMO DA PLANILHA'!$A$7</f>
        <v>Responsável Técnico: Camila Diel Bobrzyk - CREA MT025305</v>
      </c>
      <c r="B7" s="790"/>
      <c r="C7" s="790"/>
      <c r="D7" s="790"/>
      <c r="E7" s="790"/>
      <c r="F7" s="790"/>
      <c r="G7" s="790"/>
      <c r="H7" s="708"/>
      <c r="I7" s="709"/>
      <c r="J7" s="51"/>
      <c r="K7" s="51"/>
    </row>
    <row r="8" spans="1:11" s="211" customFormat="1" ht="15.75" customHeight="1" thickBot="1">
      <c r="A8" s="175"/>
      <c r="B8" s="402"/>
      <c r="C8" s="716" t="str">
        <f>'RESUMO DA PLANILHA'!$C$7</f>
        <v>Arredondamentos: Opções → Avançado → Fórmulas → "Definir Precisão Conforme Exibido"</v>
      </c>
      <c r="D8" s="716"/>
      <c r="E8" s="716"/>
      <c r="F8" s="716"/>
      <c r="G8" s="716"/>
      <c r="H8" s="716"/>
      <c r="I8" s="717"/>
      <c r="J8" s="52"/>
      <c r="K8" s="52"/>
    </row>
    <row r="9" spans="1:12" ht="15">
      <c r="A9" s="451"/>
      <c r="B9" s="452"/>
      <c r="C9" s="452"/>
      <c r="D9" s="452"/>
      <c r="E9" s="452"/>
      <c r="F9" s="452"/>
      <c r="G9" s="452"/>
      <c r="H9" s="452"/>
      <c r="I9" s="452"/>
      <c r="J9" s="52"/>
      <c r="K9" s="52"/>
      <c r="L9" s="211"/>
    </row>
    <row r="10" spans="1:9" s="434" customFormat="1" ht="15.75">
      <c r="A10" s="435" t="s">
        <v>1614</v>
      </c>
      <c r="B10" s="773" t="s">
        <v>1615</v>
      </c>
      <c r="C10" s="774"/>
      <c r="D10" s="774"/>
      <c r="E10" s="774"/>
      <c r="F10" s="774"/>
      <c r="G10" s="774"/>
      <c r="H10" s="775"/>
      <c r="I10" s="446">
        <f>SUM(I11:I14)</f>
        <v>0.06849999999999999</v>
      </c>
    </row>
    <row r="11" spans="1:9" s="434" customFormat="1" ht="15.75">
      <c r="A11" s="436" t="s">
        <v>562</v>
      </c>
      <c r="B11" s="777" t="s">
        <v>1635</v>
      </c>
      <c r="C11" s="778"/>
      <c r="D11" s="778"/>
      <c r="E11" s="778"/>
      <c r="F11" s="778"/>
      <c r="G11" s="778"/>
      <c r="H11" s="779"/>
      <c r="I11" s="445">
        <v>0.038</v>
      </c>
    </row>
    <row r="12" spans="1:9" s="434" customFormat="1" ht="15.75">
      <c r="A12" s="436" t="s">
        <v>563</v>
      </c>
      <c r="B12" s="777" t="s">
        <v>1636</v>
      </c>
      <c r="C12" s="778"/>
      <c r="D12" s="778"/>
      <c r="E12" s="778"/>
      <c r="F12" s="778"/>
      <c r="G12" s="778"/>
      <c r="H12" s="779"/>
      <c r="I12" s="445">
        <v>0.007</v>
      </c>
    </row>
    <row r="13" spans="1:9" s="434" customFormat="1" ht="15.75">
      <c r="A13" s="436" t="s">
        <v>636</v>
      </c>
      <c r="B13" s="777" t="s">
        <v>1637</v>
      </c>
      <c r="C13" s="778"/>
      <c r="D13" s="778"/>
      <c r="E13" s="778"/>
      <c r="F13" s="778"/>
      <c r="G13" s="778"/>
      <c r="H13" s="779"/>
      <c r="I13" s="445">
        <v>0.012</v>
      </c>
    </row>
    <row r="14" spans="1:9" s="434" customFormat="1" ht="15.75">
      <c r="A14" s="436" t="s">
        <v>637</v>
      </c>
      <c r="B14" s="777" t="s">
        <v>1638</v>
      </c>
      <c r="C14" s="778"/>
      <c r="D14" s="778"/>
      <c r="E14" s="778"/>
      <c r="F14" s="778"/>
      <c r="G14" s="778"/>
      <c r="H14" s="779"/>
      <c r="I14" s="445">
        <v>0.0115</v>
      </c>
    </row>
    <row r="15" spans="1:9" s="434" customFormat="1" ht="15.75">
      <c r="A15" s="436"/>
      <c r="B15" s="783"/>
      <c r="C15" s="784"/>
      <c r="D15" s="784"/>
      <c r="E15" s="784"/>
      <c r="F15" s="784"/>
      <c r="G15" s="784"/>
      <c r="H15" s="785"/>
      <c r="I15" s="445"/>
    </row>
    <row r="16" spans="1:9" s="434" customFormat="1" ht="15.75">
      <c r="A16" s="435" t="s">
        <v>1617</v>
      </c>
      <c r="B16" s="773" t="s">
        <v>1618</v>
      </c>
      <c r="C16" s="774"/>
      <c r="D16" s="774"/>
      <c r="E16" s="774"/>
      <c r="F16" s="774"/>
      <c r="G16" s="774"/>
      <c r="H16" s="775"/>
      <c r="I16" s="446">
        <f>SUM(I17:I20)</f>
        <v>0.10149999999999999</v>
      </c>
    </row>
    <row r="17" spans="1:9" s="434" customFormat="1" ht="15.75">
      <c r="A17" s="436" t="s">
        <v>564</v>
      </c>
      <c r="B17" s="780" t="s">
        <v>1619</v>
      </c>
      <c r="C17" s="781"/>
      <c r="D17" s="781"/>
      <c r="E17" s="781"/>
      <c r="F17" s="781"/>
      <c r="G17" s="781"/>
      <c r="H17" s="782"/>
      <c r="I17" s="445">
        <v>0.0065</v>
      </c>
    </row>
    <row r="18" spans="1:9" s="434" customFormat="1" ht="15.75">
      <c r="A18" s="436" t="s">
        <v>565</v>
      </c>
      <c r="B18" s="780" t="s">
        <v>1620</v>
      </c>
      <c r="C18" s="781"/>
      <c r="D18" s="781"/>
      <c r="E18" s="781"/>
      <c r="F18" s="781"/>
      <c r="G18" s="781"/>
      <c r="H18" s="782"/>
      <c r="I18" s="445">
        <v>0.03</v>
      </c>
    </row>
    <row r="19" spans="1:9" s="434" customFormat="1" ht="15.75">
      <c r="A19" s="436" t="s">
        <v>566</v>
      </c>
      <c r="B19" s="780" t="s">
        <v>1621</v>
      </c>
      <c r="C19" s="781"/>
      <c r="D19" s="781"/>
      <c r="E19" s="781"/>
      <c r="F19" s="781"/>
      <c r="G19" s="781"/>
      <c r="H19" s="782"/>
      <c r="I19" s="445">
        <v>0.02</v>
      </c>
    </row>
    <row r="20" spans="1:9" s="434" customFormat="1" ht="15.75">
      <c r="A20" s="436" t="s">
        <v>567</v>
      </c>
      <c r="B20" s="780" t="s">
        <v>1622</v>
      </c>
      <c r="C20" s="781"/>
      <c r="D20" s="781"/>
      <c r="E20" s="781"/>
      <c r="F20" s="781"/>
      <c r="G20" s="781"/>
      <c r="H20" s="782"/>
      <c r="I20" s="445">
        <v>0.045</v>
      </c>
    </row>
    <row r="21" spans="1:9" s="434" customFormat="1" ht="15.75">
      <c r="A21" s="436"/>
      <c r="B21" s="783"/>
      <c r="C21" s="784"/>
      <c r="D21" s="784"/>
      <c r="E21" s="784"/>
      <c r="F21" s="784"/>
      <c r="G21" s="784"/>
      <c r="H21" s="785"/>
      <c r="I21" s="449"/>
    </row>
    <row r="22" spans="1:9" s="434" customFormat="1" ht="15.75">
      <c r="A22" s="435" t="s">
        <v>1623</v>
      </c>
      <c r="B22" s="773" t="s">
        <v>1624</v>
      </c>
      <c r="C22" s="774"/>
      <c r="D22" s="774"/>
      <c r="E22" s="774"/>
      <c r="F22" s="774"/>
      <c r="G22" s="774"/>
      <c r="H22" s="775"/>
      <c r="I22" s="446">
        <f>I23</f>
        <v>0.05</v>
      </c>
    </row>
    <row r="23" spans="1:9" s="434" customFormat="1" ht="15.75">
      <c r="A23" s="436" t="s">
        <v>569</v>
      </c>
      <c r="B23" s="780" t="s">
        <v>1625</v>
      </c>
      <c r="C23" s="781"/>
      <c r="D23" s="781"/>
      <c r="E23" s="781"/>
      <c r="F23" s="781"/>
      <c r="G23" s="781"/>
      <c r="H23" s="782"/>
      <c r="I23" s="445">
        <v>0.05</v>
      </c>
    </row>
    <row r="24" spans="1:9" s="434" customFormat="1" ht="15.75">
      <c r="A24" s="437"/>
      <c r="B24" s="783"/>
      <c r="C24" s="784"/>
      <c r="D24" s="784"/>
      <c r="E24" s="784"/>
      <c r="F24" s="784"/>
      <c r="G24" s="784"/>
      <c r="H24" s="785"/>
      <c r="I24" s="449"/>
    </row>
    <row r="25" spans="1:13" s="434" customFormat="1" ht="15.75">
      <c r="A25" s="438"/>
      <c r="B25" s="786" t="s">
        <v>1626</v>
      </c>
      <c r="C25" s="787"/>
      <c r="D25" s="787"/>
      <c r="E25" s="787"/>
      <c r="F25" s="787"/>
      <c r="G25" s="787"/>
      <c r="H25" s="788"/>
      <c r="I25" s="450">
        <f>(((1+I11+I12+I13)*(1+I14)*(1+I22))/(1-I16))-1</f>
        <v>0.24943046744574282</v>
      </c>
      <c r="M25" s="439"/>
    </row>
    <row r="26" spans="1:9" s="434" customFormat="1" ht="15.75">
      <c r="A26" s="440"/>
      <c r="B26" s="440"/>
      <c r="C26" s="440"/>
      <c r="D26" s="440"/>
      <c r="E26" s="440"/>
      <c r="F26" s="440"/>
      <c r="G26" s="440"/>
      <c r="H26" s="440"/>
      <c r="I26" s="440"/>
    </row>
    <row r="27" spans="1:13" s="434" customFormat="1" ht="15.75">
      <c r="A27" s="440"/>
      <c r="B27" s="440"/>
      <c r="C27" s="440"/>
      <c r="D27" s="440"/>
      <c r="E27" s="440"/>
      <c r="F27" s="440"/>
      <c r="G27" s="440"/>
      <c r="H27" s="440"/>
      <c r="I27" s="440"/>
      <c r="M27" s="439"/>
    </row>
    <row r="28" spans="1:9" s="434" customFormat="1" ht="15.75">
      <c r="A28" s="776" t="s">
        <v>1627</v>
      </c>
      <c r="B28" s="776"/>
      <c r="C28" s="776"/>
      <c r="D28" s="776"/>
      <c r="E28" s="776"/>
      <c r="F28" s="776"/>
      <c r="G28" s="776"/>
      <c r="H28" s="776"/>
      <c r="I28" s="776"/>
    </row>
    <row r="29" spans="1:9" s="434" customFormat="1" ht="15.75">
      <c r="A29" s="441"/>
      <c r="B29" s="441"/>
      <c r="C29" s="441"/>
      <c r="D29" s="441"/>
      <c r="E29" s="440"/>
      <c r="F29" s="440"/>
      <c r="G29" s="440"/>
      <c r="H29" s="440"/>
      <c r="I29" s="440"/>
    </row>
    <row r="30" spans="1:9" s="434" customFormat="1" ht="15.75">
      <c r="A30" s="441"/>
      <c r="B30" s="440"/>
      <c r="C30" s="441"/>
      <c r="D30" s="441"/>
      <c r="E30" s="440"/>
      <c r="F30" s="440"/>
      <c r="G30" s="440"/>
      <c r="H30" s="440"/>
      <c r="I30" s="440"/>
    </row>
    <row r="31" spans="1:9" s="434" customFormat="1" ht="47.25" customHeight="1">
      <c r="A31" s="441"/>
      <c r="B31" s="441"/>
      <c r="C31" s="441"/>
      <c r="D31" s="441"/>
      <c r="E31" s="440"/>
      <c r="F31" s="440"/>
      <c r="G31" s="440"/>
      <c r="H31" s="440"/>
      <c r="I31" s="440"/>
    </row>
    <row r="32" spans="1:9" s="434" customFormat="1" ht="15.75">
      <c r="A32" s="441" t="s">
        <v>1628</v>
      </c>
      <c r="B32" s="441"/>
      <c r="C32" s="441"/>
      <c r="D32" s="441"/>
      <c r="E32" s="440"/>
      <c r="F32" s="440"/>
      <c r="G32" s="440"/>
      <c r="H32" s="440"/>
      <c r="I32" s="440"/>
    </row>
    <row r="33" spans="1:9" s="434" customFormat="1" ht="15.75">
      <c r="A33" s="442" t="s">
        <v>1629</v>
      </c>
      <c r="B33" s="441"/>
      <c r="C33" s="441"/>
      <c r="D33" s="441"/>
      <c r="E33" s="440"/>
      <c r="F33" s="440"/>
      <c r="G33" s="440"/>
      <c r="H33" s="440"/>
      <c r="I33" s="440"/>
    </row>
    <row r="34" spans="1:9" s="434" customFormat="1" ht="15.75">
      <c r="A34" s="442" t="s">
        <v>1630</v>
      </c>
      <c r="B34" s="441"/>
      <c r="C34" s="441"/>
      <c r="D34" s="441"/>
      <c r="E34" s="440"/>
      <c r="F34" s="440"/>
      <c r="G34" s="440"/>
      <c r="H34" s="440"/>
      <c r="I34" s="440"/>
    </row>
    <row r="35" spans="1:9" s="434" customFormat="1" ht="15.75">
      <c r="A35" s="442" t="s">
        <v>1631</v>
      </c>
      <c r="B35" s="441"/>
      <c r="C35" s="441"/>
      <c r="D35" s="441"/>
      <c r="E35" s="440"/>
      <c r="F35" s="440"/>
      <c r="G35" s="440"/>
      <c r="H35" s="440"/>
      <c r="I35" s="440"/>
    </row>
    <row r="36" spans="1:9" s="434" customFormat="1" ht="15.75">
      <c r="A36" s="442" t="s">
        <v>1632</v>
      </c>
      <c r="B36" s="441"/>
      <c r="C36" s="441"/>
      <c r="D36" s="441"/>
      <c r="E36" s="440"/>
      <c r="F36" s="440"/>
      <c r="G36" s="440"/>
      <c r="H36" s="440"/>
      <c r="I36" s="440"/>
    </row>
    <row r="37" spans="1:9" s="434" customFormat="1" ht="15.75">
      <c r="A37" s="442" t="s">
        <v>1633</v>
      </c>
      <c r="B37" s="441"/>
      <c r="C37" s="441"/>
      <c r="D37" s="441"/>
      <c r="E37" s="440"/>
      <c r="F37" s="440"/>
      <c r="G37" s="440"/>
      <c r="H37" s="440"/>
      <c r="I37" s="440"/>
    </row>
    <row r="38" spans="1:9" s="434" customFormat="1" ht="15.75">
      <c r="A38" s="442" t="s">
        <v>1634</v>
      </c>
      <c r="B38" s="440"/>
      <c r="C38" s="440"/>
      <c r="D38" s="440"/>
      <c r="E38" s="440"/>
      <c r="F38" s="440"/>
      <c r="G38" s="440"/>
      <c r="H38" s="440"/>
      <c r="I38" s="440"/>
    </row>
    <row r="39" spans="1:9" s="434" customFormat="1" ht="15.75">
      <c r="A39" s="440"/>
      <c r="B39" s="440"/>
      <c r="C39" s="440"/>
      <c r="D39" s="440"/>
      <c r="E39" s="440"/>
      <c r="F39" s="440"/>
      <c r="G39" s="440"/>
      <c r="H39" s="440"/>
      <c r="I39" s="440"/>
    </row>
    <row r="40" spans="1:9" s="434" customFormat="1" ht="15.75">
      <c r="A40" s="440"/>
      <c r="B40" s="440"/>
      <c r="C40" s="440"/>
      <c r="D40" s="440"/>
      <c r="E40" s="440"/>
      <c r="F40" s="440"/>
      <c r="G40" s="440"/>
      <c r="H40" s="440"/>
      <c r="I40" s="440"/>
    </row>
  </sheetData>
  <sheetProtection/>
  <mergeCells count="26">
    <mergeCell ref="A1:I2"/>
    <mergeCell ref="D3:E3"/>
    <mergeCell ref="D4:E4"/>
    <mergeCell ref="B6:G6"/>
    <mergeCell ref="H6:H7"/>
    <mergeCell ref="I6:I7"/>
    <mergeCell ref="A7:G7"/>
    <mergeCell ref="B5:I5"/>
    <mergeCell ref="B25:H25"/>
    <mergeCell ref="B21:H21"/>
    <mergeCell ref="B16:H16"/>
    <mergeCell ref="B17:H17"/>
    <mergeCell ref="B18:H18"/>
    <mergeCell ref="B15:H15"/>
    <mergeCell ref="B19:H19"/>
    <mergeCell ref="B20:H20"/>
    <mergeCell ref="C8:I8"/>
    <mergeCell ref="B10:H10"/>
    <mergeCell ref="A28:I28"/>
    <mergeCell ref="B11:H11"/>
    <mergeCell ref="B12:H12"/>
    <mergeCell ref="B13:H13"/>
    <mergeCell ref="B14:H14"/>
    <mergeCell ref="B22:H22"/>
    <mergeCell ref="B23:H23"/>
    <mergeCell ref="B24:H24"/>
  </mergeCells>
  <printOptions/>
  <pageMargins left="0.511811024" right="0.511811024" top="0.787401575" bottom="0.787401575" header="0.31496062" footer="0.31496062"/>
  <pageSetup horizontalDpi="600" verticalDpi="600" orientation="portrait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="130" zoomScaleSheetLayoutView="130" zoomScalePageLayoutView="0" workbookViewId="0" topLeftCell="A1">
      <selection activeCell="L23" sqref="L23"/>
    </sheetView>
  </sheetViews>
  <sheetFormatPr defaultColWidth="9.140625" defaultRowHeight="15"/>
  <cols>
    <col min="1" max="1" width="13.421875" style="0" customWidth="1"/>
    <col min="2" max="2" width="19.421875" style="0" customWidth="1"/>
    <col min="3" max="3" width="18.140625" style="0" customWidth="1"/>
    <col min="4" max="4" width="7.140625" style="0" customWidth="1"/>
    <col min="6" max="6" width="16.57421875" style="0" customWidth="1"/>
    <col min="7" max="7" width="17.00390625" style="0" customWidth="1"/>
    <col min="8" max="8" width="17.8515625" style="0" customWidth="1"/>
  </cols>
  <sheetData>
    <row r="1" spans="1:8" ht="15">
      <c r="A1" s="723" t="s">
        <v>1639</v>
      </c>
      <c r="B1" s="723"/>
      <c r="C1" s="723"/>
      <c r="D1" s="723"/>
      <c r="E1" s="723"/>
      <c r="F1" s="723"/>
      <c r="G1" s="723"/>
      <c r="H1" s="723"/>
    </row>
    <row r="2" spans="1:8" ht="15.75" thickBot="1">
      <c r="A2" s="706"/>
      <c r="B2" s="706"/>
      <c r="C2" s="706"/>
      <c r="D2" s="706"/>
      <c r="E2" s="706"/>
      <c r="F2" s="706"/>
      <c r="G2" s="706"/>
      <c r="H2" s="706"/>
    </row>
    <row r="3" spans="1:8" ht="30">
      <c r="A3" s="173" t="str">
        <f>'RESUMO DA PLANILHA'!$A$3</f>
        <v>Proprietário:</v>
      </c>
      <c r="B3" s="170" t="str">
        <f>'RESUMO DA PLANILHA'!$B$3</f>
        <v>Prefeitura Municipal de Sorriso</v>
      </c>
      <c r="C3" s="171"/>
      <c r="D3" s="710" t="str">
        <f>'RESUMO DA PLANILHA'!$C$3</f>
        <v>Valor estimado final:</v>
      </c>
      <c r="E3" s="710"/>
      <c r="F3" s="172">
        <f>'RESUMO DA PLANILHA'!$D$3</f>
        <v>0</v>
      </c>
      <c r="G3" s="174" t="str">
        <f>'RESUMO DA PLANILHA'!$E$3</f>
        <v>Data:</v>
      </c>
      <c r="H3" s="457">
        <f>'RESUMO DA PLANILHA'!$F$3</f>
        <v>44319</v>
      </c>
    </row>
    <row r="4" spans="1:8" ht="15">
      <c r="A4" s="173" t="str">
        <f>'RESUMO DA PLANILHA'!$A$4</f>
        <v>Obra:</v>
      </c>
      <c r="B4" s="170" t="str">
        <f>'RESUMO DA PLANILHA'!$B$4</f>
        <v>Construção do Ginásio Poliesportivo</v>
      </c>
      <c r="C4" s="171"/>
      <c r="D4" s="710" t="str">
        <f>'RESUMO DA PLANILHA'!$C$4</f>
        <v>Custo/m²:</v>
      </c>
      <c r="E4" s="710"/>
      <c r="F4" s="429">
        <f>'RESUMO DA PLANILHA'!$D$4</f>
        <v>0</v>
      </c>
      <c r="G4" s="792" t="str">
        <f>'RESUMO DA PLANILHA'!$E$4</f>
        <v>BDI Serviços:</v>
      </c>
      <c r="H4" s="793">
        <f>H26</f>
        <v>0.12784060312331702</v>
      </c>
    </row>
    <row r="5" spans="1:8" ht="15">
      <c r="A5" s="173" t="str">
        <f>'RESUMO DA PLANILHA'!$A$5</f>
        <v>Local:</v>
      </c>
      <c r="B5" s="170" t="str">
        <f>'RESUMO DA PLANILHA'!$B$5</f>
        <v>AV. Perimetral Noroeste, Lote 17E, Residencial Colinas</v>
      </c>
      <c r="C5" s="170"/>
      <c r="D5" s="170"/>
      <c r="E5" s="170"/>
      <c r="F5" s="170"/>
      <c r="G5" s="792"/>
      <c r="H5" s="793"/>
    </row>
    <row r="6" spans="1:8" ht="18" customHeight="1">
      <c r="A6" s="173" t="str">
        <f>'RESUMO DA PLANILHA'!$A$6</f>
        <v>Área:</v>
      </c>
      <c r="B6" s="801">
        <f>'RESUMO DA PLANILHA'!$B$6</f>
        <v>5916.98</v>
      </c>
      <c r="C6" s="801"/>
      <c r="D6" s="801"/>
      <c r="E6" s="801"/>
      <c r="F6" s="801"/>
      <c r="G6" s="708" t="str">
        <f>'RESUMO DA PLANILHA'!$E$5</f>
        <v>Referência:</v>
      </c>
      <c r="H6" s="709" t="str">
        <f>'RESUMO DA PLANILHA'!$F$5</f>
        <v>SINAPI - MAIO 2021 - DESONERADO</v>
      </c>
    </row>
    <row r="7" spans="1:8" ht="21.75" customHeight="1">
      <c r="A7" s="714" t="str">
        <f>'RESUMO DA PLANILHA'!$A$7</f>
        <v>Responsável Técnico: Camila Diel Bobrzyk - CREA MT025305</v>
      </c>
      <c r="B7" s="715"/>
      <c r="C7" s="715"/>
      <c r="D7" s="715"/>
      <c r="E7" s="715"/>
      <c r="F7" s="715"/>
      <c r="G7" s="708"/>
      <c r="H7" s="709"/>
    </row>
    <row r="8" spans="1:8" ht="16.5" customHeight="1" thickBot="1">
      <c r="A8" s="175"/>
      <c r="B8" s="716" t="str">
        <f>'RESUMO DA PLANILHA'!$C$7</f>
        <v>Arredondamentos: Opções → Avançado → Fórmulas → "Definir Precisão Conforme Exibido"</v>
      </c>
      <c r="C8" s="716"/>
      <c r="D8" s="716"/>
      <c r="E8" s="716"/>
      <c r="F8" s="716"/>
      <c r="G8" s="716"/>
      <c r="H8" s="717"/>
    </row>
    <row r="9" spans="1:8" s="434" customFormat="1" ht="15.75">
      <c r="A9" s="453"/>
      <c r="B9" s="454"/>
      <c r="C9" s="440"/>
      <c r="D9" s="440"/>
      <c r="E9" s="455"/>
      <c r="F9" s="440"/>
      <c r="G9" s="453"/>
      <c r="H9" s="440"/>
    </row>
    <row r="10" spans="1:8" s="434" customFormat="1" ht="15.75">
      <c r="A10" s="799" t="s">
        <v>1639</v>
      </c>
      <c r="B10" s="799"/>
      <c r="C10" s="799"/>
      <c r="D10" s="799"/>
      <c r="E10" s="799"/>
      <c r="F10" s="799"/>
      <c r="G10" s="799"/>
      <c r="H10" s="799"/>
    </row>
    <row r="11" spans="1:8" s="434" customFormat="1" ht="15.75">
      <c r="A11" s="435" t="s">
        <v>1614</v>
      </c>
      <c r="B11" s="800" t="s">
        <v>1640</v>
      </c>
      <c r="C11" s="800"/>
      <c r="D11" s="800"/>
      <c r="E11" s="800"/>
      <c r="F11" s="800"/>
      <c r="G11" s="800"/>
      <c r="H11" s="443">
        <f>SUM(H12:H16)</f>
        <v>0.0439</v>
      </c>
    </row>
    <row r="12" spans="1:8" s="434" customFormat="1" ht="15.75">
      <c r="A12" s="436" t="s">
        <v>562</v>
      </c>
      <c r="B12" s="780" t="s">
        <v>1641</v>
      </c>
      <c r="C12" s="781"/>
      <c r="D12" s="781"/>
      <c r="E12" s="781"/>
      <c r="F12" s="781"/>
      <c r="G12" s="782"/>
      <c r="H12" s="444">
        <v>0.0205</v>
      </c>
    </row>
    <row r="13" spans="1:8" s="434" customFormat="1" ht="15.75">
      <c r="A13" s="436" t="s">
        <v>563</v>
      </c>
      <c r="B13" s="780" t="s">
        <v>1642</v>
      </c>
      <c r="C13" s="781"/>
      <c r="D13" s="781"/>
      <c r="E13" s="781"/>
      <c r="F13" s="781"/>
      <c r="G13" s="782"/>
      <c r="H13" s="444">
        <v>0.0022</v>
      </c>
    </row>
    <row r="14" spans="1:8" s="434" customFormat="1" ht="15.75">
      <c r="A14" s="436" t="s">
        <v>636</v>
      </c>
      <c r="B14" s="780" t="s">
        <v>1616</v>
      </c>
      <c r="C14" s="781"/>
      <c r="D14" s="781"/>
      <c r="E14" s="781"/>
      <c r="F14" s="781"/>
      <c r="G14" s="782"/>
      <c r="H14" s="444">
        <v>0.012</v>
      </c>
    </row>
    <row r="15" spans="1:8" s="434" customFormat="1" ht="15.75">
      <c r="A15" s="436" t="s">
        <v>637</v>
      </c>
      <c r="B15" s="780" t="s">
        <v>1643</v>
      </c>
      <c r="C15" s="781"/>
      <c r="D15" s="781"/>
      <c r="E15" s="781"/>
      <c r="F15" s="781"/>
      <c r="G15" s="782"/>
      <c r="H15" s="445">
        <v>0.0042</v>
      </c>
    </row>
    <row r="16" spans="1:8" s="434" customFormat="1" ht="15.75">
      <c r="A16" s="436" t="s">
        <v>1644</v>
      </c>
      <c r="B16" s="780" t="s">
        <v>1645</v>
      </c>
      <c r="C16" s="781"/>
      <c r="D16" s="781"/>
      <c r="E16" s="781"/>
      <c r="F16" s="781"/>
      <c r="G16" s="782"/>
      <c r="H16" s="444">
        <v>0.005</v>
      </c>
    </row>
    <row r="17" spans="1:8" s="434" customFormat="1" ht="15.75">
      <c r="A17" s="436"/>
      <c r="B17" s="798"/>
      <c r="C17" s="798"/>
      <c r="D17" s="798"/>
      <c r="E17" s="798"/>
      <c r="F17" s="798"/>
      <c r="G17" s="798"/>
      <c r="H17" s="444"/>
    </row>
    <row r="18" spans="1:8" s="434" customFormat="1" ht="15.75">
      <c r="A18" s="435" t="s">
        <v>1617</v>
      </c>
      <c r="B18" s="773" t="s">
        <v>1618</v>
      </c>
      <c r="C18" s="774"/>
      <c r="D18" s="774"/>
      <c r="E18" s="774"/>
      <c r="F18" s="774"/>
      <c r="G18" s="775"/>
      <c r="H18" s="443">
        <f>SUM(H19:H21)</f>
        <v>0.07150000000000001</v>
      </c>
    </row>
    <row r="19" spans="1:8" s="434" customFormat="1" ht="15.75">
      <c r="A19" s="436" t="s">
        <v>564</v>
      </c>
      <c r="B19" s="797" t="s">
        <v>1619</v>
      </c>
      <c r="C19" s="797"/>
      <c r="D19" s="797"/>
      <c r="E19" s="797"/>
      <c r="F19" s="797"/>
      <c r="G19" s="797"/>
      <c r="H19" s="444">
        <v>0.0065</v>
      </c>
    </row>
    <row r="20" spans="1:8" s="434" customFormat="1" ht="15.75">
      <c r="A20" s="436" t="s">
        <v>565</v>
      </c>
      <c r="B20" s="797" t="s">
        <v>1620</v>
      </c>
      <c r="C20" s="797"/>
      <c r="D20" s="797"/>
      <c r="E20" s="797"/>
      <c r="F20" s="797"/>
      <c r="G20" s="797"/>
      <c r="H20" s="444">
        <v>0.03</v>
      </c>
    </row>
    <row r="21" spans="1:8" s="434" customFormat="1" ht="15.75">
      <c r="A21" s="436" t="s">
        <v>566</v>
      </c>
      <c r="B21" s="797" t="s">
        <v>1621</v>
      </c>
      <c r="C21" s="797"/>
      <c r="D21" s="797"/>
      <c r="E21" s="797"/>
      <c r="F21" s="797"/>
      <c r="G21" s="797"/>
      <c r="H21" s="444">
        <v>0.035</v>
      </c>
    </row>
    <row r="22" spans="1:8" s="434" customFormat="1" ht="15.75">
      <c r="A22" s="436"/>
      <c r="B22" s="798"/>
      <c r="C22" s="798"/>
      <c r="D22" s="798"/>
      <c r="E22" s="798"/>
      <c r="F22" s="798"/>
      <c r="G22" s="798"/>
      <c r="H22" s="436"/>
    </row>
    <row r="23" spans="1:8" s="434" customFormat="1" ht="15.75">
      <c r="A23" s="435" t="s">
        <v>1623</v>
      </c>
      <c r="B23" s="773" t="s">
        <v>1624</v>
      </c>
      <c r="C23" s="774"/>
      <c r="D23" s="774"/>
      <c r="E23" s="774"/>
      <c r="F23" s="774"/>
      <c r="G23" s="775"/>
      <c r="H23" s="443">
        <f>H24</f>
        <v>0.0383</v>
      </c>
    </row>
    <row r="24" spans="1:8" s="434" customFormat="1" ht="15.75">
      <c r="A24" s="436" t="s">
        <v>569</v>
      </c>
      <c r="B24" s="780" t="s">
        <v>1646</v>
      </c>
      <c r="C24" s="781"/>
      <c r="D24" s="781"/>
      <c r="E24" s="781"/>
      <c r="F24" s="781"/>
      <c r="G24" s="782"/>
      <c r="H24" s="444">
        <v>0.0383</v>
      </c>
    </row>
    <row r="25" spans="1:8" s="434" customFormat="1" ht="15.75">
      <c r="A25" s="437"/>
      <c r="B25" s="794"/>
      <c r="C25" s="795"/>
      <c r="D25" s="795"/>
      <c r="E25" s="795"/>
      <c r="F25" s="795"/>
      <c r="G25" s="796"/>
      <c r="H25" s="447"/>
    </row>
    <row r="26" spans="1:12" s="434" customFormat="1" ht="15.75">
      <c r="A26" s="438"/>
      <c r="B26" s="791" t="s">
        <v>1647</v>
      </c>
      <c r="C26" s="791"/>
      <c r="D26" s="791"/>
      <c r="E26" s="791"/>
      <c r="F26" s="791"/>
      <c r="G26" s="791"/>
      <c r="H26" s="458">
        <f>((1-H21+H11+H23)/(1-H18))-1</f>
        <v>0.12784060312331702</v>
      </c>
      <c r="L26" s="439"/>
    </row>
    <row r="27" spans="1:8" s="434" customFormat="1" ht="15.75">
      <c r="A27" s="440"/>
      <c r="B27" s="440"/>
      <c r="C27" s="440"/>
      <c r="D27" s="440"/>
      <c r="E27" s="440"/>
      <c r="F27" s="440"/>
      <c r="G27" s="440"/>
      <c r="H27" s="440"/>
    </row>
    <row r="28" spans="1:12" s="434" customFormat="1" ht="15.75">
      <c r="A28" s="440"/>
      <c r="B28" s="440"/>
      <c r="C28" s="440"/>
      <c r="D28" s="440"/>
      <c r="E28" s="440"/>
      <c r="F28" s="440"/>
      <c r="G28" s="440"/>
      <c r="H28" s="440"/>
      <c r="L28" s="439"/>
    </row>
    <row r="29" spans="1:8" s="434" customFormat="1" ht="15.75">
      <c r="A29" s="776" t="s">
        <v>1627</v>
      </c>
      <c r="B29" s="776"/>
      <c r="C29" s="776"/>
      <c r="D29" s="776"/>
      <c r="E29" s="776"/>
      <c r="F29" s="776"/>
      <c r="G29" s="776"/>
      <c r="H29" s="776"/>
    </row>
    <row r="30" spans="1:8" s="434" customFormat="1" ht="15.75">
      <c r="A30" s="441"/>
      <c r="B30" s="441"/>
      <c r="C30" s="441"/>
      <c r="D30" s="441"/>
      <c r="E30" s="440"/>
      <c r="F30" s="440"/>
      <c r="G30" s="440"/>
      <c r="H30" s="440"/>
    </row>
    <row r="31" spans="1:8" s="434" customFormat="1" ht="16.5">
      <c r="A31" s="441"/>
      <c r="B31" s="440"/>
      <c r="C31" s="405"/>
      <c r="D31" s="441"/>
      <c r="E31" s="405"/>
      <c r="F31" s="440"/>
      <c r="G31" s="440"/>
      <c r="H31" s="440"/>
    </row>
    <row r="32" spans="1:8" s="434" customFormat="1" ht="15.75">
      <c r="A32" s="441"/>
      <c r="B32" s="441"/>
      <c r="C32" s="441"/>
      <c r="D32" s="441"/>
      <c r="E32" s="440"/>
      <c r="F32" s="440"/>
      <c r="G32" s="440"/>
      <c r="H32" s="440"/>
    </row>
    <row r="33" spans="1:8" s="434" customFormat="1" ht="15.75">
      <c r="A33" s="441"/>
      <c r="B33" s="441"/>
      <c r="C33" s="441"/>
      <c r="D33" s="441"/>
      <c r="E33" s="440"/>
      <c r="F33" s="440"/>
      <c r="G33" s="440"/>
      <c r="H33" s="440"/>
    </row>
    <row r="34" spans="1:8" s="434" customFormat="1" ht="15.75">
      <c r="A34" s="442"/>
      <c r="B34" s="441"/>
      <c r="C34" s="441"/>
      <c r="D34" s="441"/>
      <c r="E34" s="440"/>
      <c r="F34" s="440"/>
      <c r="G34" s="440"/>
      <c r="H34" s="440"/>
    </row>
    <row r="35" spans="1:8" s="434" customFormat="1" ht="15.75">
      <c r="A35" s="456"/>
      <c r="B35" s="441"/>
      <c r="C35" s="441"/>
      <c r="D35" s="441"/>
      <c r="E35" s="440"/>
      <c r="F35" s="440"/>
      <c r="G35" s="440"/>
      <c r="H35" s="440"/>
    </row>
  </sheetData>
  <sheetProtection/>
  <mergeCells count="28">
    <mergeCell ref="B16:G16"/>
    <mergeCell ref="A10:H10"/>
    <mergeCell ref="B11:G11"/>
    <mergeCell ref="A1:H2"/>
    <mergeCell ref="D3:E3"/>
    <mergeCell ref="D4:E4"/>
    <mergeCell ref="B6:F6"/>
    <mergeCell ref="G6:G7"/>
    <mergeCell ref="H6:H7"/>
    <mergeCell ref="A7:F7"/>
    <mergeCell ref="B24:G24"/>
    <mergeCell ref="B25:G25"/>
    <mergeCell ref="B20:G20"/>
    <mergeCell ref="B21:G21"/>
    <mergeCell ref="B22:G22"/>
    <mergeCell ref="B17:G17"/>
    <mergeCell ref="B18:G18"/>
    <mergeCell ref="B19:G19"/>
    <mergeCell ref="B26:G26"/>
    <mergeCell ref="A29:H29"/>
    <mergeCell ref="G4:G5"/>
    <mergeCell ref="H4:H5"/>
    <mergeCell ref="B8:H8"/>
    <mergeCell ref="B12:G12"/>
    <mergeCell ref="B13:G13"/>
    <mergeCell ref="B14:G14"/>
    <mergeCell ref="B15:G15"/>
    <mergeCell ref="B23:G23"/>
  </mergeCells>
  <printOptions/>
  <pageMargins left="0.511811024" right="0.511811024" top="0.787401575" bottom="0.787401575" header="0.31496062" footer="0.31496062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79"/>
  <sheetViews>
    <sheetView view="pageBreakPreview" zoomScale="85" zoomScaleNormal="85" zoomScaleSheetLayoutView="85" zoomScalePageLayoutView="0" workbookViewId="0" topLeftCell="A52">
      <selection activeCell="M60" sqref="M60"/>
    </sheetView>
  </sheetViews>
  <sheetFormatPr defaultColWidth="9.140625" defaultRowHeight="15"/>
  <cols>
    <col min="1" max="1" width="16.140625" style="0" customWidth="1"/>
    <col min="2" max="2" width="48.8515625" style="0" customWidth="1"/>
    <col min="3" max="3" width="11.28125" style="0" customWidth="1"/>
    <col min="4" max="4" width="20.7109375" style="0" customWidth="1"/>
    <col min="5" max="5" width="11.7109375" style="0" customWidth="1"/>
    <col min="6" max="6" width="17.00390625" style="0" customWidth="1"/>
    <col min="7" max="7" width="16.57421875" style="0" customWidth="1"/>
    <col min="8" max="8" width="11.7109375" style="0" customWidth="1"/>
    <col min="9" max="9" width="14.57421875" style="0" customWidth="1"/>
    <col min="10" max="10" width="16.57421875" style="0" bestFit="1" customWidth="1"/>
    <col min="11" max="11" width="14.7109375" style="0" customWidth="1"/>
    <col min="12" max="12" width="15.57421875" style="0" customWidth="1"/>
    <col min="13" max="13" width="15.7109375" style="0" bestFit="1" customWidth="1"/>
  </cols>
  <sheetData>
    <row r="1" spans="1:13" s="211" customFormat="1" ht="19.5" customHeight="1">
      <c r="A1" s="723" t="s">
        <v>73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</row>
    <row r="2" spans="1:13" s="211" customFormat="1" ht="15.75" customHeight="1" thickBot="1">
      <c r="A2" s="802"/>
      <c r="B2" s="802"/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</row>
    <row r="3" spans="1:13" s="43" customFormat="1" ht="18.75" customHeight="1">
      <c r="A3" s="480" t="str">
        <f>'RESUMO DA PLANILHA'!$A$3</f>
        <v>Proprietário:</v>
      </c>
      <c r="B3" s="481" t="str">
        <f>'RESUMO DA PLANILHA'!$B$3</f>
        <v>Prefeitura Municipal de Sorriso</v>
      </c>
      <c r="C3" s="482"/>
      <c r="D3" s="431"/>
      <c r="E3" s="483"/>
      <c r="F3" s="484"/>
      <c r="G3" s="485"/>
      <c r="H3" s="486"/>
      <c r="I3" s="486"/>
      <c r="J3" s="485"/>
      <c r="K3" s="485"/>
      <c r="L3" s="485"/>
      <c r="M3" s="483"/>
    </row>
    <row r="4" spans="1:13" s="43" customFormat="1" ht="18" customHeight="1">
      <c r="A4" s="173" t="str">
        <f>'RESUMO DA PLANILHA'!$A$4</f>
        <v>Obra:</v>
      </c>
      <c r="B4" s="170" t="str">
        <f>'RESUMO DA PLANILHA'!$B$4</f>
        <v>Construção do Ginásio Poliesportivo</v>
      </c>
      <c r="C4" s="171"/>
      <c r="D4" s="708"/>
      <c r="E4" s="743"/>
      <c r="F4" s="803"/>
      <c r="G4" s="56"/>
      <c r="H4" s="488"/>
      <c r="I4" s="488"/>
      <c r="J4" s="743" t="str">
        <f>'RESUMO DA PLANILHA'!$E$5</f>
        <v>Referência:</v>
      </c>
      <c r="K4" s="56"/>
      <c r="L4" s="56"/>
      <c r="M4" s="679"/>
    </row>
    <row r="5" spans="1:13" s="43" customFormat="1" ht="20.25" customHeight="1">
      <c r="A5" s="173" t="str">
        <f>'RESUMO DA PLANILHA'!$A$5</f>
        <v>Local:</v>
      </c>
      <c r="B5" s="170" t="str">
        <f>'RESUMO DA PLANILHA'!$B$5</f>
        <v>AV. Perimetral Noroeste, Lote 17E, Residencial Colinas</v>
      </c>
      <c r="C5" s="170"/>
      <c r="D5" s="708"/>
      <c r="E5" s="743"/>
      <c r="F5" s="803"/>
      <c r="G5" s="56"/>
      <c r="H5" s="488"/>
      <c r="I5" s="488"/>
      <c r="J5" s="743"/>
      <c r="K5" s="678" t="str">
        <f>'BDI EQUIPAMENTOS'!H6</f>
        <v>SINAPI - MAIO 2021 - DESONERADO</v>
      </c>
      <c r="L5" s="56"/>
      <c r="M5" s="679"/>
    </row>
    <row r="6" spans="1:13" s="43" customFormat="1" ht="19.5" customHeight="1">
      <c r="A6" s="173" t="str">
        <f>'RESUMO DA PLANILHA'!$A$6</f>
        <v>Área:</v>
      </c>
      <c r="B6" s="459">
        <f>'RESUMO DA PLANILHA'!$B$6</f>
        <v>5916.98</v>
      </c>
      <c r="C6" s="432"/>
      <c r="D6" s="432"/>
      <c r="E6" s="743"/>
      <c r="F6" s="803"/>
      <c r="G6" s="56"/>
      <c r="H6" s="488"/>
      <c r="I6" s="488"/>
      <c r="J6" s="743"/>
      <c r="K6" s="56"/>
      <c r="L6" s="56"/>
      <c r="M6" s="679"/>
    </row>
    <row r="7" spans="1:13" s="43" customFormat="1" ht="21" customHeight="1">
      <c r="A7" s="745" t="str">
        <f>'RESUMO DA PLANILHA'!$A$7</f>
        <v>Responsável Técnico: Camila Diel Bobrzyk - CREA MT025305</v>
      </c>
      <c r="B7" s="746"/>
      <c r="C7" s="746"/>
      <c r="D7" s="746"/>
      <c r="E7" s="746"/>
      <c r="F7" s="746"/>
      <c r="G7" s="746"/>
      <c r="H7" s="746"/>
      <c r="I7" s="746"/>
      <c r="J7" s="746"/>
      <c r="K7" s="746"/>
      <c r="L7" s="746"/>
      <c r="M7" s="746"/>
    </row>
    <row r="8" spans="1:13" s="211" customFormat="1" ht="15.75" customHeight="1" thickBot="1">
      <c r="A8" s="175"/>
      <c r="B8" s="716"/>
      <c r="C8" s="716"/>
      <c r="D8" s="716"/>
      <c r="E8" s="716"/>
      <c r="F8" s="716" t="str">
        <f>'RESUMO DA PLANILHA'!$C$7</f>
        <v>Arredondamentos: Opções → Avançado → Fórmulas → "Definir Precisão Conforme Exibido"</v>
      </c>
      <c r="G8" s="716"/>
      <c r="H8" s="716"/>
      <c r="I8" s="716"/>
      <c r="J8" s="716"/>
      <c r="K8" s="716"/>
      <c r="L8" s="716"/>
      <c r="M8" s="716"/>
    </row>
    <row r="9" spans="1:13" ht="15">
      <c r="A9" s="19"/>
      <c r="B9" s="20"/>
      <c r="C9" s="19"/>
      <c r="D9" s="20"/>
      <c r="E9" s="21"/>
      <c r="F9" s="156"/>
      <c r="G9" s="20"/>
      <c r="H9" s="23"/>
      <c r="I9" s="156"/>
      <c r="J9" s="20"/>
      <c r="K9" s="22"/>
      <c r="L9" s="156"/>
      <c r="M9" s="23"/>
    </row>
    <row r="10" spans="1:13" ht="15">
      <c r="A10" s="805" t="s">
        <v>13</v>
      </c>
      <c r="B10" s="807" t="s">
        <v>16</v>
      </c>
      <c r="C10" s="805" t="s">
        <v>17</v>
      </c>
      <c r="D10" s="804" t="s">
        <v>62</v>
      </c>
      <c r="E10" s="804"/>
      <c r="F10" s="804"/>
      <c r="G10" s="804" t="s">
        <v>63</v>
      </c>
      <c r="H10" s="804"/>
      <c r="I10" s="804"/>
      <c r="J10" s="804" t="s">
        <v>64</v>
      </c>
      <c r="K10" s="804"/>
      <c r="L10" s="804"/>
      <c r="M10" s="805" t="s">
        <v>1648</v>
      </c>
    </row>
    <row r="11" spans="1:13" ht="30.75" customHeight="1">
      <c r="A11" s="806"/>
      <c r="B11" s="808"/>
      <c r="C11" s="806"/>
      <c r="D11" s="24" t="s">
        <v>62</v>
      </c>
      <c r="E11" s="25" t="s">
        <v>65</v>
      </c>
      <c r="F11" s="157" t="s">
        <v>66</v>
      </c>
      <c r="G11" s="24" t="s">
        <v>63</v>
      </c>
      <c r="H11" s="27" t="s">
        <v>65</v>
      </c>
      <c r="I11" s="157" t="s">
        <v>66</v>
      </c>
      <c r="J11" s="24" t="s">
        <v>64</v>
      </c>
      <c r="K11" s="26" t="s">
        <v>65</v>
      </c>
      <c r="L11" s="157" t="s">
        <v>66</v>
      </c>
      <c r="M11" s="806"/>
    </row>
    <row r="12" spans="1:13" ht="15">
      <c r="A12" s="218" t="s">
        <v>1029</v>
      </c>
      <c r="B12" s="215" t="s">
        <v>1030</v>
      </c>
      <c r="C12" s="216" t="s">
        <v>6</v>
      </c>
      <c r="D12" s="629" t="s">
        <v>1200</v>
      </c>
      <c r="E12" s="220">
        <v>44182</v>
      </c>
      <c r="F12" s="221">
        <v>432.79</v>
      </c>
      <c r="G12" s="629" t="s">
        <v>1651</v>
      </c>
      <c r="H12" s="28">
        <v>44202</v>
      </c>
      <c r="I12" s="158">
        <v>613.48</v>
      </c>
      <c r="J12" s="629"/>
      <c r="K12" s="220"/>
      <c r="L12" s="221"/>
      <c r="M12" s="159">
        <f>F12</f>
        <v>432.79</v>
      </c>
    </row>
    <row r="13" spans="1:21" ht="15">
      <c r="A13" s="218" t="s">
        <v>1032</v>
      </c>
      <c r="B13" s="219" t="s">
        <v>1033</v>
      </c>
      <c r="C13" s="637" t="s">
        <v>6</v>
      </c>
      <c r="D13" s="629" t="s">
        <v>1116</v>
      </c>
      <c r="E13" s="631">
        <v>43614</v>
      </c>
      <c r="F13" s="531">
        <v>31.98</v>
      </c>
      <c r="G13" s="629" t="s">
        <v>1651</v>
      </c>
      <c r="H13" s="631">
        <v>44202</v>
      </c>
      <c r="I13" s="531">
        <v>42.92</v>
      </c>
      <c r="J13" s="629"/>
      <c r="K13" s="631"/>
      <c r="L13" s="531"/>
      <c r="M13" s="643">
        <f aca="true" t="shared" si="0" ref="M13:M38">F13</f>
        <v>31.98</v>
      </c>
      <c r="N13" s="571"/>
      <c r="O13" s="571"/>
      <c r="P13" s="571"/>
      <c r="Q13" s="571"/>
      <c r="R13" s="571"/>
      <c r="S13" s="571"/>
      <c r="T13" s="571"/>
      <c r="U13" s="571"/>
    </row>
    <row r="14" spans="1:21" ht="15">
      <c r="A14" s="218" t="s">
        <v>1034</v>
      </c>
      <c r="B14" s="215" t="s">
        <v>1035</v>
      </c>
      <c r="C14" s="637" t="s">
        <v>6</v>
      </c>
      <c r="D14" s="629" t="s">
        <v>1199</v>
      </c>
      <c r="E14" s="631">
        <v>44152</v>
      </c>
      <c r="F14" s="531">
        <v>16.41</v>
      </c>
      <c r="G14" s="629" t="s">
        <v>1651</v>
      </c>
      <c r="H14" s="631">
        <v>44202</v>
      </c>
      <c r="I14" s="531">
        <v>20.44</v>
      </c>
      <c r="J14" s="629"/>
      <c r="K14" s="631"/>
      <c r="L14" s="531"/>
      <c r="M14" s="643">
        <f t="shared" si="0"/>
        <v>16.41</v>
      </c>
      <c r="N14" s="571"/>
      <c r="O14" s="571"/>
      <c r="P14" s="571"/>
      <c r="Q14" s="571"/>
      <c r="R14" s="571"/>
      <c r="S14" s="571"/>
      <c r="T14" s="571"/>
      <c r="U14" s="571"/>
    </row>
    <row r="15" spans="1:21" ht="15">
      <c r="A15" s="218" t="s">
        <v>1038</v>
      </c>
      <c r="B15" s="215" t="s">
        <v>1039</v>
      </c>
      <c r="C15" s="637" t="s">
        <v>6</v>
      </c>
      <c r="D15" s="629" t="s">
        <v>1200</v>
      </c>
      <c r="E15" s="631">
        <v>44182</v>
      </c>
      <c r="F15" s="531">
        <v>0.1594</v>
      </c>
      <c r="G15" s="629" t="s">
        <v>1651</v>
      </c>
      <c r="H15" s="631">
        <v>44202</v>
      </c>
      <c r="I15" s="531">
        <v>0.21</v>
      </c>
      <c r="J15" s="629" t="s">
        <v>1652</v>
      </c>
      <c r="K15" s="631">
        <v>44203</v>
      </c>
      <c r="L15" s="531">
        <v>0.08</v>
      </c>
      <c r="M15" s="643">
        <f t="shared" si="0"/>
        <v>0.1594</v>
      </c>
      <c r="N15" s="571"/>
      <c r="O15" s="571"/>
      <c r="P15" s="571"/>
      <c r="Q15" s="571"/>
      <c r="R15" s="571"/>
      <c r="S15" s="571"/>
      <c r="T15" s="571"/>
      <c r="U15" s="571"/>
    </row>
    <row r="16" spans="1:21" ht="15">
      <c r="A16" s="218" t="s">
        <v>1040</v>
      </c>
      <c r="B16" s="215" t="s">
        <v>1041</v>
      </c>
      <c r="C16" s="637" t="s">
        <v>6</v>
      </c>
      <c r="D16" s="629" t="s">
        <v>1200</v>
      </c>
      <c r="E16" s="631">
        <v>44182</v>
      </c>
      <c r="F16" s="531">
        <v>0.2037</v>
      </c>
      <c r="G16" s="629" t="s">
        <v>1651</v>
      </c>
      <c r="H16" s="631">
        <v>44202</v>
      </c>
      <c r="I16" s="531">
        <v>0.34</v>
      </c>
      <c r="J16" s="629"/>
      <c r="K16" s="631"/>
      <c r="L16" s="531"/>
      <c r="M16" s="643">
        <f t="shared" si="0"/>
        <v>0.2037</v>
      </c>
      <c r="N16" s="571"/>
      <c r="O16" s="571"/>
      <c r="P16" s="571"/>
      <c r="Q16" s="571"/>
      <c r="R16" s="571"/>
      <c r="S16" s="571"/>
      <c r="T16" s="571"/>
      <c r="U16" s="571"/>
    </row>
    <row r="17" spans="1:21" ht="15">
      <c r="A17" s="218" t="s">
        <v>1042</v>
      </c>
      <c r="B17" s="215" t="s">
        <v>1043</v>
      </c>
      <c r="C17" s="637" t="s">
        <v>6</v>
      </c>
      <c r="D17" s="629" t="s">
        <v>1200</v>
      </c>
      <c r="E17" s="631">
        <v>44182</v>
      </c>
      <c r="F17" s="531">
        <v>0.13</v>
      </c>
      <c r="G17" s="629" t="s">
        <v>1651</v>
      </c>
      <c r="H17" s="631">
        <v>44202</v>
      </c>
      <c r="I17" s="531">
        <v>0.07</v>
      </c>
      <c r="J17" s="629" t="s">
        <v>1652</v>
      </c>
      <c r="K17" s="631">
        <v>44203</v>
      </c>
      <c r="L17" s="531">
        <v>0.05</v>
      </c>
      <c r="M17" s="643">
        <f t="shared" si="0"/>
        <v>0.13</v>
      </c>
      <c r="N17" s="571"/>
      <c r="O17" s="571"/>
      <c r="P17" s="571"/>
      <c r="Q17" s="571"/>
      <c r="R17" s="571"/>
      <c r="S17" s="571"/>
      <c r="T17" s="571"/>
      <c r="U17" s="571"/>
    </row>
    <row r="18" spans="1:21" ht="15">
      <c r="A18" s="218" t="s">
        <v>1044</v>
      </c>
      <c r="B18" s="215" t="s">
        <v>1118</v>
      </c>
      <c r="C18" s="637" t="s">
        <v>6</v>
      </c>
      <c r="D18" s="629" t="s">
        <v>1200</v>
      </c>
      <c r="E18" s="631">
        <v>44182</v>
      </c>
      <c r="F18" s="531">
        <v>3.5</v>
      </c>
      <c r="G18" s="629"/>
      <c r="H18" s="631"/>
      <c r="I18" s="531"/>
      <c r="J18" s="629"/>
      <c r="K18" s="631"/>
      <c r="L18" s="531"/>
      <c r="M18" s="643">
        <f t="shared" si="0"/>
        <v>3.5</v>
      </c>
      <c r="N18" s="571"/>
      <c r="O18" s="571"/>
      <c r="P18" s="571"/>
      <c r="Q18" s="571"/>
      <c r="R18" s="571"/>
      <c r="S18" s="571"/>
      <c r="T18" s="571"/>
      <c r="U18" s="571"/>
    </row>
    <row r="19" spans="1:21" ht="15">
      <c r="A19" s="218" t="s">
        <v>1045</v>
      </c>
      <c r="B19" s="215" t="s">
        <v>1046</v>
      </c>
      <c r="C19" s="637" t="s">
        <v>6</v>
      </c>
      <c r="D19" s="629" t="s">
        <v>1117</v>
      </c>
      <c r="E19" s="631">
        <v>43614</v>
      </c>
      <c r="F19" s="531">
        <f>1.2*1.08</f>
        <v>1.296</v>
      </c>
      <c r="G19" s="629" t="s">
        <v>1651</v>
      </c>
      <c r="H19" s="631">
        <v>44202</v>
      </c>
      <c r="I19" s="531">
        <v>7.03</v>
      </c>
      <c r="J19" s="629" t="s">
        <v>1652</v>
      </c>
      <c r="K19" s="631">
        <v>44203</v>
      </c>
      <c r="L19" s="531">
        <v>6.12</v>
      </c>
      <c r="M19" s="643">
        <f t="shared" si="0"/>
        <v>1.296</v>
      </c>
      <c r="N19" s="571"/>
      <c r="O19" s="571"/>
      <c r="P19" s="571"/>
      <c r="Q19" s="571"/>
      <c r="R19" s="571"/>
      <c r="S19" s="571"/>
      <c r="T19" s="571"/>
      <c r="U19" s="571"/>
    </row>
    <row r="20" spans="1:21" ht="15">
      <c r="A20" s="218" t="s">
        <v>1047</v>
      </c>
      <c r="B20" s="215" t="s">
        <v>1048</v>
      </c>
      <c r="C20" s="637" t="s">
        <v>6</v>
      </c>
      <c r="D20" s="629" t="s">
        <v>1200</v>
      </c>
      <c r="E20" s="631">
        <v>44182</v>
      </c>
      <c r="F20" s="531">
        <v>0.46</v>
      </c>
      <c r="G20" s="629" t="s">
        <v>1651</v>
      </c>
      <c r="H20" s="631">
        <v>44202</v>
      </c>
      <c r="I20" s="531">
        <v>0.41</v>
      </c>
      <c r="J20" s="629" t="s">
        <v>1652</v>
      </c>
      <c r="K20" s="631">
        <v>44203</v>
      </c>
      <c r="L20" s="531">
        <v>0.26</v>
      </c>
      <c r="M20" s="643">
        <f t="shared" si="0"/>
        <v>0.46</v>
      </c>
      <c r="N20" s="571"/>
      <c r="O20" s="571"/>
      <c r="P20" s="571"/>
      <c r="Q20" s="571"/>
      <c r="R20" s="571"/>
      <c r="S20" s="571"/>
      <c r="T20" s="571"/>
      <c r="U20" s="571"/>
    </row>
    <row r="21" spans="1:21" ht="15">
      <c r="A21" s="218" t="s">
        <v>1049</v>
      </c>
      <c r="B21" s="215" t="s">
        <v>1050</v>
      </c>
      <c r="C21" s="637" t="s">
        <v>6</v>
      </c>
      <c r="D21" s="629" t="s">
        <v>1200</v>
      </c>
      <c r="E21" s="631">
        <v>44182</v>
      </c>
      <c r="F21" s="531">
        <v>0.1887</v>
      </c>
      <c r="G21" s="629" t="s">
        <v>1651</v>
      </c>
      <c r="H21" s="631">
        <v>44202</v>
      </c>
      <c r="I21" s="531">
        <v>0.17</v>
      </c>
      <c r="J21" s="629" t="s">
        <v>1652</v>
      </c>
      <c r="K21" s="631">
        <v>44203</v>
      </c>
      <c r="L21" s="531">
        <v>0.15</v>
      </c>
      <c r="M21" s="643">
        <f t="shared" si="0"/>
        <v>0.1887</v>
      </c>
      <c r="N21" s="571"/>
      <c r="O21" s="571"/>
      <c r="P21" s="571"/>
      <c r="Q21" s="571"/>
      <c r="R21" s="571"/>
      <c r="S21" s="571"/>
      <c r="T21" s="571"/>
      <c r="U21" s="571"/>
    </row>
    <row r="22" spans="1:21" ht="15">
      <c r="A22" s="218" t="s">
        <v>1051</v>
      </c>
      <c r="B22" s="215" t="s">
        <v>1052</v>
      </c>
      <c r="C22" s="637" t="s">
        <v>6</v>
      </c>
      <c r="D22" s="629" t="s">
        <v>1117</v>
      </c>
      <c r="E22" s="631">
        <v>43614</v>
      </c>
      <c r="F22" s="531">
        <f>0.25*1.08</f>
        <v>0.27</v>
      </c>
      <c r="G22" s="629"/>
      <c r="H22" s="631"/>
      <c r="I22" s="531"/>
      <c r="J22" s="629"/>
      <c r="K22" s="631"/>
      <c r="L22" s="531"/>
      <c r="M22" s="643">
        <f t="shared" si="0"/>
        <v>0.27</v>
      </c>
      <c r="N22" s="571"/>
      <c r="O22" s="571"/>
      <c r="P22" s="571"/>
      <c r="Q22" s="571"/>
      <c r="R22" s="571"/>
      <c r="S22" s="571"/>
      <c r="T22" s="571"/>
      <c r="U22" s="571"/>
    </row>
    <row r="23" spans="1:21" ht="15">
      <c r="A23" s="218" t="s">
        <v>1055</v>
      </c>
      <c r="B23" s="215" t="s">
        <v>1120</v>
      </c>
      <c r="C23" s="637" t="s">
        <v>6</v>
      </c>
      <c r="D23" s="629" t="s">
        <v>1200</v>
      </c>
      <c r="E23" s="631">
        <v>44182</v>
      </c>
      <c r="F23" s="531">
        <v>3.6288</v>
      </c>
      <c r="G23" s="629" t="s">
        <v>1651</v>
      </c>
      <c r="H23" s="631">
        <v>44202</v>
      </c>
      <c r="I23" s="531">
        <v>6.27</v>
      </c>
      <c r="J23" s="629" t="s">
        <v>1652</v>
      </c>
      <c r="K23" s="631">
        <v>44203</v>
      </c>
      <c r="L23" s="531">
        <v>3.09</v>
      </c>
      <c r="M23" s="643">
        <f t="shared" si="0"/>
        <v>3.6288</v>
      </c>
      <c r="N23" s="571"/>
      <c r="O23" s="571"/>
      <c r="P23" s="571"/>
      <c r="Q23" s="571"/>
      <c r="R23" s="571"/>
      <c r="S23" s="571"/>
      <c r="T23" s="571"/>
      <c r="U23" s="571"/>
    </row>
    <row r="24" spans="1:21" ht="15">
      <c r="A24" s="218" t="s">
        <v>1248</v>
      </c>
      <c r="B24" s="215" t="s">
        <v>1059</v>
      </c>
      <c r="C24" s="637" t="s">
        <v>6</v>
      </c>
      <c r="D24" s="629" t="s">
        <v>1200</v>
      </c>
      <c r="E24" s="631">
        <v>44182</v>
      </c>
      <c r="F24" s="531">
        <v>5.14</v>
      </c>
      <c r="G24" s="629" t="s">
        <v>1651</v>
      </c>
      <c r="H24" s="631">
        <v>44202</v>
      </c>
      <c r="I24" s="531">
        <v>3.99</v>
      </c>
      <c r="J24" s="629"/>
      <c r="K24" s="631"/>
      <c r="L24" s="531"/>
      <c r="M24" s="643">
        <f t="shared" si="0"/>
        <v>5.14</v>
      </c>
      <c r="N24" s="571"/>
      <c r="O24" s="571"/>
      <c r="P24" s="571"/>
      <c r="Q24" s="571"/>
      <c r="R24" s="571"/>
      <c r="S24" s="571"/>
      <c r="T24" s="571"/>
      <c r="U24" s="571"/>
    </row>
    <row r="25" spans="1:21" ht="15">
      <c r="A25" s="218" t="s">
        <v>1249</v>
      </c>
      <c r="B25" s="215" t="s">
        <v>1061</v>
      </c>
      <c r="C25" s="637" t="s">
        <v>6</v>
      </c>
      <c r="D25" s="629" t="s">
        <v>1200</v>
      </c>
      <c r="E25" s="631">
        <v>44182</v>
      </c>
      <c r="F25" s="531">
        <v>14.86</v>
      </c>
      <c r="G25" s="629" t="s">
        <v>1651</v>
      </c>
      <c r="H25" s="631">
        <v>44202</v>
      </c>
      <c r="I25" s="531">
        <v>28.85</v>
      </c>
      <c r="J25" s="629" t="s">
        <v>1652</v>
      </c>
      <c r="K25" s="631">
        <v>44203</v>
      </c>
      <c r="L25" s="531">
        <v>10.78</v>
      </c>
      <c r="M25" s="643">
        <f t="shared" si="0"/>
        <v>14.86</v>
      </c>
      <c r="N25" s="571"/>
      <c r="O25" s="571"/>
      <c r="P25" s="571"/>
      <c r="Q25" s="571"/>
      <c r="R25" s="571"/>
      <c r="S25" s="571"/>
      <c r="T25" s="571"/>
      <c r="U25" s="571"/>
    </row>
    <row r="26" spans="1:13" ht="16.5" customHeight="1">
      <c r="A26" s="218" t="s">
        <v>1058</v>
      </c>
      <c r="B26" s="215" t="s">
        <v>1063</v>
      </c>
      <c r="C26" s="216" t="s">
        <v>6</v>
      </c>
      <c r="D26" s="629" t="s">
        <v>1117</v>
      </c>
      <c r="E26" s="220">
        <v>43614</v>
      </c>
      <c r="F26" s="221">
        <v>36.15</v>
      </c>
      <c r="G26" s="629" t="s">
        <v>1651</v>
      </c>
      <c r="H26" s="28">
        <v>44202</v>
      </c>
      <c r="I26" s="158">
        <v>93.11</v>
      </c>
      <c r="J26" s="629"/>
      <c r="K26" s="28"/>
      <c r="L26" s="158"/>
      <c r="M26" s="159">
        <f t="shared" si="0"/>
        <v>36.15</v>
      </c>
    </row>
    <row r="27" spans="1:13" ht="15">
      <c r="A27" s="218" t="s">
        <v>1060</v>
      </c>
      <c r="B27" s="215" t="s">
        <v>1121</v>
      </c>
      <c r="C27" s="216" t="s">
        <v>6</v>
      </c>
      <c r="D27" s="629" t="s">
        <v>1200</v>
      </c>
      <c r="E27" s="220">
        <v>44182</v>
      </c>
      <c r="F27" s="221">
        <v>18.32</v>
      </c>
      <c r="G27" s="629" t="s">
        <v>1651</v>
      </c>
      <c r="H27" s="28">
        <v>44202</v>
      </c>
      <c r="I27" s="158">
        <v>24.72</v>
      </c>
      <c r="J27" s="629" t="s">
        <v>1652</v>
      </c>
      <c r="K27" s="28">
        <v>44203</v>
      </c>
      <c r="L27" s="158">
        <v>19.01</v>
      </c>
      <c r="M27" s="159">
        <f t="shared" si="0"/>
        <v>18.32</v>
      </c>
    </row>
    <row r="28" spans="1:13" ht="15">
      <c r="A28" s="218" t="s">
        <v>1062</v>
      </c>
      <c r="B28" s="215" t="s">
        <v>1066</v>
      </c>
      <c r="C28" s="216" t="s">
        <v>6</v>
      </c>
      <c r="D28" s="629" t="s">
        <v>1200</v>
      </c>
      <c r="E28" s="220">
        <v>44182</v>
      </c>
      <c r="F28" s="221">
        <v>2.57</v>
      </c>
      <c r="G28" s="629" t="s">
        <v>1651</v>
      </c>
      <c r="H28" s="28">
        <v>44202</v>
      </c>
      <c r="I28" s="158">
        <v>5.7</v>
      </c>
      <c r="J28" s="629" t="s">
        <v>1652</v>
      </c>
      <c r="K28" s="28">
        <v>44203</v>
      </c>
      <c r="L28" s="158">
        <v>3.68</v>
      </c>
      <c r="M28" s="159">
        <f t="shared" si="0"/>
        <v>2.57</v>
      </c>
    </row>
    <row r="29" spans="1:13" ht="25.5">
      <c r="A29" s="218" t="s">
        <v>1064</v>
      </c>
      <c r="B29" s="215" t="s">
        <v>1071</v>
      </c>
      <c r="C29" s="216" t="s">
        <v>1653</v>
      </c>
      <c r="D29" s="629"/>
      <c r="E29" s="220">
        <v>44182</v>
      </c>
      <c r="F29" s="221">
        <v>72.3</v>
      </c>
      <c r="G29" s="629"/>
      <c r="H29" s="28"/>
      <c r="I29" s="158"/>
      <c r="J29" s="629" t="s">
        <v>1652</v>
      </c>
      <c r="K29" s="28">
        <v>44203</v>
      </c>
      <c r="L29" s="158">
        <v>73.83</v>
      </c>
      <c r="M29" s="159">
        <f t="shared" si="0"/>
        <v>72.3</v>
      </c>
    </row>
    <row r="30" spans="1:13" ht="15">
      <c r="A30" s="218" t="s">
        <v>1065</v>
      </c>
      <c r="B30" s="215" t="s">
        <v>1104</v>
      </c>
      <c r="C30" s="216" t="s">
        <v>6</v>
      </c>
      <c r="D30" s="629" t="s">
        <v>1200</v>
      </c>
      <c r="E30" s="220">
        <v>44182</v>
      </c>
      <c r="F30" s="221">
        <v>16.26</v>
      </c>
      <c r="G30" s="629" t="s">
        <v>1651</v>
      </c>
      <c r="H30" s="28">
        <v>44202</v>
      </c>
      <c r="I30" s="158">
        <v>20.05</v>
      </c>
      <c r="J30" s="629" t="s">
        <v>1652</v>
      </c>
      <c r="K30" s="28">
        <v>44203</v>
      </c>
      <c r="L30" s="158">
        <v>18.38</v>
      </c>
      <c r="M30" s="159">
        <f t="shared" si="0"/>
        <v>16.26</v>
      </c>
    </row>
    <row r="31" spans="1:13" ht="15">
      <c r="A31" s="218" t="s">
        <v>1250</v>
      </c>
      <c r="B31" s="219" t="s">
        <v>1106</v>
      </c>
      <c r="C31" s="216" t="s">
        <v>6</v>
      </c>
      <c r="D31" s="629" t="s">
        <v>1119</v>
      </c>
      <c r="E31" s="220">
        <v>43614</v>
      </c>
      <c r="F31" s="221">
        <f>45*1.08</f>
        <v>48.6</v>
      </c>
      <c r="G31" s="629" t="s">
        <v>1651</v>
      </c>
      <c r="H31" s="28">
        <v>44202</v>
      </c>
      <c r="I31" s="158">
        <v>141.89</v>
      </c>
      <c r="J31" s="629"/>
      <c r="K31" s="28"/>
      <c r="L31" s="158"/>
      <c r="M31" s="159">
        <f t="shared" si="0"/>
        <v>48.6</v>
      </c>
    </row>
    <row r="32" spans="1:13" ht="15">
      <c r="A32" s="218" t="s">
        <v>1251</v>
      </c>
      <c r="B32" s="215" t="s">
        <v>1108</v>
      </c>
      <c r="C32" s="216" t="s">
        <v>6</v>
      </c>
      <c r="D32" s="629" t="s">
        <v>1200</v>
      </c>
      <c r="E32" s="220">
        <v>44182</v>
      </c>
      <c r="F32" s="221">
        <v>14.86</v>
      </c>
      <c r="G32" s="629" t="s">
        <v>1651</v>
      </c>
      <c r="H32" s="28">
        <v>44202</v>
      </c>
      <c r="I32" s="158">
        <v>41.06</v>
      </c>
      <c r="J32" s="642"/>
      <c r="K32" s="28"/>
      <c r="L32" s="158"/>
      <c r="M32" s="159">
        <f t="shared" si="0"/>
        <v>14.86</v>
      </c>
    </row>
    <row r="33" spans="1:13" ht="25.5" customHeight="1">
      <c r="A33" s="218" t="s">
        <v>1252</v>
      </c>
      <c r="B33" s="215" t="s">
        <v>1110</v>
      </c>
      <c r="C33" s="216" t="s">
        <v>6</v>
      </c>
      <c r="D33" s="629" t="s">
        <v>1200</v>
      </c>
      <c r="E33" s="220">
        <v>44182</v>
      </c>
      <c r="F33" s="221">
        <v>72.28</v>
      </c>
      <c r="G33" s="629" t="s">
        <v>1651</v>
      </c>
      <c r="H33" s="28">
        <v>44202</v>
      </c>
      <c r="I33" s="158">
        <v>163.65</v>
      </c>
      <c r="J33" s="629" t="s">
        <v>1652</v>
      </c>
      <c r="K33" s="28">
        <v>44203</v>
      </c>
      <c r="L33" s="158">
        <v>111.58</v>
      </c>
      <c r="M33" s="159">
        <f t="shared" si="0"/>
        <v>72.28</v>
      </c>
    </row>
    <row r="34" spans="1:13" ht="15">
      <c r="A34" s="218" t="s">
        <v>1253</v>
      </c>
      <c r="B34" s="215" t="s">
        <v>1111</v>
      </c>
      <c r="C34" s="216" t="s">
        <v>6</v>
      </c>
      <c r="D34" s="629" t="s">
        <v>1200</v>
      </c>
      <c r="E34" s="220">
        <v>44182</v>
      </c>
      <c r="F34" s="221">
        <v>27.82</v>
      </c>
      <c r="G34" s="629" t="s">
        <v>1651</v>
      </c>
      <c r="H34" s="28">
        <v>44202</v>
      </c>
      <c r="I34" s="158">
        <v>45.58</v>
      </c>
      <c r="J34" s="629"/>
      <c r="K34" s="28"/>
      <c r="L34" s="158"/>
      <c r="M34" s="159">
        <f t="shared" si="0"/>
        <v>27.82</v>
      </c>
    </row>
    <row r="35" spans="1:13" ht="15">
      <c r="A35" s="218" t="s">
        <v>1254</v>
      </c>
      <c r="B35" s="215" t="s">
        <v>1112</v>
      </c>
      <c r="C35" s="216" t="s">
        <v>6</v>
      </c>
      <c r="D35" s="629" t="s">
        <v>1200</v>
      </c>
      <c r="E35" s="220">
        <v>44182</v>
      </c>
      <c r="F35" s="221">
        <v>6.53</v>
      </c>
      <c r="G35" s="629" t="s">
        <v>1651</v>
      </c>
      <c r="H35" s="28">
        <v>44202</v>
      </c>
      <c r="I35" s="158">
        <v>9.76</v>
      </c>
      <c r="J35" s="629" t="s">
        <v>1652</v>
      </c>
      <c r="K35" s="28">
        <v>44203</v>
      </c>
      <c r="L35" s="158">
        <v>6.85</v>
      </c>
      <c r="M35" s="159">
        <f t="shared" si="0"/>
        <v>6.53</v>
      </c>
    </row>
    <row r="36" spans="1:13" ht="15">
      <c r="A36" s="218" t="s">
        <v>1103</v>
      </c>
      <c r="B36" s="215" t="s">
        <v>1113</v>
      </c>
      <c r="C36" s="216" t="s">
        <v>6</v>
      </c>
      <c r="D36" s="629" t="s">
        <v>1200</v>
      </c>
      <c r="E36" s="220">
        <v>44182</v>
      </c>
      <c r="F36" s="221">
        <v>5.09</v>
      </c>
      <c r="G36" s="629" t="s">
        <v>1651</v>
      </c>
      <c r="H36" s="28">
        <v>44202</v>
      </c>
      <c r="I36" s="158">
        <v>11.64</v>
      </c>
      <c r="J36" s="629" t="s">
        <v>1652</v>
      </c>
      <c r="K36" s="28">
        <v>44203</v>
      </c>
      <c r="L36" s="158">
        <v>5.44</v>
      </c>
      <c r="M36" s="159">
        <f t="shared" si="0"/>
        <v>5.09</v>
      </c>
    </row>
    <row r="37" spans="1:13" ht="25.5">
      <c r="A37" s="218" t="s">
        <v>1105</v>
      </c>
      <c r="B37" s="219" t="s">
        <v>1114</v>
      </c>
      <c r="C37" s="216" t="s">
        <v>6</v>
      </c>
      <c r="D37" s="629" t="s">
        <v>1200</v>
      </c>
      <c r="E37" s="220">
        <v>44182</v>
      </c>
      <c r="F37" s="221">
        <v>673.29</v>
      </c>
      <c r="G37" s="629"/>
      <c r="H37" s="28"/>
      <c r="I37" s="158"/>
      <c r="J37" s="629" t="s">
        <v>1652</v>
      </c>
      <c r="K37" s="28">
        <v>44203</v>
      </c>
      <c r="L37" s="158">
        <v>417.09</v>
      </c>
      <c r="M37" s="159">
        <f t="shared" si="0"/>
        <v>673.29</v>
      </c>
    </row>
    <row r="38" spans="1:13" ht="15">
      <c r="A38" s="218" t="s">
        <v>1107</v>
      </c>
      <c r="B38" s="219" t="s">
        <v>1115</v>
      </c>
      <c r="C38" s="216" t="s">
        <v>4</v>
      </c>
      <c r="D38" s="629" t="s">
        <v>1200</v>
      </c>
      <c r="E38" s="220">
        <v>44182</v>
      </c>
      <c r="F38" s="221">
        <v>22.01</v>
      </c>
      <c r="G38" s="629" t="s">
        <v>1651</v>
      </c>
      <c r="H38" s="28">
        <v>44202</v>
      </c>
      <c r="I38" s="158">
        <v>12</v>
      </c>
      <c r="J38" s="629"/>
      <c r="K38" s="28"/>
      <c r="L38" s="158"/>
      <c r="M38" s="159">
        <f t="shared" si="0"/>
        <v>22.01</v>
      </c>
    </row>
    <row r="39" spans="1:13" ht="38.25">
      <c r="A39" s="218" t="s">
        <v>1109</v>
      </c>
      <c r="B39" s="219" t="s">
        <v>1413</v>
      </c>
      <c r="C39" s="216" t="s">
        <v>6</v>
      </c>
      <c r="D39" s="629"/>
      <c r="E39" s="220">
        <v>43614</v>
      </c>
      <c r="F39" s="221">
        <f>143.66*1.08</f>
        <v>155.1528</v>
      </c>
      <c r="G39" s="629" t="s">
        <v>1651</v>
      </c>
      <c r="H39" s="28">
        <v>44202</v>
      </c>
      <c r="I39" s="158">
        <v>1217.84</v>
      </c>
      <c r="J39" s="629"/>
      <c r="K39" s="28">
        <v>43614</v>
      </c>
      <c r="L39" s="158">
        <f>56.95*1.08</f>
        <v>61.50600000000001</v>
      </c>
      <c r="M39" s="160">
        <f>MEDIAN(F39,I39,L39)</f>
        <v>155.1528</v>
      </c>
    </row>
    <row r="40" spans="1:13" ht="60.75" customHeight="1">
      <c r="A40" s="628"/>
      <c r="B40" s="629" t="s">
        <v>642</v>
      </c>
      <c r="C40" s="630" t="s">
        <v>1414</v>
      </c>
      <c r="D40" s="629" t="s">
        <v>1415</v>
      </c>
      <c r="E40" s="631">
        <v>44202</v>
      </c>
      <c r="F40" s="531">
        <v>139</v>
      </c>
      <c r="G40" s="629" t="s">
        <v>1416</v>
      </c>
      <c r="H40" s="631">
        <v>44203</v>
      </c>
      <c r="I40" s="531">
        <v>150</v>
      </c>
      <c r="J40" s="629" t="s">
        <v>1417</v>
      </c>
      <c r="K40" s="631">
        <v>43836</v>
      </c>
      <c r="L40" s="531">
        <v>200</v>
      </c>
      <c r="M40" s="632">
        <f>MEDIAN(F40,I40,L40)</f>
        <v>150</v>
      </c>
    </row>
    <row r="41" spans="1:13" ht="127.5">
      <c r="A41" s="98"/>
      <c r="B41" s="629" t="s">
        <v>1418</v>
      </c>
      <c r="C41" s="216" t="s">
        <v>6</v>
      </c>
      <c r="D41" s="629" t="s">
        <v>1419</v>
      </c>
      <c r="E41" s="220">
        <v>44202</v>
      </c>
      <c r="F41" s="221">
        <v>3051</v>
      </c>
      <c r="G41" s="629" t="s">
        <v>104</v>
      </c>
      <c r="H41" s="28">
        <v>44202</v>
      </c>
      <c r="I41" s="158">
        <v>3299.6</v>
      </c>
      <c r="J41" s="629"/>
      <c r="K41" s="28"/>
      <c r="L41" s="158"/>
      <c r="M41" s="160">
        <f aca="true" t="shared" si="1" ref="M41:M46">F41</f>
        <v>3051</v>
      </c>
    </row>
    <row r="42" spans="1:13" ht="127.5">
      <c r="A42" s="98"/>
      <c r="B42" s="215" t="s">
        <v>1420</v>
      </c>
      <c r="C42" s="216" t="s">
        <v>6</v>
      </c>
      <c r="D42" s="629" t="s">
        <v>1419</v>
      </c>
      <c r="E42" s="220">
        <v>44202</v>
      </c>
      <c r="F42" s="221">
        <v>3725</v>
      </c>
      <c r="G42" s="629"/>
      <c r="H42" s="28"/>
      <c r="I42" s="158"/>
      <c r="J42" s="629"/>
      <c r="K42" s="28"/>
      <c r="L42" s="158"/>
      <c r="M42" s="159">
        <f t="shared" si="1"/>
        <v>3725</v>
      </c>
    </row>
    <row r="43" spans="1:13" ht="127.5">
      <c r="A43" s="98"/>
      <c r="B43" s="215" t="s">
        <v>1421</v>
      </c>
      <c r="C43" s="216" t="s">
        <v>6</v>
      </c>
      <c r="D43" s="629" t="s">
        <v>1419</v>
      </c>
      <c r="E43" s="220">
        <v>44202</v>
      </c>
      <c r="F43" s="221">
        <v>3725</v>
      </c>
      <c r="G43" s="629"/>
      <c r="H43" s="28"/>
      <c r="I43" s="158"/>
      <c r="J43" s="629"/>
      <c r="K43" s="28"/>
      <c r="L43" s="158"/>
      <c r="M43" s="160">
        <f t="shared" si="1"/>
        <v>3725</v>
      </c>
    </row>
    <row r="44" spans="1:13" ht="127.5">
      <c r="A44" s="98"/>
      <c r="B44" s="215" t="s">
        <v>1422</v>
      </c>
      <c r="C44" s="216" t="s">
        <v>6</v>
      </c>
      <c r="D44" s="629" t="s">
        <v>1419</v>
      </c>
      <c r="E44" s="220">
        <v>44202</v>
      </c>
      <c r="F44" s="221">
        <v>3725</v>
      </c>
      <c r="G44" s="629"/>
      <c r="H44" s="28"/>
      <c r="I44" s="158"/>
      <c r="J44" s="629"/>
      <c r="K44" s="28"/>
      <c r="L44" s="158"/>
      <c r="M44" s="160">
        <f t="shared" si="1"/>
        <v>3725</v>
      </c>
    </row>
    <row r="45" spans="1:13" ht="29.25" customHeight="1">
      <c r="A45" s="98"/>
      <c r="B45" s="215" t="s">
        <v>1423</v>
      </c>
      <c r="C45" s="216" t="s">
        <v>1424</v>
      </c>
      <c r="D45" s="629" t="s">
        <v>1425</v>
      </c>
      <c r="E45" s="220">
        <v>44202</v>
      </c>
      <c r="F45" s="221">
        <v>104.9</v>
      </c>
      <c r="G45" s="629" t="s">
        <v>1426</v>
      </c>
      <c r="H45" s="28">
        <v>44202</v>
      </c>
      <c r="I45" s="158">
        <v>124.9</v>
      </c>
      <c r="J45" s="629"/>
      <c r="K45" s="28"/>
      <c r="L45" s="158"/>
      <c r="M45" s="160">
        <f t="shared" si="1"/>
        <v>104.9</v>
      </c>
    </row>
    <row r="46" spans="1:13" ht="51">
      <c r="A46" s="98"/>
      <c r="B46" s="215" t="s">
        <v>1427</v>
      </c>
      <c r="C46" s="216" t="s">
        <v>1424</v>
      </c>
      <c r="D46" s="629" t="s">
        <v>1425</v>
      </c>
      <c r="E46" s="220">
        <v>44202</v>
      </c>
      <c r="F46" s="221">
        <v>4.5</v>
      </c>
      <c r="G46" s="629" t="s">
        <v>1426</v>
      </c>
      <c r="H46" s="28">
        <v>44202</v>
      </c>
      <c r="I46" s="158">
        <v>6.47</v>
      </c>
      <c r="J46" s="629"/>
      <c r="K46" s="28"/>
      <c r="L46" s="158"/>
      <c r="M46" s="160">
        <f t="shared" si="1"/>
        <v>4.5</v>
      </c>
    </row>
    <row r="47" spans="1:13" ht="15">
      <c r="A47" s="98"/>
      <c r="B47" s="215" t="s">
        <v>1430</v>
      </c>
      <c r="C47" s="216" t="s">
        <v>800</v>
      </c>
      <c r="D47" s="629" t="s">
        <v>1650</v>
      </c>
      <c r="E47" s="220">
        <v>44201</v>
      </c>
      <c r="F47" s="221">
        <v>111.89</v>
      </c>
      <c r="G47" s="629"/>
      <c r="H47" s="28"/>
      <c r="I47" s="158"/>
      <c r="J47" s="629"/>
      <c r="K47" s="28"/>
      <c r="L47" s="158"/>
      <c r="M47" s="160">
        <f>F47</f>
        <v>111.89</v>
      </c>
    </row>
    <row r="48" spans="1:13" ht="15.75" customHeight="1">
      <c r="A48" s="98"/>
      <c r="B48" s="219" t="s">
        <v>1431</v>
      </c>
      <c r="C48" s="216" t="s">
        <v>1424</v>
      </c>
      <c r="D48" s="629" t="s">
        <v>104</v>
      </c>
      <c r="E48" s="220">
        <v>44202</v>
      </c>
      <c r="F48" s="221">
        <v>69.9</v>
      </c>
      <c r="G48" s="629"/>
      <c r="H48" s="28"/>
      <c r="I48" s="158"/>
      <c r="J48" s="629"/>
      <c r="K48" s="28"/>
      <c r="L48" s="158"/>
      <c r="M48" s="160">
        <f>F48</f>
        <v>69.9</v>
      </c>
    </row>
    <row r="49" spans="1:13" ht="15">
      <c r="A49" s="98"/>
      <c r="B49" s="219" t="s">
        <v>1432</v>
      </c>
      <c r="C49" s="216" t="s">
        <v>800</v>
      </c>
      <c r="D49" s="629" t="s">
        <v>1650</v>
      </c>
      <c r="E49" s="220">
        <v>44201</v>
      </c>
      <c r="F49" s="221">
        <v>62</v>
      </c>
      <c r="G49" s="629" t="s">
        <v>104</v>
      </c>
      <c r="H49" s="28">
        <v>44202</v>
      </c>
      <c r="I49" s="158">
        <v>69.9</v>
      </c>
      <c r="J49" s="629"/>
      <c r="K49" s="28"/>
      <c r="L49" s="158"/>
      <c r="M49" s="160">
        <f>F49</f>
        <v>62</v>
      </c>
    </row>
    <row r="50" spans="1:13" ht="15">
      <c r="A50" s="98"/>
      <c r="B50" s="219" t="s">
        <v>116</v>
      </c>
      <c r="C50" s="216" t="s">
        <v>4</v>
      </c>
      <c r="D50" s="629" t="s">
        <v>104</v>
      </c>
      <c r="E50" s="220">
        <v>44202</v>
      </c>
      <c r="F50" s="221">
        <v>8.7</v>
      </c>
      <c r="G50" s="629"/>
      <c r="H50" s="28"/>
      <c r="I50" s="158"/>
      <c r="J50" s="629"/>
      <c r="K50" s="28"/>
      <c r="L50" s="158"/>
      <c r="M50" s="160">
        <f>F50</f>
        <v>8.7</v>
      </c>
    </row>
    <row r="51" spans="1:13" ht="39" customHeight="1">
      <c r="A51" s="98"/>
      <c r="B51" s="215" t="s">
        <v>524</v>
      </c>
      <c r="C51" s="216" t="s">
        <v>1424</v>
      </c>
      <c r="D51" s="629" t="s">
        <v>1650</v>
      </c>
      <c r="E51" s="220">
        <v>44201</v>
      </c>
      <c r="F51" s="221">
        <v>514.56</v>
      </c>
      <c r="G51" s="629"/>
      <c r="H51" s="28"/>
      <c r="I51" s="158"/>
      <c r="J51" s="629"/>
      <c r="K51" s="28"/>
      <c r="L51" s="158"/>
      <c r="M51" s="160">
        <f>F51</f>
        <v>514.56</v>
      </c>
    </row>
    <row r="52" spans="1:13" ht="25.5">
      <c r="A52" s="98"/>
      <c r="B52" s="215" t="s">
        <v>1433</v>
      </c>
      <c r="C52" s="216" t="s">
        <v>1424</v>
      </c>
      <c r="D52" s="629" t="s">
        <v>1650</v>
      </c>
      <c r="E52" s="220">
        <v>44201</v>
      </c>
      <c r="F52" s="221">
        <v>4790.19</v>
      </c>
      <c r="G52" s="629" t="s">
        <v>104</v>
      </c>
      <c r="H52" s="28">
        <v>44202</v>
      </c>
      <c r="I52" s="158">
        <v>3979.9</v>
      </c>
      <c r="J52" s="629"/>
      <c r="K52" s="28"/>
      <c r="L52" s="158"/>
      <c r="M52" s="160">
        <f>I52</f>
        <v>3979.9</v>
      </c>
    </row>
    <row r="53" spans="1:13" ht="25.5">
      <c r="A53" s="98"/>
      <c r="B53" s="215" t="s">
        <v>1434</v>
      </c>
      <c r="C53" s="216" t="s">
        <v>1424</v>
      </c>
      <c r="D53" s="629" t="s">
        <v>1650</v>
      </c>
      <c r="E53" s="220">
        <v>44201</v>
      </c>
      <c r="F53" s="492">
        <v>68.12</v>
      </c>
      <c r="G53" s="629" t="s">
        <v>1435</v>
      </c>
      <c r="H53" s="28">
        <v>44202</v>
      </c>
      <c r="I53" s="158">
        <v>47.5</v>
      </c>
      <c r="J53" s="629" t="s">
        <v>104</v>
      </c>
      <c r="K53" s="28">
        <v>44202</v>
      </c>
      <c r="L53" s="158">
        <v>56.9</v>
      </c>
      <c r="M53" s="160">
        <f>MEDIAN(F53,I53,L53)</f>
        <v>56.9</v>
      </c>
    </row>
    <row r="54" spans="1:13" ht="25.5">
      <c r="A54" s="98"/>
      <c r="B54" s="215" t="s">
        <v>542</v>
      </c>
      <c r="C54" s="216" t="s">
        <v>1424</v>
      </c>
      <c r="D54" s="629" t="s">
        <v>1435</v>
      </c>
      <c r="E54" s="220">
        <v>44202</v>
      </c>
      <c r="F54" s="221">
        <v>43</v>
      </c>
      <c r="G54" s="571"/>
      <c r="H54" s="28"/>
      <c r="I54" s="158"/>
      <c r="J54" s="629"/>
      <c r="K54" s="28"/>
      <c r="L54" s="158"/>
      <c r="M54" s="160">
        <f>F54</f>
        <v>43</v>
      </c>
    </row>
    <row r="55" spans="1:13" ht="25.5">
      <c r="A55" s="98"/>
      <c r="B55" s="215" t="s">
        <v>1436</v>
      </c>
      <c r="C55" s="216" t="s">
        <v>1424</v>
      </c>
      <c r="D55" s="629" t="s">
        <v>1650</v>
      </c>
      <c r="E55" s="220">
        <v>44201</v>
      </c>
      <c r="F55" s="221">
        <v>9.9</v>
      </c>
      <c r="G55" s="629" t="s">
        <v>1435</v>
      </c>
      <c r="H55" s="28">
        <v>44202</v>
      </c>
      <c r="I55" s="158">
        <v>11</v>
      </c>
      <c r="J55" s="629" t="s">
        <v>104</v>
      </c>
      <c r="K55" s="28">
        <v>44202</v>
      </c>
      <c r="L55" s="158">
        <v>12.9</v>
      </c>
      <c r="M55" s="160">
        <f>MEDIAN(F55,I55,L55)</f>
        <v>11</v>
      </c>
    </row>
    <row r="56" spans="1:13" ht="25.5">
      <c r="A56" s="98"/>
      <c r="B56" s="215" t="s">
        <v>128</v>
      </c>
      <c r="C56" s="216" t="s">
        <v>1424</v>
      </c>
      <c r="D56" s="629" t="s">
        <v>1435</v>
      </c>
      <c r="E56" s="220">
        <v>44202</v>
      </c>
      <c r="F56" s="221">
        <v>7</v>
      </c>
      <c r="G56" s="629" t="s">
        <v>104</v>
      </c>
      <c r="H56" s="28">
        <v>44202</v>
      </c>
      <c r="I56" s="158">
        <v>8.7</v>
      </c>
      <c r="J56" s="629"/>
      <c r="K56" s="28"/>
      <c r="L56" s="158"/>
      <c r="M56" s="160">
        <f>F56</f>
        <v>7</v>
      </c>
    </row>
    <row r="57" spans="1:13" ht="76.5">
      <c r="A57" s="98"/>
      <c r="B57" s="215" t="s">
        <v>1437</v>
      </c>
      <c r="C57" s="216" t="s">
        <v>1424</v>
      </c>
      <c r="D57" s="629" t="s">
        <v>1428</v>
      </c>
      <c r="E57" s="220">
        <v>44203</v>
      </c>
      <c r="F57" s="221">
        <v>40000</v>
      </c>
      <c r="G57" s="629" t="s">
        <v>1429</v>
      </c>
      <c r="H57" s="28">
        <v>44327</v>
      </c>
      <c r="I57" s="158">
        <v>43630</v>
      </c>
      <c r="J57" s="629"/>
      <c r="K57" s="28"/>
      <c r="L57" s="158"/>
      <c r="M57" s="160">
        <f>F57</f>
        <v>40000</v>
      </c>
    </row>
    <row r="58" spans="1:13" ht="25.5">
      <c r="A58" s="98"/>
      <c r="B58" s="215" t="s">
        <v>1438</v>
      </c>
      <c r="C58" s="216" t="s">
        <v>1424</v>
      </c>
      <c r="D58" s="629" t="s">
        <v>1439</v>
      </c>
      <c r="E58" s="220">
        <v>44201</v>
      </c>
      <c r="F58" s="221">
        <v>51.99</v>
      </c>
      <c r="G58" s="629"/>
      <c r="H58" s="28"/>
      <c r="I58" s="158"/>
      <c r="J58" s="629"/>
      <c r="K58" s="28"/>
      <c r="L58" s="158"/>
      <c r="M58" s="160">
        <f>F58</f>
        <v>51.99</v>
      </c>
    </row>
    <row r="59" spans="1:13" ht="38.25">
      <c r="A59" s="98"/>
      <c r="B59" s="629" t="s">
        <v>1441</v>
      </c>
      <c r="C59" s="216" t="s">
        <v>1424</v>
      </c>
      <c r="D59" s="629" t="s">
        <v>1439</v>
      </c>
      <c r="E59" s="220">
        <v>44201</v>
      </c>
      <c r="F59" s="221">
        <v>15.99</v>
      </c>
      <c r="G59" s="629" t="s">
        <v>1440</v>
      </c>
      <c r="H59" s="28">
        <v>44201</v>
      </c>
      <c r="I59" s="158">
        <v>12.06</v>
      </c>
      <c r="J59" s="489"/>
      <c r="K59" s="28"/>
      <c r="L59" s="158"/>
      <c r="M59" s="160">
        <f>I59</f>
        <v>12.06</v>
      </c>
    </row>
    <row r="60" spans="1:13" ht="39" customHeight="1">
      <c r="A60" s="98"/>
      <c r="B60" s="629" t="s">
        <v>1442</v>
      </c>
      <c r="C60" s="216" t="s">
        <v>1424</v>
      </c>
      <c r="D60" s="629" t="s">
        <v>2276</v>
      </c>
      <c r="E60" s="220">
        <v>44418</v>
      </c>
      <c r="F60" s="221">
        <v>174.16</v>
      </c>
      <c r="G60" s="629" t="s">
        <v>2277</v>
      </c>
      <c r="H60" s="220">
        <v>44418</v>
      </c>
      <c r="I60" s="158">
        <v>116.14</v>
      </c>
      <c r="J60" s="489"/>
      <c r="K60" s="28"/>
      <c r="L60" s="158"/>
      <c r="M60" s="160">
        <f>I60</f>
        <v>116.14</v>
      </c>
    </row>
    <row r="61" spans="1:13" ht="38.25">
      <c r="A61" s="98"/>
      <c r="B61" s="215" t="s">
        <v>1443</v>
      </c>
      <c r="C61" s="216" t="s">
        <v>1424</v>
      </c>
      <c r="D61" s="629" t="s">
        <v>1439</v>
      </c>
      <c r="E61" s="220">
        <v>44201</v>
      </c>
      <c r="F61" s="221">
        <v>42.99</v>
      </c>
      <c r="G61" s="629" t="s">
        <v>1440</v>
      </c>
      <c r="H61" s="28">
        <v>44201</v>
      </c>
      <c r="I61" s="158">
        <v>35.46</v>
      </c>
      <c r="J61" s="489"/>
      <c r="K61" s="28"/>
      <c r="L61" s="158"/>
      <c r="M61" s="160">
        <f>I61</f>
        <v>35.46</v>
      </c>
    </row>
    <row r="62" spans="1:13" ht="25.5">
      <c r="A62" s="98"/>
      <c r="B62" s="215" t="s">
        <v>1444</v>
      </c>
      <c r="C62" s="216" t="s">
        <v>1424</v>
      </c>
      <c r="D62" s="629" t="s">
        <v>1440</v>
      </c>
      <c r="E62" s="220">
        <v>44201</v>
      </c>
      <c r="F62" s="221">
        <v>165.51</v>
      </c>
      <c r="G62" s="629"/>
      <c r="H62" s="28"/>
      <c r="I62" s="158"/>
      <c r="J62" s="489"/>
      <c r="K62" s="28"/>
      <c r="L62" s="158"/>
      <c r="M62" s="160">
        <f>F62</f>
        <v>165.51</v>
      </c>
    </row>
    <row r="63" spans="1:13" ht="25.5">
      <c r="A63" s="98"/>
      <c r="B63" s="215" t="s">
        <v>1445</v>
      </c>
      <c r="C63" s="216" t="s">
        <v>1424</v>
      </c>
      <c r="D63" s="629" t="s">
        <v>1446</v>
      </c>
      <c r="E63" s="220">
        <v>44202</v>
      </c>
      <c r="F63" s="221">
        <v>12</v>
      </c>
      <c r="G63" s="629"/>
      <c r="H63" s="28"/>
      <c r="I63" s="158"/>
      <c r="J63" s="489"/>
      <c r="K63" s="28"/>
      <c r="L63" s="158"/>
      <c r="M63" s="160">
        <f>F63</f>
        <v>12</v>
      </c>
    </row>
    <row r="64" spans="1:13" ht="51">
      <c r="A64" s="98"/>
      <c r="B64" s="215" t="s">
        <v>462</v>
      </c>
      <c r="C64" s="216" t="s">
        <v>1424</v>
      </c>
      <c r="D64" s="629" t="s">
        <v>1447</v>
      </c>
      <c r="E64" s="220">
        <v>44181</v>
      </c>
      <c r="F64" s="221">
        <v>36450</v>
      </c>
      <c r="G64" s="629" t="s">
        <v>454</v>
      </c>
      <c r="H64" s="28">
        <v>44181</v>
      </c>
      <c r="I64" s="158">
        <v>14437</v>
      </c>
      <c r="J64" s="489"/>
      <c r="K64" s="28"/>
      <c r="L64" s="158"/>
      <c r="M64" s="160">
        <f>I64</f>
        <v>14437</v>
      </c>
    </row>
    <row r="65" spans="1:13" ht="51">
      <c r="A65" s="98"/>
      <c r="B65" s="215" t="s">
        <v>461</v>
      </c>
      <c r="C65" s="216" t="s">
        <v>1424</v>
      </c>
      <c r="D65" s="629" t="s">
        <v>1447</v>
      </c>
      <c r="E65" s="220">
        <v>44181</v>
      </c>
      <c r="F65" s="221">
        <v>37900</v>
      </c>
      <c r="G65" s="629" t="s">
        <v>454</v>
      </c>
      <c r="H65" s="28">
        <v>44181</v>
      </c>
      <c r="I65" s="158">
        <v>15561</v>
      </c>
      <c r="J65" s="489"/>
      <c r="K65" s="28"/>
      <c r="L65" s="158"/>
      <c r="M65" s="160">
        <f>I65</f>
        <v>15561</v>
      </c>
    </row>
    <row r="66" spans="1:13" ht="28.5" customHeight="1">
      <c r="A66" s="98"/>
      <c r="B66" s="215" t="s">
        <v>1448</v>
      </c>
      <c r="C66" s="216" t="s">
        <v>1424</v>
      </c>
      <c r="D66" s="629" t="s">
        <v>1447</v>
      </c>
      <c r="E66" s="220">
        <v>44181</v>
      </c>
      <c r="F66" s="221">
        <v>1350</v>
      </c>
      <c r="G66" s="629" t="s">
        <v>454</v>
      </c>
      <c r="H66" s="28">
        <v>44181</v>
      </c>
      <c r="I66" s="158">
        <v>550</v>
      </c>
      <c r="J66" s="489"/>
      <c r="K66" s="28"/>
      <c r="L66" s="158"/>
      <c r="M66" s="160">
        <f>I66</f>
        <v>550</v>
      </c>
    </row>
    <row r="67" spans="1:13" ht="17.25" customHeight="1">
      <c r="A67" s="98"/>
      <c r="B67" s="215" t="s">
        <v>1449</v>
      </c>
      <c r="C67" s="216" t="s">
        <v>1424</v>
      </c>
      <c r="D67" s="629" t="s">
        <v>1450</v>
      </c>
      <c r="E67" s="220">
        <v>44201</v>
      </c>
      <c r="F67" s="221">
        <v>13.28</v>
      </c>
      <c r="G67" s="629"/>
      <c r="H67" s="28"/>
      <c r="I67" s="158"/>
      <c r="J67" s="489"/>
      <c r="K67" s="28"/>
      <c r="L67" s="158"/>
      <c r="M67" s="160">
        <f>F67</f>
        <v>13.28</v>
      </c>
    </row>
    <row r="68" spans="1:13" ht="25.5">
      <c r="A68" s="98"/>
      <c r="B68" s="215" t="s">
        <v>610</v>
      </c>
      <c r="C68" s="216" t="s">
        <v>1424</v>
      </c>
      <c r="D68" s="629" t="s">
        <v>1450</v>
      </c>
      <c r="E68" s="220">
        <v>44201</v>
      </c>
      <c r="F68" s="221">
        <v>168.67</v>
      </c>
      <c r="G68" s="629"/>
      <c r="H68" s="28"/>
      <c r="I68" s="158"/>
      <c r="J68" s="489"/>
      <c r="K68" s="28"/>
      <c r="L68" s="158"/>
      <c r="M68" s="160">
        <f>F68</f>
        <v>168.67</v>
      </c>
    </row>
    <row r="69" spans="1:13" ht="18" customHeight="1">
      <c r="A69" s="98"/>
      <c r="B69" s="215" t="s">
        <v>1451</v>
      </c>
      <c r="C69" s="216" t="s">
        <v>1424</v>
      </c>
      <c r="D69" s="629" t="s">
        <v>1450</v>
      </c>
      <c r="E69" s="220">
        <v>44201</v>
      </c>
      <c r="F69" s="490">
        <v>168.67</v>
      </c>
      <c r="G69" s="629"/>
      <c r="H69" s="28"/>
      <c r="I69" s="158"/>
      <c r="J69" s="489"/>
      <c r="K69" s="28"/>
      <c r="L69" s="158"/>
      <c r="M69" s="160">
        <f>F69</f>
        <v>168.67</v>
      </c>
    </row>
    <row r="70" spans="1:13" ht="25.5">
      <c r="A70" s="98"/>
      <c r="B70" s="215" t="s">
        <v>1452</v>
      </c>
      <c r="C70" s="216" t="s">
        <v>1424</v>
      </c>
      <c r="D70" s="629" t="s">
        <v>1450</v>
      </c>
      <c r="E70" s="220">
        <v>44201</v>
      </c>
      <c r="F70" s="221">
        <v>50.75</v>
      </c>
      <c r="G70" s="629"/>
      <c r="H70" s="28"/>
      <c r="I70" s="158"/>
      <c r="J70" s="489"/>
      <c r="K70" s="28"/>
      <c r="L70" s="158"/>
      <c r="M70" s="160">
        <f>F70</f>
        <v>50.75</v>
      </c>
    </row>
    <row r="71" spans="1:13" ht="38.25">
      <c r="A71" s="98"/>
      <c r="B71" s="215" t="s">
        <v>627</v>
      </c>
      <c r="C71" s="216" t="s">
        <v>1424</v>
      </c>
      <c r="D71" s="629" t="s">
        <v>706</v>
      </c>
      <c r="E71" s="220">
        <v>44201</v>
      </c>
      <c r="F71" s="221">
        <v>195</v>
      </c>
      <c r="G71" s="629" t="s">
        <v>104</v>
      </c>
      <c r="H71" s="28">
        <v>44202</v>
      </c>
      <c r="I71" s="158">
        <v>149.9</v>
      </c>
      <c r="J71" s="489"/>
      <c r="K71" s="28"/>
      <c r="L71" s="158"/>
      <c r="M71" s="160">
        <f>I71</f>
        <v>149.9</v>
      </c>
    </row>
    <row r="72" spans="1:13" s="211" customFormat="1" ht="89.25">
      <c r="A72" s="98"/>
      <c r="B72" s="215" t="s">
        <v>1769</v>
      </c>
      <c r="C72" s="216" t="s">
        <v>1424</v>
      </c>
      <c r="D72" s="629" t="s">
        <v>1767</v>
      </c>
      <c r="E72" s="220">
        <v>44225</v>
      </c>
      <c r="F72" s="221">
        <v>279040</v>
      </c>
      <c r="G72" s="629" t="s">
        <v>1788</v>
      </c>
      <c r="H72" s="28">
        <v>44321</v>
      </c>
      <c r="I72" s="158">
        <v>672720.32</v>
      </c>
      <c r="J72" s="489" t="s">
        <v>1792</v>
      </c>
      <c r="K72" s="28">
        <v>44330</v>
      </c>
      <c r="L72" s="531">
        <v>42240</v>
      </c>
      <c r="M72" s="160">
        <f>MEDIAN(F72,I72,L72)</f>
        <v>279040</v>
      </c>
    </row>
    <row r="73" spans="1:13" s="211" customFormat="1" ht="89.25">
      <c r="A73" s="98"/>
      <c r="B73" s="215" t="s">
        <v>1770</v>
      </c>
      <c r="C73" s="216" t="s">
        <v>1424</v>
      </c>
      <c r="D73" s="629" t="s">
        <v>1767</v>
      </c>
      <c r="E73" s="220">
        <v>44225</v>
      </c>
      <c r="F73" s="221">
        <v>156480</v>
      </c>
      <c r="G73" s="489" t="s">
        <v>1788</v>
      </c>
      <c r="H73" s="28">
        <v>44321</v>
      </c>
      <c r="I73" s="158">
        <v>247760.24</v>
      </c>
      <c r="J73" s="489" t="s">
        <v>1792</v>
      </c>
      <c r="K73" s="28">
        <v>44330</v>
      </c>
      <c r="L73" s="531">
        <v>156480</v>
      </c>
      <c r="M73" s="160">
        <f>MEDIAN(F73,I73,L73)</f>
        <v>156480</v>
      </c>
    </row>
    <row r="74" spans="1:13" s="211" customFormat="1" ht="89.25">
      <c r="A74" s="98"/>
      <c r="B74" s="215" t="s">
        <v>1773</v>
      </c>
      <c r="C74" s="216" t="s">
        <v>1424</v>
      </c>
      <c r="D74" s="489" t="s">
        <v>1767</v>
      </c>
      <c r="E74" s="220">
        <v>44225</v>
      </c>
      <c r="F74" s="221">
        <v>55889</v>
      </c>
      <c r="G74" s="489" t="s">
        <v>1788</v>
      </c>
      <c r="H74" s="28">
        <v>44321</v>
      </c>
      <c r="I74" s="531">
        <v>109368.32</v>
      </c>
      <c r="J74" s="489" t="s">
        <v>1792</v>
      </c>
      <c r="K74" s="28">
        <v>44330</v>
      </c>
      <c r="L74" s="158">
        <v>72912</v>
      </c>
      <c r="M74" s="160">
        <f>MEDIAN(F74,I74,L74)</f>
        <v>72912</v>
      </c>
    </row>
    <row r="75" spans="1:13" s="211" customFormat="1" ht="83.25" customHeight="1">
      <c r="A75" s="98"/>
      <c r="B75" s="215" t="s">
        <v>690</v>
      </c>
      <c r="C75" s="216" t="s">
        <v>1424</v>
      </c>
      <c r="D75" s="489" t="s">
        <v>1767</v>
      </c>
      <c r="E75" s="220">
        <v>44225</v>
      </c>
      <c r="F75" s="221">
        <f>45514+27615</f>
        <v>73129</v>
      </c>
      <c r="G75" s="489" t="s">
        <v>1788</v>
      </c>
      <c r="H75" s="28">
        <v>44321</v>
      </c>
      <c r="I75" s="158">
        <v>156397.86</v>
      </c>
      <c r="J75" s="489" t="s">
        <v>1792</v>
      </c>
      <c r="K75" s="28">
        <v>44330</v>
      </c>
      <c r="L75" s="158">
        <v>104382</v>
      </c>
      <c r="M75" s="160">
        <f>MEDIAN(F75,I75,L75)</f>
        <v>104382</v>
      </c>
    </row>
    <row r="76" spans="1:13" s="211" customFormat="1" ht="25.5">
      <c r="A76" s="98"/>
      <c r="B76" s="215" t="s">
        <v>820</v>
      </c>
      <c r="C76" s="216" t="s">
        <v>2</v>
      </c>
      <c r="D76" s="489" t="s">
        <v>1767</v>
      </c>
      <c r="E76" s="220">
        <v>44225</v>
      </c>
      <c r="F76" s="221">
        <v>305.68</v>
      </c>
      <c r="G76" s="489" t="s">
        <v>1788</v>
      </c>
      <c r="H76" s="28">
        <v>44327</v>
      </c>
      <c r="I76" s="158">
        <v>607.68</v>
      </c>
      <c r="J76" s="489" t="s">
        <v>1789</v>
      </c>
      <c r="K76" s="28">
        <v>44330</v>
      </c>
      <c r="L76" s="158">
        <v>476.99</v>
      </c>
      <c r="M76" s="160">
        <f>MEDIAN(F76,I76,L76)</f>
        <v>476.99</v>
      </c>
    </row>
    <row r="77" spans="1:13" s="211" customFormat="1" ht="51" hidden="1">
      <c r="A77" s="98"/>
      <c r="B77" s="215" t="s">
        <v>1655</v>
      </c>
      <c r="C77" s="216" t="s">
        <v>1424</v>
      </c>
      <c r="D77" s="489"/>
      <c r="E77" s="220"/>
      <c r="F77" s="221"/>
      <c r="G77" s="489"/>
      <c r="H77" s="28"/>
      <c r="I77" s="158"/>
      <c r="J77" s="489"/>
      <c r="K77" s="28"/>
      <c r="L77" s="158"/>
      <c r="M77" s="160"/>
    </row>
    <row r="78" spans="1:13" s="211" customFormat="1" ht="38.25">
      <c r="A78" s="98"/>
      <c r="B78" s="215" t="s">
        <v>1751</v>
      </c>
      <c r="C78" s="216" t="s">
        <v>2</v>
      </c>
      <c r="D78" s="489" t="s">
        <v>1752</v>
      </c>
      <c r="E78" s="220">
        <v>44305</v>
      </c>
      <c r="F78" s="221">
        <v>95</v>
      </c>
      <c r="G78" s="489" t="s">
        <v>1790</v>
      </c>
      <c r="H78" s="28">
        <v>44315</v>
      </c>
      <c r="I78" s="158">
        <v>80.56</v>
      </c>
      <c r="J78" s="489" t="s">
        <v>1791</v>
      </c>
      <c r="K78" s="28">
        <v>44321</v>
      </c>
      <c r="L78" s="158">
        <v>88.35</v>
      </c>
      <c r="M78" s="160">
        <f>MEDIAN(F78,I78,L78)</f>
        <v>88.35</v>
      </c>
    </row>
    <row r="79" spans="1:13" ht="45.75" customHeight="1">
      <c r="A79" s="98"/>
      <c r="B79" s="215" t="s">
        <v>1801</v>
      </c>
      <c r="C79" s="216" t="s">
        <v>1802</v>
      </c>
      <c r="D79" s="489" t="s">
        <v>1803</v>
      </c>
      <c r="E79" s="220">
        <v>44364</v>
      </c>
      <c r="F79" s="221">
        <v>3200</v>
      </c>
      <c r="G79" s="489"/>
      <c r="H79" s="28"/>
      <c r="I79" s="158"/>
      <c r="J79" s="489"/>
      <c r="K79" s="28"/>
      <c r="L79" s="158"/>
      <c r="M79" s="160">
        <f>MEDIAN(F79,I79,L79)</f>
        <v>3200</v>
      </c>
    </row>
  </sheetData>
  <sheetProtection/>
  <mergeCells count="15">
    <mergeCell ref="F8:M8"/>
    <mergeCell ref="A7:M7"/>
    <mergeCell ref="C10:C11"/>
    <mergeCell ref="D10:F10"/>
    <mergeCell ref="G10:I10"/>
    <mergeCell ref="A1:M2"/>
    <mergeCell ref="D4:D5"/>
    <mergeCell ref="E4:E6"/>
    <mergeCell ref="F4:F6"/>
    <mergeCell ref="B8:E8"/>
    <mergeCell ref="J10:L10"/>
    <mergeCell ref="M10:M11"/>
    <mergeCell ref="A10:A11"/>
    <mergeCell ref="B10:B11"/>
    <mergeCell ref="J4:J6"/>
  </mergeCells>
  <printOptions/>
  <pageMargins left="0.511811024" right="0.511811024" top="0.787401575" bottom="0.787401575" header="0.31496062" footer="0.31496062"/>
  <pageSetup horizontalDpi="600" verticalDpi="600" orientation="portrait" paperSize="9" scale="2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SheetLayoutView="100" workbookViewId="0" topLeftCell="A22">
      <selection activeCell="A9" sqref="A9:F34"/>
    </sheetView>
  </sheetViews>
  <sheetFormatPr defaultColWidth="9.140625" defaultRowHeight="15"/>
  <cols>
    <col min="1" max="1" width="13.140625" style="633" customWidth="1"/>
    <col min="2" max="2" width="88.8515625" style="3" customWidth="1"/>
    <col min="3" max="3" width="20.140625" style="3" customWidth="1"/>
    <col min="4" max="4" width="18.57421875" style="3" customWidth="1"/>
    <col min="5" max="5" width="20.421875" style="633" bestFit="1" customWidth="1"/>
    <col min="6" max="6" width="17.57421875" style="633" customWidth="1"/>
    <col min="7" max="7" width="20.140625" style="633" customWidth="1"/>
    <col min="8" max="16384" width="9.140625" style="633" customWidth="1"/>
  </cols>
  <sheetData>
    <row r="1" spans="1:6" ht="15">
      <c r="A1" s="680" t="s">
        <v>2272</v>
      </c>
      <c r="B1" s="680"/>
      <c r="C1" s="680"/>
      <c r="D1" s="680"/>
      <c r="E1" s="680"/>
      <c r="F1" s="680"/>
    </row>
    <row r="2" spans="1:6" ht="15">
      <c r="A2" s="681"/>
      <c r="B2" s="681"/>
      <c r="C2" s="681"/>
      <c r="D2" s="681"/>
      <c r="E2" s="681"/>
      <c r="F2" s="681"/>
    </row>
    <row r="3" spans="1:10" s="18" customFormat="1" ht="16.5" customHeight="1">
      <c r="A3" s="404" t="s">
        <v>1462</v>
      </c>
      <c r="B3" s="406" t="s">
        <v>1463</v>
      </c>
      <c r="C3" s="426" t="s">
        <v>1467</v>
      </c>
      <c r="D3" s="407">
        <f>$E$34</f>
        <v>0</v>
      </c>
      <c r="E3" s="408" t="s">
        <v>1465</v>
      </c>
      <c r="F3" s="409">
        <v>44319</v>
      </c>
      <c r="G3" s="410"/>
      <c r="H3" s="411"/>
      <c r="I3" s="412"/>
      <c r="J3" s="413"/>
    </row>
    <row r="4" spans="1:10" s="18" customFormat="1" ht="16.5" customHeight="1">
      <c r="A4" s="29" t="s">
        <v>1470</v>
      </c>
      <c r="B4" s="406" t="s">
        <v>1649</v>
      </c>
      <c r="C4" s="427" t="s">
        <v>1468</v>
      </c>
      <c r="D4" s="494">
        <f>D3/B6</f>
        <v>0</v>
      </c>
      <c r="E4" s="408" t="s">
        <v>1472</v>
      </c>
      <c r="F4" s="448">
        <f>'BDI SERVIÇOS'!$I$25</f>
        <v>0.24943046744574282</v>
      </c>
      <c r="G4" s="410"/>
      <c r="H4" s="411"/>
      <c r="I4" s="412"/>
      <c r="J4" s="413"/>
    </row>
    <row r="5" spans="1:10" s="18" customFormat="1" ht="26.25" customHeight="1">
      <c r="A5" s="29" t="s">
        <v>1471</v>
      </c>
      <c r="B5" s="414" t="s">
        <v>1796</v>
      </c>
      <c r="C5" s="414"/>
      <c r="D5" s="414"/>
      <c r="E5" s="689" t="s">
        <v>1466</v>
      </c>
      <c r="F5" s="682" t="s">
        <v>1814</v>
      </c>
      <c r="G5" s="415"/>
      <c r="H5" s="416"/>
      <c r="I5" s="416"/>
      <c r="J5" s="417"/>
    </row>
    <row r="6" spans="1:10" s="18" customFormat="1" ht="18" customHeight="1">
      <c r="A6" s="403" t="s">
        <v>1464</v>
      </c>
      <c r="B6" s="690">
        <v>5916.98</v>
      </c>
      <c r="C6" s="690"/>
      <c r="D6" s="690"/>
      <c r="E6" s="689"/>
      <c r="F6" s="682"/>
      <c r="G6" s="415"/>
      <c r="H6" s="418"/>
      <c r="I6" s="419"/>
      <c r="J6" s="417"/>
    </row>
    <row r="7" spans="1:11" s="425" customFormat="1" ht="15">
      <c r="A7" s="495" t="str">
        <f>'[1]Orçamento'!A7</f>
        <v>Responsável Técnico: Camila Diel Bobrzyk - CREA MT025305</v>
      </c>
      <c r="B7" s="421"/>
      <c r="C7" s="421" t="s">
        <v>1469</v>
      </c>
      <c r="D7" s="421"/>
      <c r="E7" s="422"/>
      <c r="F7" s="423"/>
      <c r="G7" s="421"/>
      <c r="H7" s="421"/>
      <c r="I7" s="421"/>
      <c r="J7" s="421"/>
      <c r="K7" s="424"/>
    </row>
    <row r="8" spans="1:11" s="425" customFormat="1" ht="15.75" thickBot="1">
      <c r="A8" s="420"/>
      <c r="B8" s="421"/>
      <c r="C8" s="421"/>
      <c r="D8" s="421"/>
      <c r="E8" s="422"/>
      <c r="F8" s="423"/>
      <c r="G8" s="421"/>
      <c r="H8" s="421"/>
      <c r="I8" s="421"/>
      <c r="J8" s="421"/>
      <c r="K8" s="424"/>
    </row>
    <row r="9" spans="1:6" s="18" customFormat="1" ht="15.75" customHeight="1">
      <c r="A9" s="809" t="s">
        <v>2273</v>
      </c>
      <c r="B9" s="810"/>
      <c r="C9" s="810"/>
      <c r="D9" s="810"/>
      <c r="E9" s="810"/>
      <c r="F9" s="811"/>
    </row>
    <row r="10" spans="1:7" s="17" customFormat="1" ht="15" customHeight="1">
      <c r="A10" s="812"/>
      <c r="B10" s="813"/>
      <c r="C10" s="813"/>
      <c r="D10" s="813"/>
      <c r="E10" s="813"/>
      <c r="F10" s="814"/>
      <c r="G10" s="148"/>
    </row>
    <row r="11" spans="1:6" s="17" customFormat="1" ht="15" customHeight="1">
      <c r="A11" s="812"/>
      <c r="B11" s="813"/>
      <c r="C11" s="813"/>
      <c r="D11" s="813"/>
      <c r="E11" s="813"/>
      <c r="F11" s="814"/>
    </row>
    <row r="12" spans="1:6" s="17" customFormat="1" ht="15" customHeight="1">
      <c r="A12" s="812"/>
      <c r="B12" s="813"/>
      <c r="C12" s="813"/>
      <c r="D12" s="813"/>
      <c r="E12" s="813"/>
      <c r="F12" s="814"/>
    </row>
    <row r="13" spans="1:6" s="17" customFormat="1" ht="15" customHeight="1">
      <c r="A13" s="812"/>
      <c r="B13" s="813"/>
      <c r="C13" s="813"/>
      <c r="D13" s="813"/>
      <c r="E13" s="813"/>
      <c r="F13" s="814"/>
    </row>
    <row r="14" spans="1:6" s="17" customFormat="1" ht="15" customHeight="1">
      <c r="A14" s="812"/>
      <c r="B14" s="813"/>
      <c r="C14" s="813"/>
      <c r="D14" s="813"/>
      <c r="E14" s="813"/>
      <c r="F14" s="814"/>
    </row>
    <row r="15" spans="1:6" s="17" customFormat="1" ht="15" customHeight="1">
      <c r="A15" s="812"/>
      <c r="B15" s="813"/>
      <c r="C15" s="813"/>
      <c r="D15" s="813"/>
      <c r="E15" s="813"/>
      <c r="F15" s="814"/>
    </row>
    <row r="16" spans="1:6" s="17" customFormat="1" ht="15" customHeight="1">
      <c r="A16" s="812"/>
      <c r="B16" s="813"/>
      <c r="C16" s="813"/>
      <c r="D16" s="813"/>
      <c r="E16" s="813"/>
      <c r="F16" s="814"/>
    </row>
    <row r="17" spans="1:6" s="17" customFormat="1" ht="15" customHeight="1">
      <c r="A17" s="812"/>
      <c r="B17" s="813"/>
      <c r="C17" s="813"/>
      <c r="D17" s="813"/>
      <c r="E17" s="813"/>
      <c r="F17" s="814"/>
    </row>
    <row r="18" spans="1:6" s="17" customFormat="1" ht="15" customHeight="1">
      <c r="A18" s="812"/>
      <c r="B18" s="813"/>
      <c r="C18" s="813"/>
      <c r="D18" s="813"/>
      <c r="E18" s="813"/>
      <c r="F18" s="814"/>
    </row>
    <row r="19" spans="1:6" s="17" customFormat="1" ht="15" customHeight="1">
      <c r="A19" s="812"/>
      <c r="B19" s="813"/>
      <c r="C19" s="813"/>
      <c r="D19" s="813"/>
      <c r="E19" s="813"/>
      <c r="F19" s="814"/>
    </row>
    <row r="20" spans="1:6" s="17" customFormat="1" ht="15" customHeight="1">
      <c r="A20" s="812"/>
      <c r="B20" s="813"/>
      <c r="C20" s="813"/>
      <c r="D20" s="813"/>
      <c r="E20" s="813"/>
      <c r="F20" s="814"/>
    </row>
    <row r="21" spans="1:6" s="17" customFormat="1" ht="15" customHeight="1">
      <c r="A21" s="812"/>
      <c r="B21" s="813"/>
      <c r="C21" s="813"/>
      <c r="D21" s="813"/>
      <c r="E21" s="813"/>
      <c r="F21" s="814"/>
    </row>
    <row r="22" spans="1:6" s="17" customFormat="1" ht="15" customHeight="1">
      <c r="A22" s="812"/>
      <c r="B22" s="813"/>
      <c r="C22" s="813"/>
      <c r="D22" s="813"/>
      <c r="E22" s="813"/>
      <c r="F22" s="814"/>
    </row>
    <row r="23" spans="1:6" s="17" customFormat="1" ht="15" customHeight="1">
      <c r="A23" s="812"/>
      <c r="B23" s="813"/>
      <c r="C23" s="813"/>
      <c r="D23" s="813"/>
      <c r="E23" s="813"/>
      <c r="F23" s="814"/>
    </row>
    <row r="24" spans="1:6" s="17" customFormat="1" ht="15" customHeight="1">
      <c r="A24" s="812"/>
      <c r="B24" s="813"/>
      <c r="C24" s="813"/>
      <c r="D24" s="813"/>
      <c r="E24" s="813"/>
      <c r="F24" s="814"/>
    </row>
    <row r="25" spans="1:6" s="17" customFormat="1" ht="15" customHeight="1">
      <c r="A25" s="812"/>
      <c r="B25" s="813"/>
      <c r="C25" s="813"/>
      <c r="D25" s="813"/>
      <c r="E25" s="813"/>
      <c r="F25" s="814"/>
    </row>
    <row r="26" spans="1:6" s="17" customFormat="1" ht="15" customHeight="1">
      <c r="A26" s="812"/>
      <c r="B26" s="813"/>
      <c r="C26" s="813"/>
      <c r="D26" s="813"/>
      <c r="E26" s="813"/>
      <c r="F26" s="814"/>
    </row>
    <row r="27" spans="1:6" s="17" customFormat="1" ht="15" customHeight="1">
      <c r="A27" s="812"/>
      <c r="B27" s="813"/>
      <c r="C27" s="813"/>
      <c r="D27" s="813"/>
      <c r="E27" s="813"/>
      <c r="F27" s="814"/>
    </row>
    <row r="28" spans="1:6" s="17" customFormat="1" ht="15" customHeight="1">
      <c r="A28" s="812"/>
      <c r="B28" s="813"/>
      <c r="C28" s="813"/>
      <c r="D28" s="813"/>
      <c r="E28" s="813"/>
      <c r="F28" s="814"/>
    </row>
    <row r="29" spans="1:6" s="17" customFormat="1" ht="15" customHeight="1">
      <c r="A29" s="812"/>
      <c r="B29" s="813"/>
      <c r="C29" s="813"/>
      <c r="D29" s="813"/>
      <c r="E29" s="813"/>
      <c r="F29" s="814"/>
    </row>
    <row r="30" spans="1:6" s="17" customFormat="1" ht="15" customHeight="1">
      <c r="A30" s="812"/>
      <c r="B30" s="813"/>
      <c r="C30" s="813"/>
      <c r="D30" s="813"/>
      <c r="E30" s="813"/>
      <c r="F30" s="814"/>
    </row>
    <row r="31" spans="1:6" s="17" customFormat="1" ht="15" customHeight="1">
      <c r="A31" s="812"/>
      <c r="B31" s="813"/>
      <c r="C31" s="813"/>
      <c r="D31" s="813"/>
      <c r="E31" s="813"/>
      <c r="F31" s="814"/>
    </row>
    <row r="32" spans="1:6" s="17" customFormat="1" ht="15" customHeight="1">
      <c r="A32" s="812"/>
      <c r="B32" s="813"/>
      <c r="C32" s="813"/>
      <c r="D32" s="813"/>
      <c r="E32" s="813"/>
      <c r="F32" s="814"/>
    </row>
    <row r="33" spans="1:6" s="17" customFormat="1" ht="15" customHeight="1">
      <c r="A33" s="812"/>
      <c r="B33" s="813"/>
      <c r="C33" s="813"/>
      <c r="D33" s="813"/>
      <c r="E33" s="813"/>
      <c r="F33" s="814"/>
    </row>
    <row r="34" spans="1:6" s="18" customFormat="1" ht="15.75" customHeight="1" thickBot="1">
      <c r="A34" s="815"/>
      <c r="B34" s="816"/>
      <c r="C34" s="816"/>
      <c r="D34" s="816"/>
      <c r="E34" s="816"/>
      <c r="F34" s="817"/>
    </row>
    <row r="37" spans="1:11" ht="14.25" customHeight="1">
      <c r="A37" s="701"/>
      <c r="B37" s="701"/>
      <c r="C37" s="701"/>
      <c r="D37" s="701"/>
      <c r="E37" s="701"/>
      <c r="F37" s="701"/>
      <c r="G37" s="634"/>
      <c r="H37" s="634"/>
      <c r="I37" s="634"/>
      <c r="J37" s="634"/>
      <c r="K37" s="634"/>
    </row>
    <row r="38" spans="1:11" ht="15">
      <c r="A38" s="697"/>
      <c r="B38" s="697"/>
      <c r="C38" s="697"/>
      <c r="D38" s="697"/>
      <c r="E38" s="697"/>
      <c r="F38" s="697"/>
      <c r="G38" s="49"/>
      <c r="H38" s="49"/>
      <c r="I38" s="49"/>
      <c r="J38" s="49"/>
      <c r="K38" s="49"/>
    </row>
    <row r="39" spans="1:11" ht="15">
      <c r="A39" s="697"/>
      <c r="B39" s="697"/>
      <c r="C39" s="697"/>
      <c r="D39" s="697"/>
      <c r="E39" s="697"/>
      <c r="F39" s="697"/>
      <c r="G39" s="49"/>
      <c r="H39" s="49"/>
      <c r="I39" s="49"/>
      <c r="J39" s="49"/>
      <c r="K39" s="49"/>
    </row>
    <row r="40" spans="1:11" ht="15">
      <c r="A40" s="697"/>
      <c r="B40" s="697"/>
      <c r="C40" s="697"/>
      <c r="D40" s="697"/>
      <c r="E40" s="697"/>
      <c r="F40" s="697"/>
      <c r="G40" s="49"/>
      <c r="H40" s="49"/>
      <c r="I40" s="49"/>
      <c r="J40" s="49"/>
      <c r="K40" s="49"/>
    </row>
  </sheetData>
  <sheetProtection/>
  <mergeCells count="9">
    <mergeCell ref="A37:F37"/>
    <mergeCell ref="A38:F38"/>
    <mergeCell ref="A39:F39"/>
    <mergeCell ref="A40:F40"/>
    <mergeCell ref="A9:F34"/>
    <mergeCell ref="A1:F2"/>
    <mergeCell ref="E5:E6"/>
    <mergeCell ref="F5:F6"/>
    <mergeCell ref="B6:D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50" r:id="rId2"/>
  <headerFooter>
    <oddFooter>&amp;L&amp;G&amp;CCamila Diel Bobrzyk
 Engenheira Civil 
CREA MT025305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KARINE DE PAULA NUNES</cp:lastModifiedBy>
  <cp:lastPrinted>2021-08-12T16:32:42Z</cp:lastPrinted>
  <dcterms:created xsi:type="dcterms:W3CDTF">2018-03-19T22:05:04Z</dcterms:created>
  <dcterms:modified xsi:type="dcterms:W3CDTF">2021-08-12T16:38:50Z</dcterms:modified>
  <cp:category/>
  <cp:version/>
  <cp:contentType/>
  <cp:contentStatus/>
</cp:coreProperties>
</file>