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225" tabRatio="859"/>
  </bookViews>
  <sheets>
    <sheet name="Orçamento " sheetId="251" r:id="rId1"/>
    <sheet name="Composição 01" sheetId="269" r:id="rId2"/>
    <sheet name="Composição 02" sheetId="279" r:id="rId3"/>
    <sheet name="Composição 03" sheetId="280" r:id="rId4"/>
    <sheet name="Composição 04" sheetId="281" r:id="rId5"/>
    <sheet name="Composição 05" sheetId="282" r:id="rId6"/>
    <sheet name="Cronograma" sheetId="265" r:id="rId7"/>
    <sheet name="BDI Dif" sheetId="248" r:id="rId8"/>
    <sheet name="BDI (2)" sheetId="247" r:id="rId9"/>
    <sheet name="Cronograma (2)" sheetId="241"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ind100" localSheetId="8">#REF!</definedName>
    <definedName name="_ind100" localSheetId="7">#REF!</definedName>
    <definedName name="_ind100" localSheetId="1">#REF!</definedName>
    <definedName name="_ind100" localSheetId="2">#REF!</definedName>
    <definedName name="_ind100" localSheetId="3">#REF!</definedName>
    <definedName name="_ind100" localSheetId="4">#REF!</definedName>
    <definedName name="_ind100" localSheetId="5">#REF!</definedName>
    <definedName name="_ind100" localSheetId="6">#REF!</definedName>
    <definedName name="_ind100" localSheetId="0">#REF!</definedName>
    <definedName name="_ind100">#REF!</definedName>
    <definedName name="_mem2">'[1]Mat Asf'!$H$37</definedName>
    <definedName name="_prd1" localSheetId="8">#REF!</definedName>
    <definedName name="_prd1" localSheetId="7">#REF!</definedName>
    <definedName name="_prd1" localSheetId="1">#REF!</definedName>
    <definedName name="_prd1" localSheetId="2">#REF!</definedName>
    <definedName name="_prd1" localSheetId="3">#REF!</definedName>
    <definedName name="_prd1" localSheetId="4">#REF!</definedName>
    <definedName name="_prd1" localSheetId="5">#REF!</definedName>
    <definedName name="_prd1" localSheetId="6">#REF!</definedName>
    <definedName name="_prd1" localSheetId="0">#REF!</definedName>
    <definedName name="_prd1">#REF!</definedName>
    <definedName name="_prt1" localSheetId="8">#REF!</definedName>
    <definedName name="_prt1" localSheetId="7">#REF!</definedName>
    <definedName name="_prt1" localSheetId="1">#REF!</definedName>
    <definedName name="_prt1" localSheetId="2">#REF!</definedName>
    <definedName name="_prt1" localSheetId="3">#REF!</definedName>
    <definedName name="_prt1" localSheetId="4">#REF!</definedName>
    <definedName name="_prt1" localSheetId="5">#REF!</definedName>
    <definedName name="_prt1" localSheetId="6">#REF!</definedName>
    <definedName name="_prt1" localSheetId="0">#REF!</definedName>
    <definedName name="_prt1">#REF!</definedName>
    <definedName name="_RET1" localSheetId="8">#REF!</definedName>
    <definedName name="_RET1" localSheetId="7">#REF!</definedName>
    <definedName name="_RET1" localSheetId="1">#REF!</definedName>
    <definedName name="_RET1" localSheetId="2">#REF!</definedName>
    <definedName name="_RET1" localSheetId="3">#REF!</definedName>
    <definedName name="_RET1" localSheetId="4">#REF!</definedName>
    <definedName name="_RET1" localSheetId="5">#REF!</definedName>
    <definedName name="_RET1" localSheetId="6">#REF!</definedName>
    <definedName name="_RET1" localSheetId="0">#REF!</definedName>
    <definedName name="_RET1">#REF!</definedName>
    <definedName name="a" localSheetId="7">#REF!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0">#REF!</definedName>
    <definedName name="a">#REF!</definedName>
    <definedName name="abc" localSheetId="7">'[2]Aterro PonteSul'!#REF!</definedName>
    <definedName name="abc" localSheetId="1">'[2]Aterro PonteSul'!#REF!</definedName>
    <definedName name="abc" localSheetId="2">'[2]Aterro PonteSul'!#REF!</definedName>
    <definedName name="abc" localSheetId="3">'[2]Aterro PonteSul'!#REF!</definedName>
    <definedName name="abc" localSheetId="4">'[2]Aterro PonteSul'!#REF!</definedName>
    <definedName name="abc" localSheetId="5">'[2]Aterro PonteSul'!#REF!</definedName>
    <definedName name="abc" localSheetId="6">'[2]Aterro PonteSul'!#REF!</definedName>
    <definedName name="abc" localSheetId="0">'[2]Aterro PonteSul'!#REF!</definedName>
    <definedName name="abc">'[2]Aterro PonteSul'!#REF!</definedName>
    <definedName name="_xlnm.Print_Area" localSheetId="8">'BDI (2)'!$A$1:$F$34</definedName>
    <definedName name="_xlnm.Print_Area" localSheetId="7">'BDI Dif'!$A$1:$F$32</definedName>
    <definedName name="_xlnm.Print_Area" localSheetId="1">'Composição 01'!$A$1:$G$9</definedName>
    <definedName name="_xlnm.Print_Area" localSheetId="2">'Composição 02'!$A$1:$G$5</definedName>
    <definedName name="_xlnm.Print_Area" localSheetId="3">'Composição 03'!$A$1:$G$4</definedName>
    <definedName name="_xlnm.Print_Area" localSheetId="4">'Composição 04'!$A$1:$G$5</definedName>
    <definedName name="_xlnm.Print_Area" localSheetId="5">'Composição 05'!$A$1:$G$4</definedName>
    <definedName name="_xlnm.Print_Area" localSheetId="6">Cronograma!$A$1:$L$25</definedName>
    <definedName name="_xlnm.Print_Area" localSheetId="9">'Cronograma (2)'!$A$1:$AH$26</definedName>
    <definedName name="_xlnm.Print_Area" localSheetId="0">'Orçamento '!$A$1:$K$78</definedName>
    <definedName name="_xlnm.Print_Area">#REF!</definedName>
    <definedName name="areafog" localSheetId="8">#REF!</definedName>
    <definedName name="areafog" localSheetId="7">#REF!</definedName>
    <definedName name="areafog" localSheetId="1">#REF!</definedName>
    <definedName name="areafog" localSheetId="2">#REF!</definedName>
    <definedName name="areafog" localSheetId="3">#REF!</definedName>
    <definedName name="areafog" localSheetId="4">#REF!</definedName>
    <definedName name="areafog" localSheetId="5">#REF!</definedName>
    <definedName name="areafog" localSheetId="6">#REF!</definedName>
    <definedName name="areafog" localSheetId="0">#REF!</definedName>
    <definedName name="areafog">#REF!</definedName>
    <definedName name="areatsd" localSheetId="8">#REF!</definedName>
    <definedName name="areatsd" localSheetId="7">#REF!</definedName>
    <definedName name="areatsd" localSheetId="1">#REF!</definedName>
    <definedName name="areatsd" localSheetId="2">#REF!</definedName>
    <definedName name="areatsd" localSheetId="3">#REF!</definedName>
    <definedName name="areatsd" localSheetId="4">#REF!</definedName>
    <definedName name="areatsd" localSheetId="5">#REF!</definedName>
    <definedName name="areatsd" localSheetId="6">#REF!</definedName>
    <definedName name="areatsd" localSheetId="0">#REF!</definedName>
    <definedName name="areatsd">#REF!</definedName>
    <definedName name="areatss" localSheetId="7">#REF!</definedName>
    <definedName name="areatss" localSheetId="1">#REF!</definedName>
    <definedName name="areatss" localSheetId="2">#REF!</definedName>
    <definedName name="areatss" localSheetId="3">#REF!</definedName>
    <definedName name="areatss" localSheetId="4">#REF!</definedName>
    <definedName name="areatss" localSheetId="5">#REF!</definedName>
    <definedName name="areatss" localSheetId="6">#REF!</definedName>
    <definedName name="areatss" localSheetId="0">#REF!</definedName>
    <definedName name="areatss">#REF!</definedName>
    <definedName name="aterro" localSheetId="7">'[2]Aterro PonteSul'!#REF!</definedName>
    <definedName name="aterro" localSheetId="1">'[2]Aterro PonteSul'!#REF!</definedName>
    <definedName name="aterro" localSheetId="2">'[2]Aterro PonteSul'!#REF!</definedName>
    <definedName name="aterro" localSheetId="3">'[2]Aterro PonteSul'!#REF!</definedName>
    <definedName name="aterro" localSheetId="4">'[2]Aterro PonteSul'!#REF!</definedName>
    <definedName name="aterro" localSheetId="5">'[2]Aterro PonteSul'!#REF!</definedName>
    <definedName name="aterro" localSheetId="6">'[2]Aterro PonteSul'!#REF!</definedName>
    <definedName name="aterro" localSheetId="0">'[2]Aterro PonteSul'!#REF!</definedName>
    <definedName name="aterro">'[2]Aterro PonteSul'!#REF!</definedName>
    <definedName name="bacia" localSheetId="8">#REF!</definedName>
    <definedName name="bacia" localSheetId="7">#REF!</definedName>
    <definedName name="bacia" localSheetId="1">#REF!</definedName>
    <definedName name="bacia" localSheetId="2">#REF!</definedName>
    <definedName name="bacia" localSheetId="3">#REF!</definedName>
    <definedName name="bacia" localSheetId="4">#REF!</definedName>
    <definedName name="bacia" localSheetId="5">#REF!</definedName>
    <definedName name="bacia" localSheetId="6">#REF!</definedName>
    <definedName name="bacia" localSheetId="0">#REF!</definedName>
    <definedName name="bacia">#REF!</definedName>
    <definedName name="bbdcc15" localSheetId="8">#REF!</definedName>
    <definedName name="bbdcc15" localSheetId="7">#REF!</definedName>
    <definedName name="bbdcc15" localSheetId="1">#REF!</definedName>
    <definedName name="bbdcc15" localSheetId="2">#REF!</definedName>
    <definedName name="bbdcc15" localSheetId="3">#REF!</definedName>
    <definedName name="bbdcc15" localSheetId="4">#REF!</definedName>
    <definedName name="bbdcc15" localSheetId="5">#REF!</definedName>
    <definedName name="bbdcc15" localSheetId="6">#REF!</definedName>
    <definedName name="bbdcc15" localSheetId="0">#REF!</definedName>
    <definedName name="bbdcc15">#REF!</definedName>
    <definedName name="bbdcc20" localSheetId="8">#REF!</definedName>
    <definedName name="bbdcc20" localSheetId="7">#REF!</definedName>
    <definedName name="bbdcc20" localSheetId="1">#REF!</definedName>
    <definedName name="bbdcc20" localSheetId="2">#REF!</definedName>
    <definedName name="bbdcc20" localSheetId="3">#REF!</definedName>
    <definedName name="bbdcc20" localSheetId="4">#REF!</definedName>
    <definedName name="bbdcc20" localSheetId="5">#REF!</definedName>
    <definedName name="bbdcc20" localSheetId="6">#REF!</definedName>
    <definedName name="bbdcc20" localSheetId="0">#REF!</definedName>
    <definedName name="bbdcc20">#REF!</definedName>
    <definedName name="bbdcc25" localSheetId="7">#REF!</definedName>
    <definedName name="bbdcc25" localSheetId="1">#REF!</definedName>
    <definedName name="bbdcc25" localSheetId="2">#REF!</definedName>
    <definedName name="bbdcc25" localSheetId="3">#REF!</definedName>
    <definedName name="bbdcc25" localSheetId="4">#REF!</definedName>
    <definedName name="bbdcc25" localSheetId="5">#REF!</definedName>
    <definedName name="bbdcc25" localSheetId="6">#REF!</definedName>
    <definedName name="bbdcc25" localSheetId="0">#REF!</definedName>
    <definedName name="bbdcc25">#REF!</definedName>
    <definedName name="bbdcc30" localSheetId="7">#REF!</definedName>
    <definedName name="bbdcc30" localSheetId="1">#REF!</definedName>
    <definedName name="bbdcc30" localSheetId="2">#REF!</definedName>
    <definedName name="bbdcc30" localSheetId="3">#REF!</definedName>
    <definedName name="bbdcc30" localSheetId="4">#REF!</definedName>
    <definedName name="bbdcc30" localSheetId="5">#REF!</definedName>
    <definedName name="bbdcc30" localSheetId="6">#REF!</definedName>
    <definedName name="bbdcc30" localSheetId="0">#REF!</definedName>
    <definedName name="bbdcc30">#REF!</definedName>
    <definedName name="bbdtc04" localSheetId="7">#REF!</definedName>
    <definedName name="bbdtc04" localSheetId="1">#REF!</definedName>
    <definedName name="bbdtc04" localSheetId="2">#REF!</definedName>
    <definedName name="bbdtc04" localSheetId="3">#REF!</definedName>
    <definedName name="bbdtc04" localSheetId="4">#REF!</definedName>
    <definedName name="bbdtc04" localSheetId="5">#REF!</definedName>
    <definedName name="bbdtc04" localSheetId="6">#REF!</definedName>
    <definedName name="bbdtc04" localSheetId="0">#REF!</definedName>
    <definedName name="bbdtc04">#REF!</definedName>
    <definedName name="bbdtc06" localSheetId="7">#REF!</definedName>
    <definedName name="bbdtc06" localSheetId="1">#REF!</definedName>
    <definedName name="bbdtc06" localSheetId="2">#REF!</definedName>
    <definedName name="bbdtc06" localSheetId="3">#REF!</definedName>
    <definedName name="bbdtc06" localSheetId="4">#REF!</definedName>
    <definedName name="bbdtc06" localSheetId="5">#REF!</definedName>
    <definedName name="bbdtc06" localSheetId="6">#REF!</definedName>
    <definedName name="bbdtc06" localSheetId="0">#REF!</definedName>
    <definedName name="bbdtc06">#REF!</definedName>
    <definedName name="bbdtc08" localSheetId="7">#REF!</definedName>
    <definedName name="bbdtc08" localSheetId="1">#REF!</definedName>
    <definedName name="bbdtc08" localSheetId="2">#REF!</definedName>
    <definedName name="bbdtc08" localSheetId="3">#REF!</definedName>
    <definedName name="bbdtc08" localSheetId="4">#REF!</definedName>
    <definedName name="bbdtc08" localSheetId="5">#REF!</definedName>
    <definedName name="bbdtc08" localSheetId="6">#REF!</definedName>
    <definedName name="bbdtc08" localSheetId="0">#REF!</definedName>
    <definedName name="bbdtc08">#REF!</definedName>
    <definedName name="bbdtc10" localSheetId="7">#REF!</definedName>
    <definedName name="bbdtc10" localSheetId="1">#REF!</definedName>
    <definedName name="bbdtc10" localSheetId="2">#REF!</definedName>
    <definedName name="bbdtc10" localSheetId="3">#REF!</definedName>
    <definedName name="bbdtc10" localSheetId="4">#REF!</definedName>
    <definedName name="bbdtc10" localSheetId="5">#REF!</definedName>
    <definedName name="bbdtc10" localSheetId="6">#REF!</definedName>
    <definedName name="bbdtc10" localSheetId="0">#REF!</definedName>
    <definedName name="bbdtc10">#REF!</definedName>
    <definedName name="bbdtc12" localSheetId="7">#REF!</definedName>
    <definedName name="bbdtc12" localSheetId="1">#REF!</definedName>
    <definedName name="bbdtc12" localSheetId="2">#REF!</definedName>
    <definedName name="bbdtc12" localSheetId="3">#REF!</definedName>
    <definedName name="bbdtc12" localSheetId="4">#REF!</definedName>
    <definedName name="bbdtc12" localSheetId="5">#REF!</definedName>
    <definedName name="bbdtc12" localSheetId="6">#REF!</definedName>
    <definedName name="bbdtc12" localSheetId="0">#REF!</definedName>
    <definedName name="bbdtc12">#REF!</definedName>
    <definedName name="bbdtc15" localSheetId="7">#REF!</definedName>
    <definedName name="bbdtc15" localSheetId="1">#REF!</definedName>
    <definedName name="bbdtc15" localSheetId="2">#REF!</definedName>
    <definedName name="bbdtc15" localSheetId="3">#REF!</definedName>
    <definedName name="bbdtc15" localSheetId="4">#REF!</definedName>
    <definedName name="bbdtc15" localSheetId="5">#REF!</definedName>
    <definedName name="bbdtc15" localSheetId="6">#REF!</definedName>
    <definedName name="bbdtc15" localSheetId="0">#REF!</definedName>
    <definedName name="bbdtc15">#REF!</definedName>
    <definedName name="bbscc15" localSheetId="7">#REF!</definedName>
    <definedName name="bbscc15" localSheetId="1">#REF!</definedName>
    <definedName name="bbscc15" localSheetId="2">#REF!</definedName>
    <definedName name="bbscc15" localSheetId="3">#REF!</definedName>
    <definedName name="bbscc15" localSheetId="4">#REF!</definedName>
    <definedName name="bbscc15" localSheetId="5">#REF!</definedName>
    <definedName name="bbscc15" localSheetId="6">#REF!</definedName>
    <definedName name="bbscc15" localSheetId="0">#REF!</definedName>
    <definedName name="bbscc15">#REF!</definedName>
    <definedName name="bbscc20" localSheetId="7">#REF!</definedName>
    <definedName name="bbscc20" localSheetId="1">#REF!</definedName>
    <definedName name="bbscc20" localSheetId="2">#REF!</definedName>
    <definedName name="bbscc20" localSheetId="3">#REF!</definedName>
    <definedName name="bbscc20" localSheetId="4">#REF!</definedName>
    <definedName name="bbscc20" localSheetId="5">#REF!</definedName>
    <definedName name="bbscc20" localSheetId="6">#REF!</definedName>
    <definedName name="bbscc20" localSheetId="0">#REF!</definedName>
    <definedName name="bbscc20">#REF!</definedName>
    <definedName name="bbscc25" localSheetId="7">#REF!</definedName>
    <definedName name="bbscc25" localSheetId="1">#REF!</definedName>
    <definedName name="bbscc25" localSheetId="2">#REF!</definedName>
    <definedName name="bbscc25" localSheetId="3">#REF!</definedName>
    <definedName name="bbscc25" localSheetId="4">#REF!</definedName>
    <definedName name="bbscc25" localSheetId="5">#REF!</definedName>
    <definedName name="bbscc25" localSheetId="6">#REF!</definedName>
    <definedName name="bbscc25" localSheetId="0">#REF!</definedName>
    <definedName name="bbscc25">#REF!</definedName>
    <definedName name="bbscc30" localSheetId="7">#REF!</definedName>
    <definedName name="bbscc30" localSheetId="1">#REF!</definedName>
    <definedName name="bbscc30" localSheetId="2">#REF!</definedName>
    <definedName name="bbscc30" localSheetId="3">#REF!</definedName>
    <definedName name="bbscc30" localSheetId="4">#REF!</definedName>
    <definedName name="bbscc30" localSheetId="5">#REF!</definedName>
    <definedName name="bbscc30" localSheetId="6">#REF!</definedName>
    <definedName name="bbscc30" localSheetId="0">#REF!</definedName>
    <definedName name="bbscc30">#REF!</definedName>
    <definedName name="bbstc04" localSheetId="7">#REF!</definedName>
    <definedName name="bbstc04" localSheetId="1">#REF!</definedName>
    <definedName name="bbstc04" localSheetId="2">#REF!</definedName>
    <definedName name="bbstc04" localSheetId="3">#REF!</definedName>
    <definedName name="bbstc04" localSheetId="4">#REF!</definedName>
    <definedName name="bbstc04" localSheetId="5">#REF!</definedName>
    <definedName name="bbstc04" localSheetId="6">#REF!</definedName>
    <definedName name="bbstc04" localSheetId="0">#REF!</definedName>
    <definedName name="bbstc04">#REF!</definedName>
    <definedName name="bbstc06" localSheetId="7">#REF!</definedName>
    <definedName name="bbstc06" localSheetId="1">#REF!</definedName>
    <definedName name="bbstc06" localSheetId="2">#REF!</definedName>
    <definedName name="bbstc06" localSheetId="3">#REF!</definedName>
    <definedName name="bbstc06" localSheetId="4">#REF!</definedName>
    <definedName name="bbstc06" localSheetId="5">#REF!</definedName>
    <definedName name="bbstc06" localSheetId="6">#REF!</definedName>
    <definedName name="bbstc06" localSheetId="0">#REF!</definedName>
    <definedName name="bbstc06">#REF!</definedName>
    <definedName name="bbstc08" localSheetId="7">#REF!</definedName>
    <definedName name="bbstc08" localSheetId="1">#REF!</definedName>
    <definedName name="bbstc08" localSheetId="2">#REF!</definedName>
    <definedName name="bbstc08" localSheetId="3">#REF!</definedName>
    <definedName name="bbstc08" localSheetId="4">#REF!</definedName>
    <definedName name="bbstc08" localSheetId="5">#REF!</definedName>
    <definedName name="bbstc08" localSheetId="6">#REF!</definedName>
    <definedName name="bbstc08" localSheetId="0">#REF!</definedName>
    <definedName name="bbstc08">#REF!</definedName>
    <definedName name="bbstc10" localSheetId="7">#REF!</definedName>
    <definedName name="bbstc10" localSheetId="1">#REF!</definedName>
    <definedName name="bbstc10" localSheetId="2">#REF!</definedName>
    <definedName name="bbstc10" localSheetId="3">#REF!</definedName>
    <definedName name="bbstc10" localSheetId="4">#REF!</definedName>
    <definedName name="bbstc10" localSheetId="5">#REF!</definedName>
    <definedName name="bbstc10" localSheetId="6">#REF!</definedName>
    <definedName name="bbstc10" localSheetId="0">#REF!</definedName>
    <definedName name="bbstc10">#REF!</definedName>
    <definedName name="bbstc12" localSheetId="7">#REF!</definedName>
    <definedName name="bbstc12" localSheetId="1">#REF!</definedName>
    <definedName name="bbstc12" localSheetId="2">#REF!</definedName>
    <definedName name="bbstc12" localSheetId="3">#REF!</definedName>
    <definedName name="bbstc12" localSheetId="4">#REF!</definedName>
    <definedName name="bbstc12" localSheetId="5">#REF!</definedName>
    <definedName name="bbstc12" localSheetId="6">#REF!</definedName>
    <definedName name="bbstc12" localSheetId="0">#REF!</definedName>
    <definedName name="bbstc12">#REF!</definedName>
    <definedName name="bbstc15" localSheetId="7">#REF!</definedName>
    <definedName name="bbstc15" localSheetId="1">#REF!</definedName>
    <definedName name="bbstc15" localSheetId="2">#REF!</definedName>
    <definedName name="bbstc15" localSheetId="3">#REF!</definedName>
    <definedName name="bbstc15" localSheetId="4">#REF!</definedName>
    <definedName name="bbstc15" localSheetId="5">#REF!</definedName>
    <definedName name="bbstc15" localSheetId="6">#REF!</definedName>
    <definedName name="bbstc15" localSheetId="0">#REF!</definedName>
    <definedName name="bbstc15">#REF!</definedName>
    <definedName name="bbtcc15" localSheetId="7">[2]DMT_EV!#REF!</definedName>
    <definedName name="bbtcc15" localSheetId="1">[2]DMT_EV!#REF!</definedName>
    <definedName name="bbtcc15" localSheetId="2">[2]DMT_EV!#REF!</definedName>
    <definedName name="bbtcc15" localSheetId="3">[2]DMT_EV!#REF!</definedName>
    <definedName name="bbtcc15" localSheetId="4">[2]DMT_EV!#REF!</definedName>
    <definedName name="bbtcc15" localSheetId="5">[2]DMT_EV!#REF!</definedName>
    <definedName name="bbtcc15" localSheetId="6">[2]DMT_EV!#REF!</definedName>
    <definedName name="bbtcc15" localSheetId="0">[2]DMT_EV!#REF!</definedName>
    <definedName name="bbtcc15">[2]DMT_EV!#REF!</definedName>
    <definedName name="bbtcc20" localSheetId="7">[2]DMT_EV!#REF!</definedName>
    <definedName name="bbtcc20" localSheetId="1">[2]DMT_EV!#REF!</definedName>
    <definedName name="bbtcc20" localSheetId="2">[2]DMT_EV!#REF!</definedName>
    <definedName name="bbtcc20" localSheetId="3">[2]DMT_EV!#REF!</definedName>
    <definedName name="bbtcc20" localSheetId="4">[2]DMT_EV!#REF!</definedName>
    <definedName name="bbtcc20" localSheetId="5">[2]DMT_EV!#REF!</definedName>
    <definedName name="bbtcc20" localSheetId="6">[2]DMT_EV!#REF!</definedName>
    <definedName name="bbtcc20" localSheetId="0">[2]DMT_EV!#REF!</definedName>
    <definedName name="bbtcc20">[2]DMT_EV!#REF!</definedName>
    <definedName name="bbtcc25" localSheetId="7">[2]DMT_EV!#REF!</definedName>
    <definedName name="bbtcc25" localSheetId="1">[2]DMT_EV!#REF!</definedName>
    <definedName name="bbtcc25" localSheetId="2">[2]DMT_EV!#REF!</definedName>
    <definedName name="bbtcc25" localSheetId="3">[2]DMT_EV!#REF!</definedName>
    <definedName name="bbtcc25" localSheetId="4">[2]DMT_EV!#REF!</definedName>
    <definedName name="bbtcc25" localSheetId="5">[2]DMT_EV!#REF!</definedName>
    <definedName name="bbtcc25" localSheetId="6">[2]DMT_EV!#REF!</definedName>
    <definedName name="bbtcc25" localSheetId="0">[2]DMT_EV!#REF!</definedName>
    <definedName name="bbtcc25">[2]DMT_EV!#REF!</definedName>
    <definedName name="bbtcc30" localSheetId="7">[2]DMT_EV!#REF!</definedName>
    <definedName name="bbtcc30" localSheetId="1">[2]DMT_EV!#REF!</definedName>
    <definedName name="bbtcc30" localSheetId="2">[2]DMT_EV!#REF!</definedName>
    <definedName name="bbtcc30" localSheetId="3">[2]DMT_EV!#REF!</definedName>
    <definedName name="bbtcc30" localSheetId="4">[2]DMT_EV!#REF!</definedName>
    <definedName name="bbtcc30" localSheetId="5">[2]DMT_EV!#REF!</definedName>
    <definedName name="bbtcc30" localSheetId="6">[2]DMT_EV!#REF!</definedName>
    <definedName name="bbtcc30" localSheetId="0">[2]DMT_EV!#REF!</definedName>
    <definedName name="bbtcc30">[2]DMT_EV!#REF!</definedName>
    <definedName name="bbttc04" localSheetId="8">#REF!</definedName>
    <definedName name="bbttc04" localSheetId="7">#REF!</definedName>
    <definedName name="bbttc04" localSheetId="1">#REF!</definedName>
    <definedName name="bbttc04" localSheetId="2">#REF!</definedName>
    <definedName name="bbttc04" localSheetId="3">#REF!</definedName>
    <definedName name="bbttc04" localSheetId="4">#REF!</definedName>
    <definedName name="bbttc04" localSheetId="5">#REF!</definedName>
    <definedName name="bbttc04" localSheetId="6">#REF!</definedName>
    <definedName name="bbttc04" localSheetId="0">#REF!</definedName>
    <definedName name="bbttc04">#REF!</definedName>
    <definedName name="bbttc06" localSheetId="8">#REF!</definedName>
    <definedName name="bbttc06" localSheetId="7">#REF!</definedName>
    <definedName name="bbttc06" localSheetId="1">#REF!</definedName>
    <definedName name="bbttc06" localSheetId="2">#REF!</definedName>
    <definedName name="bbttc06" localSheetId="3">#REF!</definedName>
    <definedName name="bbttc06" localSheetId="4">#REF!</definedName>
    <definedName name="bbttc06" localSheetId="5">#REF!</definedName>
    <definedName name="bbttc06" localSheetId="6">#REF!</definedName>
    <definedName name="bbttc06" localSheetId="0">#REF!</definedName>
    <definedName name="bbttc06">#REF!</definedName>
    <definedName name="bbttc08" localSheetId="8">#REF!</definedName>
    <definedName name="bbttc08" localSheetId="7">#REF!</definedName>
    <definedName name="bbttc08" localSheetId="1">#REF!</definedName>
    <definedName name="bbttc08" localSheetId="2">#REF!</definedName>
    <definedName name="bbttc08" localSheetId="3">#REF!</definedName>
    <definedName name="bbttc08" localSheetId="4">#REF!</definedName>
    <definedName name="bbttc08" localSheetId="5">#REF!</definedName>
    <definedName name="bbttc08" localSheetId="6">#REF!</definedName>
    <definedName name="bbttc08" localSheetId="0">#REF!</definedName>
    <definedName name="bbttc08">#REF!</definedName>
    <definedName name="bbttc10" localSheetId="7">#REF!</definedName>
    <definedName name="bbttc10" localSheetId="1">#REF!</definedName>
    <definedName name="bbttc10" localSheetId="2">#REF!</definedName>
    <definedName name="bbttc10" localSheetId="3">#REF!</definedName>
    <definedName name="bbttc10" localSheetId="4">#REF!</definedName>
    <definedName name="bbttc10" localSheetId="5">#REF!</definedName>
    <definedName name="bbttc10" localSheetId="6">#REF!</definedName>
    <definedName name="bbttc10" localSheetId="0">#REF!</definedName>
    <definedName name="bbttc10">#REF!</definedName>
    <definedName name="bbttc12" localSheetId="7">#REF!</definedName>
    <definedName name="bbttc12" localSheetId="1">#REF!</definedName>
    <definedName name="bbttc12" localSheetId="2">#REF!</definedName>
    <definedName name="bbttc12" localSheetId="3">#REF!</definedName>
    <definedName name="bbttc12" localSheetId="4">#REF!</definedName>
    <definedName name="bbttc12" localSheetId="5">#REF!</definedName>
    <definedName name="bbttc12" localSheetId="6">#REF!</definedName>
    <definedName name="bbttc12" localSheetId="0">#REF!</definedName>
    <definedName name="bbttc12">#REF!</definedName>
    <definedName name="bbttc15" localSheetId="7">#REF!</definedName>
    <definedName name="bbttc15" localSheetId="1">#REF!</definedName>
    <definedName name="bbttc15" localSheetId="2">#REF!</definedName>
    <definedName name="bbttc15" localSheetId="3">#REF!</definedName>
    <definedName name="bbttc15" localSheetId="4">#REF!</definedName>
    <definedName name="bbttc15" localSheetId="5">#REF!</definedName>
    <definedName name="bbttc15" localSheetId="6">#REF!</definedName>
    <definedName name="bbttc15" localSheetId="0">#REF!</definedName>
    <definedName name="bbttc15">#REF!</definedName>
    <definedName name="betume" localSheetId="7">#REF!</definedName>
    <definedName name="betume" localSheetId="1">#REF!</definedName>
    <definedName name="betume" localSheetId="2">#REF!</definedName>
    <definedName name="betume" localSheetId="3">#REF!</definedName>
    <definedName name="betume" localSheetId="4">#REF!</definedName>
    <definedName name="betume" localSheetId="5">#REF!</definedName>
    <definedName name="betume" localSheetId="6">#REF!</definedName>
    <definedName name="betume" localSheetId="0">#REF!</definedName>
    <definedName name="betume">#REF!</definedName>
    <definedName name="cabeca" localSheetId="0">#REF!</definedName>
    <definedName name="cabeca">#REF!</definedName>
    <definedName name="cabeca1" localSheetId="0">#REF!</definedName>
    <definedName name="cabeca1">#REF!</definedName>
    <definedName name="cabeçalho" localSheetId="0">#REF!</definedName>
    <definedName name="cabeçalho">#REF!</definedName>
    <definedName name="cabeçalho1" localSheetId="0">#REF!</definedName>
    <definedName name="cabeçalho1">#REF!</definedName>
    <definedName name="cbdcc15" localSheetId="8">#REF!</definedName>
    <definedName name="cbdcc15" localSheetId="7">#REF!</definedName>
    <definedName name="cbdcc15" localSheetId="1">#REF!</definedName>
    <definedName name="cbdcc15" localSheetId="2">#REF!</definedName>
    <definedName name="cbdcc15" localSheetId="3">#REF!</definedName>
    <definedName name="cbdcc15" localSheetId="4">#REF!</definedName>
    <definedName name="cbdcc15" localSheetId="5">#REF!</definedName>
    <definedName name="cbdcc15" localSheetId="6">#REF!</definedName>
    <definedName name="cbdcc15" localSheetId="0">#REF!</definedName>
    <definedName name="cbdcc15">#REF!</definedName>
    <definedName name="cbdcc20" localSheetId="8">#REF!</definedName>
    <definedName name="cbdcc20" localSheetId="7">#REF!</definedName>
    <definedName name="cbdcc20" localSheetId="1">#REF!</definedName>
    <definedName name="cbdcc20" localSheetId="2">#REF!</definedName>
    <definedName name="cbdcc20" localSheetId="3">#REF!</definedName>
    <definedName name="cbdcc20" localSheetId="4">#REF!</definedName>
    <definedName name="cbdcc20" localSheetId="5">#REF!</definedName>
    <definedName name="cbdcc20" localSheetId="6">#REF!</definedName>
    <definedName name="cbdcc20" localSheetId="0">#REF!</definedName>
    <definedName name="cbdcc20">#REF!</definedName>
    <definedName name="cbdcc25" localSheetId="8">#REF!</definedName>
    <definedName name="cbdcc25" localSheetId="7">#REF!</definedName>
    <definedName name="cbdcc25" localSheetId="1">#REF!</definedName>
    <definedName name="cbdcc25" localSheetId="2">#REF!</definedName>
    <definedName name="cbdcc25" localSheetId="3">#REF!</definedName>
    <definedName name="cbdcc25" localSheetId="4">#REF!</definedName>
    <definedName name="cbdcc25" localSheetId="5">#REF!</definedName>
    <definedName name="cbdcc25" localSheetId="6">#REF!</definedName>
    <definedName name="cbdcc25" localSheetId="0">#REF!</definedName>
    <definedName name="cbdcc25">#REF!</definedName>
    <definedName name="cbdcc30" localSheetId="7">#REF!</definedName>
    <definedName name="cbdcc30" localSheetId="1">#REF!</definedName>
    <definedName name="cbdcc30" localSheetId="2">#REF!</definedName>
    <definedName name="cbdcc30" localSheetId="3">#REF!</definedName>
    <definedName name="cbdcc30" localSheetId="4">#REF!</definedName>
    <definedName name="cbdcc30" localSheetId="5">#REF!</definedName>
    <definedName name="cbdcc30" localSheetId="6">#REF!</definedName>
    <definedName name="cbdcc30" localSheetId="0">#REF!</definedName>
    <definedName name="cbdcc30">#REF!</definedName>
    <definedName name="cbdtc04" localSheetId="7">#REF!</definedName>
    <definedName name="cbdtc04" localSheetId="1">#REF!</definedName>
    <definedName name="cbdtc04" localSheetId="2">#REF!</definedName>
    <definedName name="cbdtc04" localSheetId="3">#REF!</definedName>
    <definedName name="cbdtc04" localSheetId="4">#REF!</definedName>
    <definedName name="cbdtc04" localSheetId="5">#REF!</definedName>
    <definedName name="cbdtc04" localSheetId="6">#REF!</definedName>
    <definedName name="cbdtc04" localSheetId="0">#REF!</definedName>
    <definedName name="cbdtc04">#REF!</definedName>
    <definedName name="cbdtc06" localSheetId="7">#REF!</definedName>
    <definedName name="cbdtc06" localSheetId="1">#REF!</definedName>
    <definedName name="cbdtc06" localSheetId="2">#REF!</definedName>
    <definedName name="cbdtc06" localSheetId="3">#REF!</definedName>
    <definedName name="cbdtc06" localSheetId="4">#REF!</definedName>
    <definedName name="cbdtc06" localSheetId="5">#REF!</definedName>
    <definedName name="cbdtc06" localSheetId="6">#REF!</definedName>
    <definedName name="cbdtc06" localSheetId="0">#REF!</definedName>
    <definedName name="cbdtc06">#REF!</definedName>
    <definedName name="cbdtc08" localSheetId="7">#REF!</definedName>
    <definedName name="cbdtc08" localSheetId="1">#REF!</definedName>
    <definedName name="cbdtc08" localSheetId="2">#REF!</definedName>
    <definedName name="cbdtc08" localSheetId="3">#REF!</definedName>
    <definedName name="cbdtc08" localSheetId="4">#REF!</definedName>
    <definedName name="cbdtc08" localSheetId="5">#REF!</definedName>
    <definedName name="cbdtc08" localSheetId="6">#REF!</definedName>
    <definedName name="cbdtc08" localSheetId="0">#REF!</definedName>
    <definedName name="cbdtc08">#REF!</definedName>
    <definedName name="cbdtc10" localSheetId="7">#REF!</definedName>
    <definedName name="cbdtc10" localSheetId="1">#REF!</definedName>
    <definedName name="cbdtc10" localSheetId="2">#REF!</definedName>
    <definedName name="cbdtc10" localSheetId="3">#REF!</definedName>
    <definedName name="cbdtc10" localSheetId="4">#REF!</definedName>
    <definedName name="cbdtc10" localSheetId="5">#REF!</definedName>
    <definedName name="cbdtc10" localSheetId="6">#REF!</definedName>
    <definedName name="cbdtc10" localSheetId="0">#REF!</definedName>
    <definedName name="cbdtc10">#REF!</definedName>
    <definedName name="cbdtc12" localSheetId="7">#REF!</definedName>
    <definedName name="cbdtc12" localSheetId="1">#REF!</definedName>
    <definedName name="cbdtc12" localSheetId="2">#REF!</definedName>
    <definedName name="cbdtc12" localSheetId="3">#REF!</definedName>
    <definedName name="cbdtc12" localSheetId="4">#REF!</definedName>
    <definedName name="cbdtc12" localSheetId="5">#REF!</definedName>
    <definedName name="cbdtc12" localSheetId="6">#REF!</definedName>
    <definedName name="cbdtc12" localSheetId="0">#REF!</definedName>
    <definedName name="cbdtc12">#REF!</definedName>
    <definedName name="cbdtc15" localSheetId="7">#REF!</definedName>
    <definedName name="cbdtc15" localSheetId="1">#REF!</definedName>
    <definedName name="cbdtc15" localSheetId="2">#REF!</definedName>
    <definedName name="cbdtc15" localSheetId="3">#REF!</definedName>
    <definedName name="cbdtc15" localSheetId="4">#REF!</definedName>
    <definedName name="cbdtc15" localSheetId="5">#REF!</definedName>
    <definedName name="cbdtc15" localSheetId="6">#REF!</definedName>
    <definedName name="cbdtc15" localSheetId="0">#REF!</definedName>
    <definedName name="cbdtc15">#REF!</definedName>
    <definedName name="cbscc15" localSheetId="7">#REF!</definedName>
    <definedName name="cbscc15" localSheetId="1">#REF!</definedName>
    <definedName name="cbscc15" localSheetId="2">#REF!</definedName>
    <definedName name="cbscc15" localSheetId="3">#REF!</definedName>
    <definedName name="cbscc15" localSheetId="4">#REF!</definedName>
    <definedName name="cbscc15" localSheetId="5">#REF!</definedName>
    <definedName name="cbscc15" localSheetId="6">#REF!</definedName>
    <definedName name="cbscc15" localSheetId="0">#REF!</definedName>
    <definedName name="cbscc15">#REF!</definedName>
    <definedName name="cbscc20" localSheetId="7">#REF!</definedName>
    <definedName name="cbscc20" localSheetId="1">#REF!</definedName>
    <definedName name="cbscc20" localSheetId="2">#REF!</definedName>
    <definedName name="cbscc20" localSheetId="3">#REF!</definedName>
    <definedName name="cbscc20" localSheetId="4">#REF!</definedName>
    <definedName name="cbscc20" localSheetId="5">#REF!</definedName>
    <definedName name="cbscc20" localSheetId="6">#REF!</definedName>
    <definedName name="cbscc20" localSheetId="0">#REF!</definedName>
    <definedName name="cbscc20">#REF!</definedName>
    <definedName name="cbscc25" localSheetId="7">#REF!</definedName>
    <definedName name="cbscc25" localSheetId="1">#REF!</definedName>
    <definedName name="cbscc25" localSheetId="2">#REF!</definedName>
    <definedName name="cbscc25" localSheetId="3">#REF!</definedName>
    <definedName name="cbscc25" localSheetId="4">#REF!</definedName>
    <definedName name="cbscc25" localSheetId="5">#REF!</definedName>
    <definedName name="cbscc25" localSheetId="6">#REF!</definedName>
    <definedName name="cbscc25" localSheetId="0">#REF!</definedName>
    <definedName name="cbscc25">#REF!</definedName>
    <definedName name="cbscc30" localSheetId="7">#REF!</definedName>
    <definedName name="cbscc30" localSheetId="1">#REF!</definedName>
    <definedName name="cbscc30" localSheetId="2">#REF!</definedName>
    <definedName name="cbscc30" localSheetId="3">#REF!</definedName>
    <definedName name="cbscc30" localSheetId="4">#REF!</definedName>
    <definedName name="cbscc30" localSheetId="5">#REF!</definedName>
    <definedName name="cbscc30" localSheetId="6">#REF!</definedName>
    <definedName name="cbscc30" localSheetId="0">#REF!</definedName>
    <definedName name="cbscc30">#REF!</definedName>
    <definedName name="cbstc04" localSheetId="7">#REF!</definedName>
    <definedName name="cbstc04" localSheetId="1">#REF!</definedName>
    <definedName name="cbstc04" localSheetId="2">#REF!</definedName>
    <definedName name="cbstc04" localSheetId="3">#REF!</definedName>
    <definedName name="cbstc04" localSheetId="4">#REF!</definedName>
    <definedName name="cbstc04" localSheetId="5">#REF!</definedName>
    <definedName name="cbstc04" localSheetId="6">#REF!</definedName>
    <definedName name="cbstc04" localSheetId="0">#REF!</definedName>
    <definedName name="cbstc04">#REF!</definedName>
    <definedName name="cbstc06" localSheetId="7">#REF!</definedName>
    <definedName name="cbstc06" localSheetId="1">#REF!</definedName>
    <definedName name="cbstc06" localSheetId="2">#REF!</definedName>
    <definedName name="cbstc06" localSheetId="3">#REF!</definedName>
    <definedName name="cbstc06" localSheetId="4">#REF!</definedName>
    <definedName name="cbstc06" localSheetId="5">#REF!</definedName>
    <definedName name="cbstc06" localSheetId="6">#REF!</definedName>
    <definedName name="cbstc06" localSheetId="0">#REF!</definedName>
    <definedName name="cbstc06">#REF!</definedName>
    <definedName name="cbstc08" localSheetId="7">#REF!</definedName>
    <definedName name="cbstc08" localSheetId="1">#REF!</definedName>
    <definedName name="cbstc08" localSheetId="2">#REF!</definedName>
    <definedName name="cbstc08" localSheetId="3">#REF!</definedName>
    <definedName name="cbstc08" localSheetId="4">#REF!</definedName>
    <definedName name="cbstc08" localSheetId="5">#REF!</definedName>
    <definedName name="cbstc08" localSheetId="6">#REF!</definedName>
    <definedName name="cbstc08" localSheetId="0">#REF!</definedName>
    <definedName name="cbstc08">#REF!</definedName>
    <definedName name="cbstc10" localSheetId="7">#REF!</definedName>
    <definedName name="cbstc10" localSheetId="1">#REF!</definedName>
    <definedName name="cbstc10" localSheetId="2">#REF!</definedName>
    <definedName name="cbstc10" localSheetId="3">#REF!</definedName>
    <definedName name="cbstc10" localSheetId="4">#REF!</definedName>
    <definedName name="cbstc10" localSheetId="5">#REF!</definedName>
    <definedName name="cbstc10" localSheetId="6">#REF!</definedName>
    <definedName name="cbstc10" localSheetId="0">#REF!</definedName>
    <definedName name="cbstc10">#REF!</definedName>
    <definedName name="cbstc12" localSheetId="7">#REF!</definedName>
    <definedName name="cbstc12" localSheetId="1">#REF!</definedName>
    <definedName name="cbstc12" localSheetId="2">#REF!</definedName>
    <definedName name="cbstc12" localSheetId="3">#REF!</definedName>
    <definedName name="cbstc12" localSheetId="4">#REF!</definedName>
    <definedName name="cbstc12" localSheetId="5">#REF!</definedName>
    <definedName name="cbstc12" localSheetId="6">#REF!</definedName>
    <definedName name="cbstc12" localSheetId="0">#REF!</definedName>
    <definedName name="cbstc12">#REF!</definedName>
    <definedName name="cbstc15" localSheetId="7">#REF!</definedName>
    <definedName name="cbstc15" localSheetId="1">#REF!</definedName>
    <definedName name="cbstc15" localSheetId="2">#REF!</definedName>
    <definedName name="cbstc15" localSheetId="3">#REF!</definedName>
    <definedName name="cbstc15" localSheetId="4">#REF!</definedName>
    <definedName name="cbstc15" localSheetId="5">#REF!</definedName>
    <definedName name="cbstc15" localSheetId="6">#REF!</definedName>
    <definedName name="cbstc15" localSheetId="0">#REF!</definedName>
    <definedName name="cbstc15">#REF!</definedName>
    <definedName name="cbtcc15" localSheetId="7">[2]DMT_EV!#REF!</definedName>
    <definedName name="cbtcc15" localSheetId="1">[2]DMT_EV!#REF!</definedName>
    <definedName name="cbtcc15" localSheetId="2">[2]DMT_EV!#REF!</definedName>
    <definedName name="cbtcc15" localSheetId="3">[2]DMT_EV!#REF!</definedName>
    <definedName name="cbtcc15" localSheetId="4">[2]DMT_EV!#REF!</definedName>
    <definedName name="cbtcc15" localSheetId="5">[2]DMT_EV!#REF!</definedName>
    <definedName name="cbtcc15" localSheetId="6">[2]DMT_EV!#REF!</definedName>
    <definedName name="cbtcc15" localSheetId="0">[2]DMT_EV!#REF!</definedName>
    <definedName name="cbtcc15">[2]DMT_EV!#REF!</definedName>
    <definedName name="cbtcc20" localSheetId="7">[2]DMT_EV!#REF!</definedName>
    <definedName name="cbtcc20" localSheetId="1">[2]DMT_EV!#REF!</definedName>
    <definedName name="cbtcc20" localSheetId="2">[2]DMT_EV!#REF!</definedName>
    <definedName name="cbtcc20" localSheetId="3">[2]DMT_EV!#REF!</definedName>
    <definedName name="cbtcc20" localSheetId="4">[2]DMT_EV!#REF!</definedName>
    <definedName name="cbtcc20" localSheetId="5">[2]DMT_EV!#REF!</definedName>
    <definedName name="cbtcc20" localSheetId="6">[2]DMT_EV!#REF!</definedName>
    <definedName name="cbtcc20" localSheetId="0">[2]DMT_EV!#REF!</definedName>
    <definedName name="cbtcc20">[2]DMT_EV!#REF!</definedName>
    <definedName name="cbtcc25" localSheetId="7">[2]DMT_EV!#REF!</definedName>
    <definedName name="cbtcc25" localSheetId="1">[2]DMT_EV!#REF!</definedName>
    <definedName name="cbtcc25" localSheetId="2">[2]DMT_EV!#REF!</definedName>
    <definedName name="cbtcc25" localSheetId="3">[2]DMT_EV!#REF!</definedName>
    <definedName name="cbtcc25" localSheetId="4">[2]DMT_EV!#REF!</definedName>
    <definedName name="cbtcc25" localSheetId="5">[2]DMT_EV!#REF!</definedName>
    <definedName name="cbtcc25" localSheetId="6">[2]DMT_EV!#REF!</definedName>
    <definedName name="cbtcc25" localSheetId="0">[2]DMT_EV!#REF!</definedName>
    <definedName name="cbtcc25">[2]DMT_EV!#REF!</definedName>
    <definedName name="cbtcc30" localSheetId="7">[2]DMT_EV!#REF!</definedName>
    <definedName name="cbtcc30" localSheetId="1">[2]DMT_EV!#REF!</definedName>
    <definedName name="cbtcc30" localSheetId="2">[2]DMT_EV!#REF!</definedName>
    <definedName name="cbtcc30" localSheetId="3">[2]DMT_EV!#REF!</definedName>
    <definedName name="cbtcc30" localSheetId="4">[2]DMT_EV!#REF!</definedName>
    <definedName name="cbtcc30" localSheetId="5">[2]DMT_EV!#REF!</definedName>
    <definedName name="cbtcc30" localSheetId="6">[2]DMT_EV!#REF!</definedName>
    <definedName name="cbtcc30" localSheetId="0">[2]DMT_EV!#REF!</definedName>
    <definedName name="cbtcc30">[2]DMT_EV!#REF!</definedName>
    <definedName name="cbttc04" localSheetId="8">#REF!</definedName>
    <definedName name="cbttc04" localSheetId="7">#REF!</definedName>
    <definedName name="cbttc04" localSheetId="1">#REF!</definedName>
    <definedName name="cbttc04" localSheetId="2">#REF!</definedName>
    <definedName name="cbttc04" localSheetId="3">#REF!</definedName>
    <definedName name="cbttc04" localSheetId="4">#REF!</definedName>
    <definedName name="cbttc04" localSheetId="5">#REF!</definedName>
    <definedName name="cbttc04" localSheetId="6">#REF!</definedName>
    <definedName name="cbttc04" localSheetId="0">#REF!</definedName>
    <definedName name="cbttc04">#REF!</definedName>
    <definedName name="cbttc06" localSheetId="8">#REF!</definedName>
    <definedName name="cbttc06" localSheetId="7">#REF!</definedName>
    <definedName name="cbttc06" localSheetId="1">#REF!</definedName>
    <definedName name="cbttc06" localSheetId="2">#REF!</definedName>
    <definedName name="cbttc06" localSheetId="3">#REF!</definedName>
    <definedName name="cbttc06" localSheetId="4">#REF!</definedName>
    <definedName name="cbttc06" localSheetId="5">#REF!</definedName>
    <definedName name="cbttc06" localSheetId="6">#REF!</definedName>
    <definedName name="cbttc06" localSheetId="0">#REF!</definedName>
    <definedName name="cbttc06">#REF!</definedName>
    <definedName name="cbttc08" localSheetId="8">#REF!</definedName>
    <definedName name="cbttc08" localSheetId="7">#REF!</definedName>
    <definedName name="cbttc08" localSheetId="1">#REF!</definedName>
    <definedName name="cbttc08" localSheetId="2">#REF!</definedName>
    <definedName name="cbttc08" localSheetId="3">#REF!</definedName>
    <definedName name="cbttc08" localSheetId="4">#REF!</definedName>
    <definedName name="cbttc08" localSheetId="5">#REF!</definedName>
    <definedName name="cbttc08" localSheetId="6">#REF!</definedName>
    <definedName name="cbttc08" localSheetId="0">#REF!</definedName>
    <definedName name="cbttc08">#REF!</definedName>
    <definedName name="cbttc10" localSheetId="7">#REF!</definedName>
    <definedName name="cbttc10" localSheetId="1">#REF!</definedName>
    <definedName name="cbttc10" localSheetId="2">#REF!</definedName>
    <definedName name="cbttc10" localSheetId="3">#REF!</definedName>
    <definedName name="cbttc10" localSheetId="4">#REF!</definedName>
    <definedName name="cbttc10" localSheetId="5">#REF!</definedName>
    <definedName name="cbttc10" localSheetId="6">#REF!</definedName>
    <definedName name="cbttc10" localSheetId="0">#REF!</definedName>
    <definedName name="cbttc10">#REF!</definedName>
    <definedName name="cbttc12" localSheetId="7">#REF!</definedName>
    <definedName name="cbttc12" localSheetId="1">#REF!</definedName>
    <definedName name="cbttc12" localSheetId="2">#REF!</definedName>
    <definedName name="cbttc12" localSheetId="3">#REF!</definedName>
    <definedName name="cbttc12" localSheetId="4">#REF!</definedName>
    <definedName name="cbttc12" localSheetId="5">#REF!</definedName>
    <definedName name="cbttc12" localSheetId="6">#REF!</definedName>
    <definedName name="cbttc12" localSheetId="0">#REF!</definedName>
    <definedName name="cbttc12">#REF!</definedName>
    <definedName name="cbttc15" localSheetId="7">#REF!</definedName>
    <definedName name="cbttc15" localSheetId="1">#REF!</definedName>
    <definedName name="cbttc15" localSheetId="2">#REF!</definedName>
    <definedName name="cbttc15" localSheetId="3">#REF!</definedName>
    <definedName name="cbttc15" localSheetId="4">#REF!</definedName>
    <definedName name="cbttc15" localSheetId="5">#REF!</definedName>
    <definedName name="cbttc15" localSheetId="6">#REF!</definedName>
    <definedName name="cbttc15" localSheetId="0">#REF!</definedName>
    <definedName name="cbttc15">#REF!</definedName>
    <definedName name="ccerca" localSheetId="7">#REF!</definedName>
    <definedName name="ccerca" localSheetId="1">#REF!</definedName>
    <definedName name="ccerca" localSheetId="2">#REF!</definedName>
    <definedName name="ccerca" localSheetId="3">#REF!</definedName>
    <definedName name="ccerca" localSheetId="4">#REF!</definedName>
    <definedName name="ccerca" localSheetId="5">#REF!</definedName>
    <definedName name="ccerca" localSheetId="6">#REF!</definedName>
    <definedName name="ccerca" localSheetId="0">#REF!</definedName>
    <definedName name="ccerca">#REF!</definedName>
    <definedName name="cesar" localSheetId="0">#REF!</definedName>
    <definedName name="cesar">#REF!</definedName>
    <definedName name="cm_30" localSheetId="7">#REF!</definedName>
    <definedName name="cm_30" localSheetId="1">#REF!</definedName>
    <definedName name="cm_30" localSheetId="2">#REF!</definedName>
    <definedName name="cm_30" localSheetId="3">#REF!</definedName>
    <definedName name="cm_30" localSheetId="4">#REF!</definedName>
    <definedName name="cm_30" localSheetId="5">#REF!</definedName>
    <definedName name="cm_30" localSheetId="6">#REF!</definedName>
    <definedName name="cm_30" localSheetId="0">#REF!</definedName>
    <definedName name="cm_30">#REF!</definedName>
    <definedName name="comp100" localSheetId="7">#REF!</definedName>
    <definedName name="comp100" localSheetId="1">#REF!</definedName>
    <definedName name="comp100" localSheetId="2">#REF!</definedName>
    <definedName name="comp100" localSheetId="3">#REF!</definedName>
    <definedName name="comp100" localSheetId="4">#REF!</definedName>
    <definedName name="comp100" localSheetId="5">#REF!</definedName>
    <definedName name="comp100" localSheetId="6">#REF!</definedName>
    <definedName name="comp100" localSheetId="0">#REF!</definedName>
    <definedName name="comp100">#REF!</definedName>
    <definedName name="comp95" localSheetId="7">#REF!</definedName>
    <definedName name="comp95" localSheetId="1">#REF!</definedName>
    <definedName name="comp95" localSheetId="2">#REF!</definedName>
    <definedName name="comp95" localSheetId="3">#REF!</definedName>
    <definedName name="comp95" localSheetId="4">#REF!</definedName>
    <definedName name="comp95" localSheetId="5">#REF!</definedName>
    <definedName name="comp95" localSheetId="6">#REF!</definedName>
    <definedName name="comp95" localSheetId="0">#REF!</definedName>
    <definedName name="comp95">#REF!</definedName>
    <definedName name="compala" localSheetId="7">#REF!</definedName>
    <definedName name="compala" localSheetId="1">#REF!</definedName>
    <definedName name="compala" localSheetId="2">#REF!</definedName>
    <definedName name="compala" localSheetId="3">#REF!</definedName>
    <definedName name="compala" localSheetId="4">#REF!</definedName>
    <definedName name="compala" localSheetId="5">#REF!</definedName>
    <definedName name="compala" localSheetId="6">#REF!</definedName>
    <definedName name="compala" localSheetId="0">#REF!</definedName>
    <definedName name="compala">#REF!</definedName>
    <definedName name="COMPOS">[3]Plan1!$A$2:$D$4073</definedName>
    <definedName name="conap" localSheetId="7">#REF!</definedName>
    <definedName name="conap" localSheetId="1">#REF!</definedName>
    <definedName name="conap" localSheetId="2">#REF!</definedName>
    <definedName name="conap" localSheetId="3">#REF!</definedName>
    <definedName name="conap" localSheetId="4">#REF!</definedName>
    <definedName name="conap" localSheetId="5">#REF!</definedName>
    <definedName name="conap" localSheetId="6">#REF!</definedName>
    <definedName name="conap" localSheetId="0">#REF!</definedName>
    <definedName name="conap">#REF!</definedName>
    <definedName name="conass" localSheetId="7">#REF!</definedName>
    <definedName name="conass" localSheetId="1">#REF!</definedName>
    <definedName name="conass" localSheetId="2">#REF!</definedName>
    <definedName name="conass" localSheetId="3">#REF!</definedName>
    <definedName name="conass" localSheetId="4">#REF!</definedName>
    <definedName name="conass" localSheetId="5">#REF!</definedName>
    <definedName name="conass" localSheetId="6">#REF!</definedName>
    <definedName name="conass" localSheetId="0">#REF!</definedName>
    <definedName name="conass">#REF!</definedName>
    <definedName name="connum" localSheetId="7">#REF!</definedName>
    <definedName name="connum" localSheetId="1">#REF!</definedName>
    <definedName name="connum" localSheetId="2">#REF!</definedName>
    <definedName name="connum" localSheetId="3">#REF!</definedName>
    <definedName name="connum" localSheetId="4">#REF!</definedName>
    <definedName name="connum" localSheetId="5">#REF!</definedName>
    <definedName name="connum" localSheetId="6">#REF!</definedName>
    <definedName name="connum" localSheetId="0">#REF!</definedName>
    <definedName name="connum">#REF!</definedName>
    <definedName name="conpro" localSheetId="7">#REF!</definedName>
    <definedName name="conpro" localSheetId="1">#REF!</definedName>
    <definedName name="conpro" localSheetId="2">#REF!</definedName>
    <definedName name="conpro" localSheetId="3">#REF!</definedName>
    <definedName name="conpro" localSheetId="4">#REF!</definedName>
    <definedName name="conpro" localSheetId="5">#REF!</definedName>
    <definedName name="conpro" localSheetId="6">#REF!</definedName>
    <definedName name="conpro" localSheetId="0">#REF!</definedName>
    <definedName name="conpro">#REF!</definedName>
    <definedName name="contrato" localSheetId="7">#REF!</definedName>
    <definedName name="contrato" localSheetId="1">#REF!</definedName>
    <definedName name="contrato" localSheetId="2">#REF!</definedName>
    <definedName name="contrato" localSheetId="3">#REF!</definedName>
    <definedName name="contrato" localSheetId="4">#REF!</definedName>
    <definedName name="contrato" localSheetId="5">#REF!</definedName>
    <definedName name="contrato" localSheetId="6">#REF!</definedName>
    <definedName name="contrato" localSheetId="0">#REF!</definedName>
    <definedName name="contrato">#REF!</definedName>
    <definedName name="corte" localSheetId="7">#REF!</definedName>
    <definedName name="corte" localSheetId="1">#REF!</definedName>
    <definedName name="corte" localSheetId="2">#REF!</definedName>
    <definedName name="corte" localSheetId="3">#REF!</definedName>
    <definedName name="corte" localSheetId="4">#REF!</definedName>
    <definedName name="corte" localSheetId="5">#REF!</definedName>
    <definedName name="corte" localSheetId="6">#REF!</definedName>
    <definedName name="corte" localSheetId="0">#REF!</definedName>
    <definedName name="corte">#REF!</definedName>
    <definedName name="DATA" localSheetId="7">#REF!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0">#REF!</definedName>
    <definedName name="DATA">#REF!</definedName>
    <definedName name="defensa" localSheetId="8">#REF!</definedName>
    <definedName name="defensa" localSheetId="7">#REF!</definedName>
    <definedName name="defensa" localSheetId="1">#REF!</definedName>
    <definedName name="defensa" localSheetId="2">#REF!</definedName>
    <definedName name="defensa" localSheetId="3">#REF!</definedName>
    <definedName name="defensa" localSheetId="4">#REF!</definedName>
    <definedName name="defensa" localSheetId="5">#REF!</definedName>
    <definedName name="defensa" localSheetId="6">#REF!</definedName>
    <definedName name="defensa" localSheetId="0">#REF!</definedName>
    <definedName name="defensa">#REF!</definedName>
    <definedName name="dmt_1000" localSheetId="8">#REF!</definedName>
    <definedName name="dmt_1000" localSheetId="7">#REF!</definedName>
    <definedName name="dmt_1000" localSheetId="1">#REF!</definedName>
    <definedName name="dmt_1000" localSheetId="2">#REF!</definedName>
    <definedName name="dmt_1000" localSheetId="3">#REF!</definedName>
    <definedName name="dmt_1000" localSheetId="4">#REF!</definedName>
    <definedName name="dmt_1000" localSheetId="5">#REF!</definedName>
    <definedName name="dmt_1000" localSheetId="6">#REF!</definedName>
    <definedName name="dmt_1000" localSheetId="0">#REF!</definedName>
    <definedName name="dmt_1000">#REF!</definedName>
    <definedName name="dmt_1200" localSheetId="8">#REF!</definedName>
    <definedName name="dmt_1200" localSheetId="7">#REF!</definedName>
    <definedName name="dmt_1200" localSheetId="1">#REF!</definedName>
    <definedName name="dmt_1200" localSheetId="2">#REF!</definedName>
    <definedName name="dmt_1200" localSheetId="3">#REF!</definedName>
    <definedName name="dmt_1200" localSheetId="4">#REF!</definedName>
    <definedName name="dmt_1200" localSheetId="5">#REF!</definedName>
    <definedName name="dmt_1200" localSheetId="6">#REF!</definedName>
    <definedName name="dmt_1200" localSheetId="0">#REF!</definedName>
    <definedName name="dmt_1200">#REF!</definedName>
    <definedName name="dmt_1400" localSheetId="8">#REF!</definedName>
    <definedName name="dmt_1400" localSheetId="7">#REF!</definedName>
    <definedName name="dmt_1400" localSheetId="1">#REF!</definedName>
    <definedName name="dmt_1400" localSheetId="2">#REF!</definedName>
    <definedName name="dmt_1400" localSheetId="3">#REF!</definedName>
    <definedName name="dmt_1400" localSheetId="4">#REF!</definedName>
    <definedName name="dmt_1400" localSheetId="5">#REF!</definedName>
    <definedName name="dmt_1400" localSheetId="6">#REF!</definedName>
    <definedName name="dmt_1400" localSheetId="0">#REF!</definedName>
    <definedName name="dmt_1400">#REF!</definedName>
    <definedName name="dmt_200" localSheetId="8">#REF!</definedName>
    <definedName name="dmt_200" localSheetId="7">#REF!</definedName>
    <definedName name="dmt_200" localSheetId="1">#REF!</definedName>
    <definedName name="dmt_200" localSheetId="2">#REF!</definedName>
    <definedName name="dmt_200" localSheetId="3">#REF!</definedName>
    <definedName name="dmt_200" localSheetId="4">#REF!</definedName>
    <definedName name="dmt_200" localSheetId="5">#REF!</definedName>
    <definedName name="dmt_200" localSheetId="6">#REF!</definedName>
    <definedName name="dmt_200" localSheetId="0">#REF!</definedName>
    <definedName name="dmt_200">#REF!</definedName>
    <definedName name="dmt_400" localSheetId="8">#REF!</definedName>
    <definedName name="dmt_400" localSheetId="7">#REF!</definedName>
    <definedName name="dmt_400" localSheetId="1">#REF!</definedName>
    <definedName name="dmt_400" localSheetId="2">#REF!</definedName>
    <definedName name="dmt_400" localSheetId="3">#REF!</definedName>
    <definedName name="dmt_400" localSheetId="4">#REF!</definedName>
    <definedName name="dmt_400" localSheetId="5">#REF!</definedName>
    <definedName name="dmt_400" localSheetId="6">#REF!</definedName>
    <definedName name="dmt_400" localSheetId="0">#REF!</definedName>
    <definedName name="dmt_400">#REF!</definedName>
    <definedName name="dmt_50" localSheetId="8">#REF!</definedName>
    <definedName name="dmt_50" localSheetId="7">#REF!</definedName>
    <definedName name="dmt_50" localSheetId="1">#REF!</definedName>
    <definedName name="dmt_50" localSheetId="2">#REF!</definedName>
    <definedName name="dmt_50" localSheetId="3">#REF!</definedName>
    <definedName name="dmt_50" localSheetId="4">#REF!</definedName>
    <definedName name="dmt_50" localSheetId="5">#REF!</definedName>
    <definedName name="dmt_50" localSheetId="6">#REF!</definedName>
    <definedName name="dmt_50" localSheetId="0">#REF!</definedName>
    <definedName name="dmt_50">#REF!</definedName>
    <definedName name="dmt_600" localSheetId="8">#REF!</definedName>
    <definedName name="dmt_600" localSheetId="7">#REF!</definedName>
    <definedName name="dmt_600" localSheetId="1">#REF!</definedName>
    <definedName name="dmt_600" localSheetId="2">#REF!</definedName>
    <definedName name="dmt_600" localSheetId="3">#REF!</definedName>
    <definedName name="dmt_600" localSheetId="4">#REF!</definedName>
    <definedName name="dmt_600" localSheetId="5">#REF!</definedName>
    <definedName name="dmt_600" localSheetId="6">#REF!</definedName>
    <definedName name="dmt_600" localSheetId="0">#REF!</definedName>
    <definedName name="dmt_600">#REF!</definedName>
    <definedName name="dmt_800" localSheetId="8">#REF!</definedName>
    <definedName name="dmt_800" localSheetId="7">#REF!</definedName>
    <definedName name="dmt_800" localSheetId="1">#REF!</definedName>
    <definedName name="dmt_800" localSheetId="2">#REF!</definedName>
    <definedName name="dmt_800" localSheetId="3">#REF!</definedName>
    <definedName name="dmt_800" localSheetId="4">#REF!</definedName>
    <definedName name="dmt_800" localSheetId="5">#REF!</definedName>
    <definedName name="dmt_800" localSheetId="6">#REF!</definedName>
    <definedName name="dmt_800" localSheetId="0">#REF!</definedName>
    <definedName name="dmt_800">#REF!</definedName>
    <definedName name="drena" localSheetId="7">#REF!</definedName>
    <definedName name="drena" localSheetId="1">#REF!</definedName>
    <definedName name="drena" localSheetId="2">#REF!</definedName>
    <definedName name="drena" localSheetId="3">#REF!</definedName>
    <definedName name="drena" localSheetId="4">#REF!</definedName>
    <definedName name="drena" localSheetId="5">#REF!</definedName>
    <definedName name="drena" localSheetId="6">#REF!</definedName>
    <definedName name="drena" localSheetId="0">#REF!</definedName>
    <definedName name="drena">#REF!</definedName>
    <definedName name="dreno" localSheetId="8">#REF!</definedName>
    <definedName name="dreno" localSheetId="7">#REF!</definedName>
    <definedName name="dreno" localSheetId="1">#REF!</definedName>
    <definedName name="dreno" localSheetId="2">#REF!</definedName>
    <definedName name="dreno" localSheetId="3">#REF!</definedName>
    <definedName name="dreno" localSheetId="4">#REF!</definedName>
    <definedName name="dreno" localSheetId="5">#REF!</definedName>
    <definedName name="dreno" localSheetId="6">#REF!</definedName>
    <definedName name="dreno" localSheetId="0">#REF!</definedName>
    <definedName name="dreno">#REF!</definedName>
    <definedName name="dtipo1" localSheetId="8">#REF!</definedName>
    <definedName name="dtipo1" localSheetId="7">#REF!</definedName>
    <definedName name="dtipo1" localSheetId="1">#REF!</definedName>
    <definedName name="dtipo1" localSheetId="2">#REF!</definedName>
    <definedName name="dtipo1" localSheetId="3">#REF!</definedName>
    <definedName name="dtipo1" localSheetId="4">#REF!</definedName>
    <definedName name="dtipo1" localSheetId="5">#REF!</definedName>
    <definedName name="dtipo1" localSheetId="6">#REF!</definedName>
    <definedName name="dtipo1" localSheetId="0">#REF!</definedName>
    <definedName name="dtipo1">#REF!</definedName>
    <definedName name="dtipo2" localSheetId="7">#REF!</definedName>
    <definedName name="dtipo2" localSheetId="1">#REF!</definedName>
    <definedName name="dtipo2" localSheetId="2">#REF!</definedName>
    <definedName name="dtipo2" localSheetId="3">#REF!</definedName>
    <definedName name="dtipo2" localSheetId="4">#REF!</definedName>
    <definedName name="dtipo2" localSheetId="5">#REF!</definedName>
    <definedName name="dtipo2" localSheetId="6">#REF!</definedName>
    <definedName name="dtipo2" localSheetId="0">#REF!</definedName>
    <definedName name="dtipo2">#REF!</definedName>
    <definedName name="empo2" localSheetId="8">#REF!</definedName>
    <definedName name="empo2" localSheetId="7">#REF!</definedName>
    <definedName name="empo2" localSheetId="1">#REF!</definedName>
    <definedName name="empo2" localSheetId="2">#REF!</definedName>
    <definedName name="empo2" localSheetId="3">#REF!</definedName>
    <definedName name="empo2" localSheetId="4">#REF!</definedName>
    <definedName name="empo2" localSheetId="5">#REF!</definedName>
    <definedName name="empo2" localSheetId="6">#REF!</definedName>
    <definedName name="empo2" localSheetId="0">#REF!</definedName>
    <definedName name="empo2">#REF!</definedName>
    <definedName name="Empola2" localSheetId="8">#REF!</definedName>
    <definedName name="Empola2" localSheetId="7">#REF!</definedName>
    <definedName name="Empola2" localSheetId="1">#REF!</definedName>
    <definedName name="Empola2" localSheetId="2">#REF!</definedName>
    <definedName name="Empola2" localSheetId="3">#REF!</definedName>
    <definedName name="Empola2" localSheetId="4">#REF!</definedName>
    <definedName name="Empola2" localSheetId="5">#REF!</definedName>
    <definedName name="Empola2" localSheetId="6">#REF!</definedName>
    <definedName name="Empola2" localSheetId="0">#REF!</definedName>
    <definedName name="Empola2">#REF!</definedName>
    <definedName name="Empolo2" localSheetId="8">#REF!</definedName>
    <definedName name="Empolo2" localSheetId="7">#REF!</definedName>
    <definedName name="Empolo2" localSheetId="1">#REF!</definedName>
    <definedName name="Empolo2" localSheetId="2">#REF!</definedName>
    <definedName name="Empolo2" localSheetId="3">#REF!</definedName>
    <definedName name="Empolo2" localSheetId="4">#REF!</definedName>
    <definedName name="Empolo2" localSheetId="5">#REF!</definedName>
    <definedName name="Empolo2" localSheetId="6">#REF!</definedName>
    <definedName name="Empolo2" localSheetId="0">#REF!</definedName>
    <definedName name="Empolo2">#REF!</definedName>
    <definedName name="empolo3" localSheetId="8">#REF!</definedName>
    <definedName name="empolo3" localSheetId="7">#REF!</definedName>
    <definedName name="empolo3" localSheetId="1">#REF!</definedName>
    <definedName name="empolo3" localSheetId="2">#REF!</definedName>
    <definedName name="empolo3" localSheetId="3">#REF!</definedName>
    <definedName name="empolo3" localSheetId="4">#REF!</definedName>
    <definedName name="empolo3" localSheetId="5">#REF!</definedName>
    <definedName name="empolo3" localSheetId="6">#REF!</definedName>
    <definedName name="empolo3" localSheetId="0">#REF!</definedName>
    <definedName name="empolo3">#REF!</definedName>
    <definedName name="eng">'[1]Mat Asf'!$C$36</definedName>
    <definedName name="engfiscal" localSheetId="8">#REF!</definedName>
    <definedName name="engfiscal" localSheetId="7">#REF!</definedName>
    <definedName name="engfiscal" localSheetId="1">#REF!</definedName>
    <definedName name="engfiscal" localSheetId="2">#REF!</definedName>
    <definedName name="engfiscal" localSheetId="3">#REF!</definedName>
    <definedName name="engfiscal" localSheetId="4">#REF!</definedName>
    <definedName name="engfiscal" localSheetId="5">#REF!</definedName>
    <definedName name="engfiscal" localSheetId="6">#REF!</definedName>
    <definedName name="engfiscal" localSheetId="0">#REF!</definedName>
    <definedName name="engfiscal">#REF!</definedName>
    <definedName name="engm1" localSheetId="8">#REF!</definedName>
    <definedName name="engm1" localSheetId="7">#REF!</definedName>
    <definedName name="engm1" localSheetId="1">#REF!</definedName>
    <definedName name="engm1" localSheetId="2">#REF!</definedName>
    <definedName name="engm1" localSheetId="3">#REF!</definedName>
    <definedName name="engm1" localSheetId="4">#REF!</definedName>
    <definedName name="engm1" localSheetId="5">#REF!</definedName>
    <definedName name="engm1" localSheetId="6">#REF!</definedName>
    <definedName name="engm1" localSheetId="0">#REF!</definedName>
    <definedName name="engm1">#REF!</definedName>
    <definedName name="engm2" localSheetId="8">#REF!</definedName>
    <definedName name="engm2" localSheetId="7">#REF!</definedName>
    <definedName name="engm2" localSheetId="1">#REF!</definedName>
    <definedName name="engm2" localSheetId="2">#REF!</definedName>
    <definedName name="engm2" localSheetId="3">#REF!</definedName>
    <definedName name="engm2" localSheetId="4">#REF!</definedName>
    <definedName name="engm2" localSheetId="5">#REF!</definedName>
    <definedName name="engm2" localSheetId="6">#REF!</definedName>
    <definedName name="engm2" localSheetId="0">#REF!</definedName>
    <definedName name="engm2">#REF!</definedName>
    <definedName name="engmds" localSheetId="7">#REF!</definedName>
    <definedName name="engmds" localSheetId="1">#REF!</definedName>
    <definedName name="engmds" localSheetId="2">#REF!</definedName>
    <definedName name="engmds" localSheetId="3">#REF!</definedName>
    <definedName name="engmds" localSheetId="4">#REF!</definedName>
    <definedName name="engmds" localSheetId="5">#REF!</definedName>
    <definedName name="engmds" localSheetId="6">#REF!</definedName>
    <definedName name="engmds" localSheetId="0">#REF!</definedName>
    <definedName name="engmds">#REF!</definedName>
    <definedName name="escavd" localSheetId="7">#REF!</definedName>
    <definedName name="escavd" localSheetId="1">#REF!</definedName>
    <definedName name="escavd" localSheetId="2">#REF!</definedName>
    <definedName name="escavd" localSheetId="3">#REF!</definedName>
    <definedName name="escavd" localSheetId="4">#REF!</definedName>
    <definedName name="escavd" localSheetId="5">#REF!</definedName>
    <definedName name="escavd" localSheetId="6">#REF!</definedName>
    <definedName name="escavd" localSheetId="0">#REF!</definedName>
    <definedName name="escavd">#REF!</definedName>
    <definedName name="escavgd" localSheetId="7">#REF!</definedName>
    <definedName name="escavgd" localSheetId="1">#REF!</definedName>
    <definedName name="escavgd" localSheetId="2">#REF!</definedName>
    <definedName name="escavgd" localSheetId="3">#REF!</definedName>
    <definedName name="escavgd" localSheetId="4">#REF!</definedName>
    <definedName name="escavgd" localSheetId="5">#REF!</definedName>
    <definedName name="escavgd" localSheetId="6">#REF!</definedName>
    <definedName name="escavgd" localSheetId="0">#REF!</definedName>
    <definedName name="escavgd">#REF!</definedName>
    <definedName name="escavgs" localSheetId="7">#REF!</definedName>
    <definedName name="escavgs" localSheetId="1">#REF!</definedName>
    <definedName name="escavgs" localSheetId="2">#REF!</definedName>
    <definedName name="escavgs" localSheetId="3">#REF!</definedName>
    <definedName name="escavgs" localSheetId="4">#REF!</definedName>
    <definedName name="escavgs" localSheetId="5">#REF!</definedName>
    <definedName name="escavgs" localSheetId="6">#REF!</definedName>
    <definedName name="escavgs" localSheetId="0">#REF!</definedName>
    <definedName name="escavgs">#REF!</definedName>
    <definedName name="escavgt" localSheetId="7">[2]DMT_EV!#REF!</definedName>
    <definedName name="escavgt" localSheetId="1">[2]DMT_EV!#REF!</definedName>
    <definedName name="escavgt" localSheetId="2">[2]DMT_EV!#REF!</definedName>
    <definedName name="escavgt" localSheetId="3">[2]DMT_EV!#REF!</definedName>
    <definedName name="escavgt" localSheetId="4">[2]DMT_EV!#REF!</definedName>
    <definedName name="escavgt" localSheetId="5">[2]DMT_EV!#REF!</definedName>
    <definedName name="escavgt" localSheetId="6">[2]DMT_EV!#REF!</definedName>
    <definedName name="escavgt" localSheetId="0">[2]DMT_EV!#REF!</definedName>
    <definedName name="escavgt">[2]DMT_EV!#REF!</definedName>
    <definedName name="escavs" localSheetId="8">#REF!</definedName>
    <definedName name="escavs" localSheetId="7">#REF!</definedName>
    <definedName name="escavs" localSheetId="1">#REF!</definedName>
    <definedName name="escavs" localSheetId="2">#REF!</definedName>
    <definedName name="escavs" localSheetId="3">#REF!</definedName>
    <definedName name="escavs" localSheetId="4">#REF!</definedName>
    <definedName name="escavs" localSheetId="5">#REF!</definedName>
    <definedName name="escavs" localSheetId="6">#REF!</definedName>
    <definedName name="escavs" localSheetId="0">#REF!</definedName>
    <definedName name="escavs">#REF!</definedName>
    <definedName name="escavt" localSheetId="8">#REF!</definedName>
    <definedName name="escavt" localSheetId="7">#REF!</definedName>
    <definedName name="escavt" localSheetId="1">#REF!</definedName>
    <definedName name="escavt" localSheetId="2">#REF!</definedName>
    <definedName name="escavt" localSheetId="3">#REF!</definedName>
    <definedName name="escavt" localSheetId="4">#REF!</definedName>
    <definedName name="escavt" localSheetId="5">#REF!</definedName>
    <definedName name="escavt" localSheetId="6">#REF!</definedName>
    <definedName name="escavt" localSheetId="0">#REF!</definedName>
    <definedName name="escavt">#REF!</definedName>
    <definedName name="etipo1" localSheetId="8">#REF!</definedName>
    <definedName name="etipo1" localSheetId="7">#REF!</definedName>
    <definedName name="etipo1" localSheetId="1">#REF!</definedName>
    <definedName name="etipo1" localSheetId="2">#REF!</definedName>
    <definedName name="etipo1" localSheetId="3">#REF!</definedName>
    <definedName name="etipo1" localSheetId="4">#REF!</definedName>
    <definedName name="etipo1" localSheetId="5">#REF!</definedName>
    <definedName name="etipo1" localSheetId="6">#REF!</definedName>
    <definedName name="etipo1" localSheetId="0">#REF!</definedName>
    <definedName name="etipo1">#REF!</definedName>
    <definedName name="etipo2" localSheetId="7">#REF!</definedName>
    <definedName name="etipo2" localSheetId="1">#REF!</definedName>
    <definedName name="etipo2" localSheetId="2">#REF!</definedName>
    <definedName name="etipo2" localSheetId="3">#REF!</definedName>
    <definedName name="etipo2" localSheetId="4">#REF!</definedName>
    <definedName name="etipo2" localSheetId="5">#REF!</definedName>
    <definedName name="etipo2" localSheetId="6">#REF!</definedName>
    <definedName name="etipo2" localSheetId="0">#REF!</definedName>
    <definedName name="etipo2">#REF!</definedName>
    <definedName name="faixa" localSheetId="7">#REF!</definedName>
    <definedName name="faixa" localSheetId="1">#REF!</definedName>
    <definedName name="faixa" localSheetId="2">#REF!</definedName>
    <definedName name="faixa" localSheetId="3">#REF!</definedName>
    <definedName name="faixa" localSheetId="4">#REF!</definedName>
    <definedName name="faixa" localSheetId="5">#REF!</definedName>
    <definedName name="faixa" localSheetId="6">#REF!</definedName>
    <definedName name="faixa" localSheetId="0">#REF!</definedName>
    <definedName name="faixa">#REF!</definedName>
    <definedName name="fator100" localSheetId="7">#REF!</definedName>
    <definedName name="fator100" localSheetId="1">#REF!</definedName>
    <definedName name="fator100" localSheetId="2">#REF!</definedName>
    <definedName name="fator100" localSheetId="3">#REF!</definedName>
    <definedName name="fator100" localSheetId="4">#REF!</definedName>
    <definedName name="fator100" localSheetId="5">#REF!</definedName>
    <definedName name="fator100" localSheetId="6">#REF!</definedName>
    <definedName name="fator100" localSheetId="0">#REF!</definedName>
    <definedName name="fator100">#REF!</definedName>
    <definedName name="fator50" localSheetId="7">#REF!</definedName>
    <definedName name="fator50" localSheetId="1">#REF!</definedName>
    <definedName name="fator50" localSheetId="2">#REF!</definedName>
    <definedName name="fator50" localSheetId="3">#REF!</definedName>
    <definedName name="fator50" localSheetId="4">#REF!</definedName>
    <definedName name="fator50" localSheetId="5">#REF!</definedName>
    <definedName name="fator50" localSheetId="6">#REF!</definedName>
    <definedName name="fator50" localSheetId="0">#REF!</definedName>
    <definedName name="fator50">#REF!</definedName>
    <definedName name="fdreno" localSheetId="7">#REF!</definedName>
    <definedName name="fdreno" localSheetId="1">#REF!</definedName>
    <definedName name="fdreno" localSheetId="2">#REF!</definedName>
    <definedName name="fdreno" localSheetId="3">#REF!</definedName>
    <definedName name="fdreno" localSheetId="4">#REF!</definedName>
    <definedName name="fdreno" localSheetId="5">#REF!</definedName>
    <definedName name="fdreno" localSheetId="6">#REF!</definedName>
    <definedName name="fdreno" localSheetId="0">#REF!</definedName>
    <definedName name="fdreno">#REF!</definedName>
    <definedName name="fir" localSheetId="8">[4]RELATÓRIO!$B$12</definedName>
    <definedName name="fir" localSheetId="7">[4]RELATÓRIO!$B$12</definedName>
    <definedName name="fir" localSheetId="6">[5]RELATÓRIO!$B$12</definedName>
    <definedName name="fir" localSheetId="9">[5]RELATÓRIO!$B$12</definedName>
    <definedName name="fir" localSheetId="0">[4]RELATÓRIO!$B$12</definedName>
    <definedName name="fir">[6]RELATÓRIO!$B$12</definedName>
    <definedName name="firma" localSheetId="8">#REF!</definedName>
    <definedName name="firma" localSheetId="7">#REF!</definedName>
    <definedName name="firma" localSheetId="1">#REF!</definedName>
    <definedName name="firma" localSheetId="2">#REF!</definedName>
    <definedName name="firma" localSheetId="3">#REF!</definedName>
    <definedName name="firma" localSheetId="4">#REF!</definedName>
    <definedName name="firma" localSheetId="5">#REF!</definedName>
    <definedName name="firma" localSheetId="6">#REF!</definedName>
    <definedName name="firma" localSheetId="0">#REF!</definedName>
    <definedName name="firma">#REF!</definedName>
    <definedName name="foac" localSheetId="8">#REF!</definedName>
    <definedName name="foac" localSheetId="7">#REF!</definedName>
    <definedName name="foac" localSheetId="1">#REF!</definedName>
    <definedName name="foac" localSheetId="2">#REF!</definedName>
    <definedName name="foac" localSheetId="3">#REF!</definedName>
    <definedName name="foac" localSheetId="4">#REF!</definedName>
    <definedName name="foac" localSheetId="5">#REF!</definedName>
    <definedName name="foac" localSheetId="6">#REF!</definedName>
    <definedName name="foac" localSheetId="0">#REF!</definedName>
    <definedName name="foac">#REF!</definedName>
    <definedName name="foae" localSheetId="8">#REF!</definedName>
    <definedName name="foae" localSheetId="7">#REF!</definedName>
    <definedName name="foae" localSheetId="1">#REF!</definedName>
    <definedName name="foae" localSheetId="2">#REF!</definedName>
    <definedName name="foae" localSheetId="3">#REF!</definedName>
    <definedName name="foae" localSheetId="4">#REF!</definedName>
    <definedName name="foae" localSheetId="5">#REF!</definedName>
    <definedName name="foae" localSheetId="6">#REF!</definedName>
    <definedName name="foae" localSheetId="0">#REF!</definedName>
    <definedName name="foae">#REF!</definedName>
    <definedName name="foc" localSheetId="7">#REF!</definedName>
    <definedName name="foc" localSheetId="1">#REF!</definedName>
    <definedName name="foc" localSheetId="2">#REF!</definedName>
    <definedName name="foc" localSheetId="3">#REF!</definedName>
    <definedName name="foc" localSheetId="4">#REF!</definedName>
    <definedName name="foc" localSheetId="5">#REF!</definedName>
    <definedName name="foc" localSheetId="6">#REF!</definedName>
    <definedName name="foc" localSheetId="0">#REF!</definedName>
    <definedName name="foc">#REF!</definedName>
    <definedName name="FOG" localSheetId="7">#REF!</definedName>
    <definedName name="FOG" localSheetId="1">#REF!</definedName>
    <definedName name="FOG" localSheetId="2">#REF!</definedName>
    <definedName name="FOG" localSheetId="3">#REF!</definedName>
    <definedName name="FOG" localSheetId="4">#REF!</definedName>
    <definedName name="FOG" localSheetId="5">#REF!</definedName>
    <definedName name="FOG" localSheetId="6">#REF!</definedName>
    <definedName name="FOG" localSheetId="0">#REF!</definedName>
    <definedName name="FOG">#REF!</definedName>
    <definedName name="fpavi" localSheetId="7">#REF!</definedName>
    <definedName name="fpavi" localSheetId="1">#REF!</definedName>
    <definedName name="fpavi" localSheetId="2">#REF!</definedName>
    <definedName name="fpavi" localSheetId="3">#REF!</definedName>
    <definedName name="fpavi" localSheetId="4">#REF!</definedName>
    <definedName name="fpavi" localSheetId="5">#REF!</definedName>
    <definedName name="fpavi" localSheetId="6">#REF!</definedName>
    <definedName name="fpavi" localSheetId="0">#REF!</definedName>
    <definedName name="fpavi">#REF!</definedName>
    <definedName name="fsinal" localSheetId="7">#REF!</definedName>
    <definedName name="fsinal" localSheetId="1">#REF!</definedName>
    <definedName name="fsinal" localSheetId="2">#REF!</definedName>
    <definedName name="fsinal" localSheetId="3">#REF!</definedName>
    <definedName name="fsinal" localSheetId="4">#REF!</definedName>
    <definedName name="fsinal" localSheetId="5">#REF!</definedName>
    <definedName name="fsinal" localSheetId="6">#REF!</definedName>
    <definedName name="fsinal" localSheetId="0">#REF!</definedName>
    <definedName name="fsinal">#REF!</definedName>
    <definedName name="fterra" localSheetId="7">#REF!</definedName>
    <definedName name="fterra" localSheetId="1">#REF!</definedName>
    <definedName name="fterra" localSheetId="2">#REF!</definedName>
    <definedName name="fterra" localSheetId="3">#REF!</definedName>
    <definedName name="fterra" localSheetId="4">#REF!</definedName>
    <definedName name="fterra" localSheetId="5">#REF!</definedName>
    <definedName name="fterra" localSheetId="6">#REF!</definedName>
    <definedName name="fterra" localSheetId="0">#REF!</definedName>
    <definedName name="fterra">#REF!</definedName>
    <definedName name="grama" localSheetId="8">#REF!</definedName>
    <definedName name="grama" localSheetId="7">#REF!</definedName>
    <definedName name="grama" localSheetId="1">#REF!</definedName>
    <definedName name="grama" localSheetId="2">#REF!</definedName>
    <definedName name="grama" localSheetId="3">#REF!</definedName>
    <definedName name="grama" localSheetId="4">#REF!</definedName>
    <definedName name="grama" localSheetId="5">#REF!</definedName>
    <definedName name="grama" localSheetId="6">#REF!</definedName>
    <definedName name="grama" localSheetId="0">#REF!</definedName>
    <definedName name="grama">#REF!</definedName>
    <definedName name="_xlnm.Recorder" localSheetId="0">#REF!</definedName>
    <definedName name="_xlnm.Recorder">#REF!</definedName>
    <definedName name="Guias" localSheetId="0">#REF!</definedName>
    <definedName name="Guias">#REF!</definedName>
    <definedName name="horad6" localSheetId="8">#REF!</definedName>
    <definedName name="horad6" localSheetId="7">#REF!</definedName>
    <definedName name="horad6" localSheetId="1">#REF!</definedName>
    <definedName name="horad6" localSheetId="2">#REF!</definedName>
    <definedName name="horad6" localSheetId="3">#REF!</definedName>
    <definedName name="horad6" localSheetId="4">#REF!</definedName>
    <definedName name="horad6" localSheetId="5">#REF!</definedName>
    <definedName name="horad6" localSheetId="6">#REF!</definedName>
    <definedName name="horad6" localSheetId="0">#REF!</definedName>
    <definedName name="horad6">#REF!</definedName>
    <definedName name="horad8" localSheetId="8">#REF!</definedName>
    <definedName name="horad8" localSheetId="7">#REF!</definedName>
    <definedName name="horad8" localSheetId="1">#REF!</definedName>
    <definedName name="horad8" localSheetId="2">#REF!</definedName>
    <definedName name="horad8" localSheetId="3">#REF!</definedName>
    <definedName name="horad8" localSheetId="4">#REF!</definedName>
    <definedName name="horad8" localSheetId="5">#REF!</definedName>
    <definedName name="horad8" localSheetId="6">#REF!</definedName>
    <definedName name="horad8" localSheetId="0">#REF!</definedName>
    <definedName name="horad8">#REF!</definedName>
    <definedName name="imparea" localSheetId="7">#REF!</definedName>
    <definedName name="imparea" localSheetId="1">#REF!</definedName>
    <definedName name="imparea" localSheetId="2">#REF!</definedName>
    <definedName name="imparea" localSheetId="3">#REF!</definedName>
    <definedName name="imparea" localSheetId="4">#REF!</definedName>
    <definedName name="imparea" localSheetId="5">#REF!</definedName>
    <definedName name="imparea" localSheetId="6">#REF!</definedName>
    <definedName name="imparea" localSheetId="0">#REF!</definedName>
    <definedName name="imparea">#REF!</definedName>
    <definedName name="ksinal" localSheetId="7">'[7]Indice de Reajuste'!#REF!</definedName>
    <definedName name="ksinal" localSheetId="1">'[7]Indice de Reajuste'!#REF!</definedName>
    <definedName name="ksinal" localSheetId="2">'[7]Indice de Reajuste'!#REF!</definedName>
    <definedName name="ksinal" localSheetId="3">'[7]Indice de Reajuste'!#REF!</definedName>
    <definedName name="ksinal" localSheetId="4">'[7]Indice de Reajuste'!#REF!</definedName>
    <definedName name="ksinal" localSheetId="5">'[7]Indice de Reajuste'!#REF!</definedName>
    <definedName name="ksinal" localSheetId="6">'[7]Indice de Reajuste'!#REF!</definedName>
    <definedName name="ksinal" localSheetId="0">'[7]Indice de Reajuste'!#REF!</definedName>
    <definedName name="ksinal">'[7]Indice de Reajuste'!#REF!</definedName>
    <definedName name="licerra" localSheetId="8">#REF!</definedName>
    <definedName name="licerra" localSheetId="7">#REF!</definedName>
    <definedName name="licerra" localSheetId="1">#REF!</definedName>
    <definedName name="licerra" localSheetId="2">#REF!</definedName>
    <definedName name="licerra" localSheetId="3">#REF!</definedName>
    <definedName name="licerra" localSheetId="4">#REF!</definedName>
    <definedName name="licerra" localSheetId="5">#REF!</definedName>
    <definedName name="licerra" localSheetId="6">#REF!</definedName>
    <definedName name="licerra" localSheetId="0">#REF!</definedName>
    <definedName name="licerra">#REF!</definedName>
    <definedName name="limata" localSheetId="8">#REF!</definedName>
    <definedName name="limata" localSheetId="7">#REF!</definedName>
    <definedName name="limata" localSheetId="1">#REF!</definedName>
    <definedName name="limata" localSheetId="2">#REF!</definedName>
    <definedName name="limata" localSheetId="3">#REF!</definedName>
    <definedName name="limata" localSheetId="4">#REF!</definedName>
    <definedName name="limata" localSheetId="5">#REF!</definedName>
    <definedName name="limata" localSheetId="6">#REF!</definedName>
    <definedName name="limata" localSheetId="0">#REF!</definedName>
    <definedName name="limata">#REF!</definedName>
    <definedName name="luis" localSheetId="8">'[4]REAJU (2)'!$H$35</definedName>
    <definedName name="luis" localSheetId="7">'[4]REAJU (2)'!$H$35</definedName>
    <definedName name="luis" localSheetId="6">'[5]REAJU (2)'!$H$35</definedName>
    <definedName name="luis" localSheetId="9">'[5]REAJU (2)'!$H$35</definedName>
    <definedName name="luis" localSheetId="0">'[4]REAJU (2)'!$H$35</definedName>
    <definedName name="luis">'[6]REAJU (2)'!$H$35</definedName>
    <definedName name="marco" localSheetId="8">#REF!</definedName>
    <definedName name="marco" localSheetId="7">#REF!</definedName>
    <definedName name="marco" localSheetId="1">#REF!</definedName>
    <definedName name="marco" localSheetId="2">#REF!</definedName>
    <definedName name="marco" localSheetId="3">#REF!</definedName>
    <definedName name="marco" localSheetId="4">#REF!</definedName>
    <definedName name="marco" localSheetId="5">#REF!</definedName>
    <definedName name="marco" localSheetId="6">#REF!</definedName>
    <definedName name="marco" localSheetId="0">#REF!</definedName>
    <definedName name="marco">#REF!</definedName>
    <definedName name="mds" localSheetId="8">#REF!</definedName>
    <definedName name="mds" localSheetId="7">#REF!</definedName>
    <definedName name="mds" localSheetId="1">#REF!</definedName>
    <definedName name="mds" localSheetId="2">#REF!</definedName>
    <definedName name="mds" localSheetId="3">#REF!</definedName>
    <definedName name="mds" localSheetId="4">#REF!</definedName>
    <definedName name="mds" localSheetId="5">#REF!</definedName>
    <definedName name="mds" localSheetId="6">#REF!</definedName>
    <definedName name="mds" localSheetId="0">#REF!</definedName>
    <definedName name="mds">#REF!</definedName>
    <definedName name="Mem">'[1]Mat Asf'!$C$37</definedName>
    <definedName name="mo_base" localSheetId="8">#REF!</definedName>
    <definedName name="mo_base" localSheetId="7">#REF!</definedName>
    <definedName name="mo_base" localSheetId="1">#REF!</definedName>
    <definedName name="mo_base" localSheetId="2">#REF!</definedName>
    <definedName name="mo_base" localSheetId="3">#REF!</definedName>
    <definedName name="mo_base" localSheetId="4">#REF!</definedName>
    <definedName name="mo_base" localSheetId="5">#REF!</definedName>
    <definedName name="mo_base" localSheetId="6">#REF!</definedName>
    <definedName name="mo_base" localSheetId="0">#REF!</definedName>
    <definedName name="mo_base">#REF!</definedName>
    <definedName name="mo_sub_base" localSheetId="8">#REF!</definedName>
    <definedName name="mo_sub_base" localSheetId="7">#REF!</definedName>
    <definedName name="mo_sub_base" localSheetId="1">#REF!</definedName>
    <definedName name="mo_sub_base" localSheetId="2">#REF!</definedName>
    <definedName name="mo_sub_base" localSheetId="3">#REF!</definedName>
    <definedName name="mo_sub_base" localSheetId="4">#REF!</definedName>
    <definedName name="mo_sub_base" localSheetId="5">#REF!</definedName>
    <definedName name="mo_sub_base" localSheetId="6">#REF!</definedName>
    <definedName name="mo_sub_base" localSheetId="0">#REF!</definedName>
    <definedName name="mo_sub_base">#REF!</definedName>
    <definedName name="mobase" localSheetId="8">#REF!</definedName>
    <definedName name="mobase" localSheetId="7">#REF!</definedName>
    <definedName name="mobase" localSheetId="1">#REF!</definedName>
    <definedName name="mobase" localSheetId="2">#REF!</definedName>
    <definedName name="mobase" localSheetId="3">#REF!</definedName>
    <definedName name="mobase" localSheetId="4">#REF!</definedName>
    <definedName name="mobase" localSheetId="5">#REF!</definedName>
    <definedName name="mobase" localSheetId="6">#REF!</definedName>
    <definedName name="mobase" localSheetId="0">#REF!</definedName>
    <definedName name="mobase">#REF!</definedName>
    <definedName name="mocomercial" localSheetId="8">#REF!</definedName>
    <definedName name="mocomercial" localSheetId="7">#REF!</definedName>
    <definedName name="mocomercial" localSheetId="1">#REF!</definedName>
    <definedName name="mocomercial" localSheetId="2">#REF!</definedName>
    <definedName name="mocomercial" localSheetId="3">#REF!</definedName>
    <definedName name="mocomercial" localSheetId="4">#REF!</definedName>
    <definedName name="mocomercial" localSheetId="5">#REF!</definedName>
    <definedName name="mocomercial" localSheetId="6">#REF!</definedName>
    <definedName name="mocomercial" localSheetId="0">#REF!</definedName>
    <definedName name="mocomercial">#REF!</definedName>
    <definedName name="molocal" localSheetId="7">#REF!</definedName>
    <definedName name="molocal" localSheetId="1">#REF!</definedName>
    <definedName name="molocal" localSheetId="2">#REF!</definedName>
    <definedName name="molocal" localSheetId="3">#REF!</definedName>
    <definedName name="molocal" localSheetId="4">#REF!</definedName>
    <definedName name="molocal" localSheetId="5">#REF!</definedName>
    <definedName name="molocal" localSheetId="6">#REF!</definedName>
    <definedName name="molocal" localSheetId="0">#REF!</definedName>
    <definedName name="molocal">#REF!</definedName>
    <definedName name="mosub" localSheetId="7">#REF!</definedName>
    <definedName name="mosub" localSheetId="1">#REF!</definedName>
    <definedName name="mosub" localSheetId="2">#REF!</definedName>
    <definedName name="mosub" localSheetId="3">#REF!</definedName>
    <definedName name="mosub" localSheetId="4">#REF!</definedName>
    <definedName name="mosub" localSheetId="5">#REF!</definedName>
    <definedName name="mosub" localSheetId="6">#REF!</definedName>
    <definedName name="mosub" localSheetId="0">#REF!</definedName>
    <definedName name="mosub">#REF!</definedName>
    <definedName name="muro" localSheetId="7">#REF!</definedName>
    <definedName name="muro" localSheetId="1">#REF!</definedName>
    <definedName name="muro" localSheetId="2">#REF!</definedName>
    <definedName name="muro" localSheetId="3">#REF!</definedName>
    <definedName name="muro" localSheetId="4">#REF!</definedName>
    <definedName name="muro" localSheetId="5">#REF!</definedName>
    <definedName name="muro" localSheetId="6">#REF!</definedName>
    <definedName name="muro" localSheetId="0">#REF!</definedName>
    <definedName name="muro">#REF!</definedName>
    <definedName name="nÁID" localSheetId="7">'[2]Aterro PonteSul'!#REF!</definedName>
    <definedName name="nÁID" localSheetId="1">'[2]Aterro PonteSul'!#REF!</definedName>
    <definedName name="nÁID" localSheetId="2">'[2]Aterro PonteSul'!#REF!</definedName>
    <definedName name="nÁID" localSheetId="3">'[2]Aterro PonteSul'!#REF!</definedName>
    <definedName name="nÁID" localSheetId="4">'[2]Aterro PonteSul'!#REF!</definedName>
    <definedName name="nÁID" localSheetId="5">'[2]Aterro PonteSul'!#REF!</definedName>
    <definedName name="nÁID" localSheetId="6">'[2]Aterro PonteSul'!#REF!</definedName>
    <definedName name="nÁID" localSheetId="0">'[2]Aterro PonteSul'!#REF!</definedName>
    <definedName name="nÁID">'[2]Aterro PonteSul'!#REF!</definedName>
    <definedName name="OAC" localSheetId="7">#REF!</definedName>
    <definedName name="OAC" localSheetId="1">#REF!</definedName>
    <definedName name="OAC" localSheetId="2">#REF!</definedName>
    <definedName name="OAC" localSheetId="3">#REF!</definedName>
    <definedName name="OAC" localSheetId="4">#REF!</definedName>
    <definedName name="OAC" localSheetId="5">#REF!</definedName>
    <definedName name="OAC" localSheetId="6">#REF!</definedName>
    <definedName name="OAC" localSheetId="0">#REF!</definedName>
    <definedName name="OAC">#REF!</definedName>
    <definedName name="OAE" localSheetId="7">#REF!</definedName>
    <definedName name="OAE" localSheetId="1">#REF!</definedName>
    <definedName name="OAE" localSheetId="2">#REF!</definedName>
    <definedName name="OAE" localSheetId="3">#REF!</definedName>
    <definedName name="OAE" localSheetId="4">#REF!</definedName>
    <definedName name="OAE" localSheetId="5">#REF!</definedName>
    <definedName name="OAE" localSheetId="6">#REF!</definedName>
    <definedName name="OAE" localSheetId="0">#REF!</definedName>
    <definedName name="OAE">#REF!</definedName>
    <definedName name="obra" localSheetId="8">#REF!</definedName>
    <definedName name="obra" localSheetId="7">#REF!</definedName>
    <definedName name="obra" localSheetId="1">#REF!</definedName>
    <definedName name="obra" localSheetId="2">#REF!</definedName>
    <definedName name="obra" localSheetId="3">#REF!</definedName>
    <definedName name="obra" localSheetId="4">#REF!</definedName>
    <definedName name="obra" localSheetId="5">#REF!</definedName>
    <definedName name="obra" localSheetId="6">#REF!</definedName>
    <definedName name="obra" localSheetId="0">#REF!</definedName>
    <definedName name="obra">#REF!</definedName>
    <definedName name="OCOM" localSheetId="7">#REF!</definedName>
    <definedName name="OCOM" localSheetId="1">#REF!</definedName>
    <definedName name="OCOM" localSheetId="2">#REF!</definedName>
    <definedName name="OCOM" localSheetId="3">#REF!</definedName>
    <definedName name="OCOM" localSheetId="4">#REF!</definedName>
    <definedName name="OCOM" localSheetId="5">#REF!</definedName>
    <definedName name="OCOM" localSheetId="6">#REF!</definedName>
    <definedName name="OCOM" localSheetId="0">#REF!</definedName>
    <definedName name="OCOM">#REF!</definedName>
    <definedName name="Orçamento" localSheetId="7">#REF!</definedName>
    <definedName name="Orçamento" localSheetId="1">#REF!</definedName>
    <definedName name="Orçamento" localSheetId="2">#REF!</definedName>
    <definedName name="Orçamento" localSheetId="3">#REF!</definedName>
    <definedName name="Orçamento" localSheetId="4">#REF!</definedName>
    <definedName name="Orçamento" localSheetId="5">#REF!</definedName>
    <definedName name="Orçamento" localSheetId="6">#REF!</definedName>
    <definedName name="Orçamento" localSheetId="0">#REF!</definedName>
    <definedName name="Orçamento">#REF!</definedName>
    <definedName name="ordem" localSheetId="8">#REF!</definedName>
    <definedName name="ordem" localSheetId="7">#REF!</definedName>
    <definedName name="ordem" localSheetId="1">#REF!</definedName>
    <definedName name="ordem" localSheetId="2">#REF!</definedName>
    <definedName name="ordem" localSheetId="3">#REF!</definedName>
    <definedName name="ordem" localSheetId="4">#REF!</definedName>
    <definedName name="ordem" localSheetId="5">#REF!</definedName>
    <definedName name="ordem" localSheetId="6">#REF!</definedName>
    <definedName name="ordem" localSheetId="0">#REF!</definedName>
    <definedName name="ordem">#REF!</definedName>
    <definedName name="orlando" localSheetId="0">#REF!</definedName>
    <definedName name="orlando">#REF!</definedName>
    <definedName name="pal1x1" localSheetId="8">#REF!</definedName>
    <definedName name="pal1x1" localSheetId="7">#REF!</definedName>
    <definedName name="pal1x1" localSheetId="1">#REF!</definedName>
    <definedName name="pal1x1" localSheetId="2">#REF!</definedName>
    <definedName name="pal1x1" localSheetId="3">#REF!</definedName>
    <definedName name="pal1x1" localSheetId="4">#REF!</definedName>
    <definedName name="pal1x1" localSheetId="5">#REF!</definedName>
    <definedName name="pal1x1" localSheetId="6">#REF!</definedName>
    <definedName name="pal1x1" localSheetId="0">#REF!</definedName>
    <definedName name="pal1x1">#REF!</definedName>
    <definedName name="patrolamento" localSheetId="7">#REF!</definedName>
    <definedName name="patrolamento" localSheetId="1">#REF!</definedName>
    <definedName name="patrolamento" localSheetId="2">#REF!</definedName>
    <definedName name="patrolamento" localSheetId="3">#REF!</definedName>
    <definedName name="patrolamento" localSheetId="4">#REF!</definedName>
    <definedName name="patrolamento" localSheetId="5">#REF!</definedName>
    <definedName name="patrolamento" localSheetId="6">#REF!</definedName>
    <definedName name="patrolamento" localSheetId="0">#REF!</definedName>
    <definedName name="patrolamento">#REF!</definedName>
    <definedName name="pavi" localSheetId="7">#REF!</definedName>
    <definedName name="pavi" localSheetId="1">#REF!</definedName>
    <definedName name="pavi" localSheetId="2">#REF!</definedName>
    <definedName name="pavi" localSheetId="3">#REF!</definedName>
    <definedName name="pavi" localSheetId="4">#REF!</definedName>
    <definedName name="pavi" localSheetId="5">#REF!</definedName>
    <definedName name="pavi" localSheetId="6">#REF!</definedName>
    <definedName name="pavi" localSheetId="0">#REF!</definedName>
    <definedName name="pavi">#REF!</definedName>
    <definedName name="pcat" localSheetId="8">#REF!</definedName>
    <definedName name="pcat" localSheetId="7">#REF!</definedName>
    <definedName name="pcat" localSheetId="1">#REF!</definedName>
    <definedName name="pcat" localSheetId="2">#REF!</definedName>
    <definedName name="pcat" localSheetId="3">#REF!</definedName>
    <definedName name="pcat" localSheetId="4">#REF!</definedName>
    <definedName name="pcat" localSheetId="5">#REF!</definedName>
    <definedName name="pcat" localSheetId="6">#REF!</definedName>
    <definedName name="pcat" localSheetId="0">#REF!</definedName>
    <definedName name="pcat">#REF!</definedName>
    <definedName name="pdmt" localSheetId="8">#REF!</definedName>
    <definedName name="pdmt" localSheetId="7">#REF!</definedName>
    <definedName name="pdmt" localSheetId="1">#REF!</definedName>
    <definedName name="pdmt" localSheetId="2">#REF!</definedName>
    <definedName name="pdmt" localSheetId="3">#REF!</definedName>
    <definedName name="pdmt" localSheetId="4">#REF!</definedName>
    <definedName name="pdmt" localSheetId="5">#REF!</definedName>
    <definedName name="pdmt" localSheetId="6">#REF!</definedName>
    <definedName name="pdmt" localSheetId="0">#REF!</definedName>
    <definedName name="pdmt">#REF!</definedName>
    <definedName name="pdmt1000" localSheetId="7">#REF!</definedName>
    <definedName name="pdmt1000" localSheetId="1">#REF!</definedName>
    <definedName name="pdmt1000" localSheetId="2">#REF!</definedName>
    <definedName name="pdmt1000" localSheetId="3">#REF!</definedName>
    <definedName name="pdmt1000" localSheetId="4">#REF!</definedName>
    <definedName name="pdmt1000" localSheetId="5">#REF!</definedName>
    <definedName name="pdmt1000" localSheetId="6">#REF!</definedName>
    <definedName name="pdmt1000" localSheetId="0">#REF!</definedName>
    <definedName name="pdmt1000">#REF!</definedName>
    <definedName name="pdmt1200" localSheetId="7">#REF!</definedName>
    <definedName name="pdmt1200" localSheetId="1">#REF!</definedName>
    <definedName name="pdmt1200" localSheetId="2">#REF!</definedName>
    <definedName name="pdmt1200" localSheetId="3">#REF!</definedName>
    <definedName name="pdmt1200" localSheetId="4">#REF!</definedName>
    <definedName name="pdmt1200" localSheetId="5">#REF!</definedName>
    <definedName name="pdmt1200" localSheetId="6">#REF!</definedName>
    <definedName name="pdmt1200" localSheetId="0">#REF!</definedName>
    <definedName name="pdmt1200">#REF!</definedName>
    <definedName name="pdmt200" localSheetId="7">#REF!</definedName>
    <definedName name="pdmt200" localSheetId="1">#REF!</definedName>
    <definedName name="pdmt200" localSheetId="2">#REF!</definedName>
    <definedName name="pdmt200" localSheetId="3">#REF!</definedName>
    <definedName name="pdmt200" localSheetId="4">#REF!</definedName>
    <definedName name="pdmt200" localSheetId="5">#REF!</definedName>
    <definedName name="pdmt200" localSheetId="6">#REF!</definedName>
    <definedName name="pdmt200" localSheetId="0">#REF!</definedName>
    <definedName name="pdmt200">#REF!</definedName>
    <definedName name="pdmt400" localSheetId="7">#REF!</definedName>
    <definedName name="pdmt400" localSheetId="1">#REF!</definedName>
    <definedName name="pdmt400" localSheetId="2">#REF!</definedName>
    <definedName name="pdmt400" localSheetId="3">#REF!</definedName>
    <definedName name="pdmt400" localSheetId="4">#REF!</definedName>
    <definedName name="pdmt400" localSheetId="5">#REF!</definedName>
    <definedName name="pdmt400" localSheetId="6">#REF!</definedName>
    <definedName name="pdmt400" localSheetId="0">#REF!</definedName>
    <definedName name="pdmt400">#REF!</definedName>
    <definedName name="pdmt50" localSheetId="7">#REF!</definedName>
    <definedName name="pdmt50" localSheetId="1">#REF!</definedName>
    <definedName name="pdmt50" localSheetId="2">#REF!</definedName>
    <definedName name="pdmt50" localSheetId="3">#REF!</definedName>
    <definedName name="pdmt50" localSheetId="4">#REF!</definedName>
    <definedName name="pdmt50" localSheetId="5">#REF!</definedName>
    <definedName name="pdmt50" localSheetId="6">#REF!</definedName>
    <definedName name="pdmt50" localSheetId="0">#REF!</definedName>
    <definedName name="pdmt50">#REF!</definedName>
    <definedName name="pdmt600" localSheetId="7">#REF!</definedName>
    <definedName name="pdmt600" localSheetId="1">#REF!</definedName>
    <definedName name="pdmt600" localSheetId="2">#REF!</definedName>
    <definedName name="pdmt600" localSheetId="3">#REF!</definedName>
    <definedName name="pdmt600" localSheetId="4">#REF!</definedName>
    <definedName name="pdmt600" localSheetId="5">#REF!</definedName>
    <definedName name="pdmt600" localSheetId="6">#REF!</definedName>
    <definedName name="pdmt600" localSheetId="0">#REF!</definedName>
    <definedName name="pdmt600">#REF!</definedName>
    <definedName name="pdmt800" localSheetId="7">#REF!</definedName>
    <definedName name="pdmt800" localSheetId="1">#REF!</definedName>
    <definedName name="pdmt800" localSheetId="2">#REF!</definedName>
    <definedName name="pdmt800" localSheetId="3">#REF!</definedName>
    <definedName name="pdmt800" localSheetId="4">#REF!</definedName>
    <definedName name="pdmt800" localSheetId="5">#REF!</definedName>
    <definedName name="pdmt800" localSheetId="6">#REF!</definedName>
    <definedName name="pdmt800" localSheetId="0">#REF!</definedName>
    <definedName name="pdmt800">#REF!</definedName>
    <definedName name="PEDREIRA" localSheetId="7">#REF!</definedName>
    <definedName name="PEDREIRA" localSheetId="1">#REF!</definedName>
    <definedName name="PEDREIRA" localSheetId="2">#REF!</definedName>
    <definedName name="PEDREIRA" localSheetId="3">#REF!</definedName>
    <definedName name="PEDREIRA" localSheetId="4">#REF!</definedName>
    <definedName name="PEDREIRA" localSheetId="5">#REF!</definedName>
    <definedName name="PEDREIRA" localSheetId="6">#REF!</definedName>
    <definedName name="PEDREIRA" localSheetId="0">#REF!</definedName>
    <definedName name="PEDREIRA">#REF!</definedName>
    <definedName name="perac" localSheetId="7">#REF!</definedName>
    <definedName name="perac" localSheetId="1">#REF!</definedName>
    <definedName name="perac" localSheetId="2">#REF!</definedName>
    <definedName name="perac" localSheetId="3">#REF!</definedName>
    <definedName name="perac" localSheetId="4">#REF!</definedName>
    <definedName name="perac" localSheetId="5">#REF!</definedName>
    <definedName name="perac" localSheetId="6">#REF!</definedName>
    <definedName name="perac" localSheetId="0">#REF!</definedName>
    <definedName name="perac">#REF!</definedName>
    <definedName name="persim" localSheetId="7">#REF!</definedName>
    <definedName name="persim" localSheetId="1">#REF!</definedName>
    <definedName name="persim" localSheetId="2">#REF!</definedName>
    <definedName name="persim" localSheetId="3">#REF!</definedName>
    <definedName name="persim" localSheetId="4">#REF!</definedName>
    <definedName name="persim" localSheetId="5">#REF!</definedName>
    <definedName name="persim" localSheetId="6">#REF!</definedName>
    <definedName name="persim" localSheetId="0">#REF!</definedName>
    <definedName name="persim">#REF!</definedName>
    <definedName name="pil2x05" localSheetId="7">#REF!</definedName>
    <definedName name="pil2x05" localSheetId="1">#REF!</definedName>
    <definedName name="pil2x05" localSheetId="2">#REF!</definedName>
    <definedName name="pil2x05" localSheetId="3">#REF!</definedName>
    <definedName name="pil2x05" localSheetId="4">#REF!</definedName>
    <definedName name="pil2x05" localSheetId="5">#REF!</definedName>
    <definedName name="pil2x05" localSheetId="6">#REF!</definedName>
    <definedName name="pil2x05" localSheetId="0">#REF!</definedName>
    <definedName name="pil2x05">#REF!</definedName>
    <definedName name="pil2x1" localSheetId="7">#REF!</definedName>
    <definedName name="pil2x1" localSheetId="1">#REF!</definedName>
    <definedName name="pil2x1" localSheetId="2">#REF!</definedName>
    <definedName name="pil2x1" localSheetId="3">#REF!</definedName>
    <definedName name="pil2x1" localSheetId="4">#REF!</definedName>
    <definedName name="pil2x1" localSheetId="5">#REF!</definedName>
    <definedName name="pil2x1" localSheetId="6">#REF!</definedName>
    <definedName name="pil2x1" localSheetId="0">#REF!</definedName>
    <definedName name="pil2x1">#REF!</definedName>
    <definedName name="pir" localSheetId="7">#REF!</definedName>
    <definedName name="pir" localSheetId="1">#REF!</definedName>
    <definedName name="pir" localSheetId="2">#REF!</definedName>
    <definedName name="pir" localSheetId="3">#REF!</definedName>
    <definedName name="pir" localSheetId="4">#REF!</definedName>
    <definedName name="pir" localSheetId="5">#REF!</definedName>
    <definedName name="pir" localSheetId="6">#REF!</definedName>
    <definedName name="pir" localSheetId="0">#REF!</definedName>
    <definedName name="pir">#REF!</definedName>
    <definedName name="portfiscal" localSheetId="7">#REF!</definedName>
    <definedName name="portfiscal" localSheetId="1">#REF!</definedName>
    <definedName name="portfiscal" localSheetId="2">#REF!</definedName>
    <definedName name="portfiscal" localSheetId="3">#REF!</definedName>
    <definedName name="portfiscal" localSheetId="4">#REF!</definedName>
    <definedName name="portfiscal" localSheetId="5">#REF!</definedName>
    <definedName name="portfiscal" localSheetId="6">#REF!</definedName>
    <definedName name="portfiscal" localSheetId="0">#REF!</definedName>
    <definedName name="portfiscal">#REF!</definedName>
    <definedName name="portm1" localSheetId="7">#REF!</definedName>
    <definedName name="portm1" localSheetId="1">#REF!</definedName>
    <definedName name="portm1" localSheetId="2">#REF!</definedName>
    <definedName name="portm1" localSheetId="3">#REF!</definedName>
    <definedName name="portm1" localSheetId="4">#REF!</definedName>
    <definedName name="portm1" localSheetId="5">#REF!</definedName>
    <definedName name="portm1" localSheetId="6">#REF!</definedName>
    <definedName name="portm1" localSheetId="0">#REF!</definedName>
    <definedName name="portm1">#REF!</definedName>
    <definedName name="portm2" localSheetId="7">#REF!</definedName>
    <definedName name="portm2" localSheetId="1">#REF!</definedName>
    <definedName name="portm2" localSheetId="2">#REF!</definedName>
    <definedName name="portm2" localSheetId="3">#REF!</definedName>
    <definedName name="portm2" localSheetId="4">#REF!</definedName>
    <definedName name="portm2" localSheetId="5">#REF!</definedName>
    <definedName name="portm2" localSheetId="6">#REF!</definedName>
    <definedName name="portm2" localSheetId="0">#REF!</definedName>
    <definedName name="portm2">#REF!</definedName>
    <definedName name="pro" localSheetId="7">#REF!</definedName>
    <definedName name="pro" localSheetId="1">#REF!</definedName>
    <definedName name="pro" localSheetId="2">#REF!</definedName>
    <definedName name="pro" localSheetId="3">#REF!</definedName>
    <definedName name="pro" localSheetId="4">#REF!</definedName>
    <definedName name="pro" localSheetId="5">#REF!</definedName>
    <definedName name="pro" localSheetId="6">#REF!</definedName>
    <definedName name="pro" localSheetId="0">#REF!</definedName>
    <definedName name="pro">#REF!</definedName>
    <definedName name="pz" localSheetId="7">#REF!</definedName>
    <definedName name="pz" localSheetId="1">#REF!</definedName>
    <definedName name="pz" localSheetId="2">#REF!</definedName>
    <definedName name="pz" localSheetId="3">#REF!</definedName>
    <definedName name="pz" localSheetId="4">#REF!</definedName>
    <definedName name="pz" localSheetId="5">#REF!</definedName>
    <definedName name="pz" localSheetId="6">#REF!</definedName>
    <definedName name="pz" localSheetId="0">#REF!</definedName>
    <definedName name="pz">#REF!</definedName>
    <definedName name="rdreno" localSheetId="7">#REF!</definedName>
    <definedName name="rdreno" localSheetId="1">#REF!</definedName>
    <definedName name="rdreno" localSheetId="2">#REF!</definedName>
    <definedName name="rdreno" localSheetId="3">#REF!</definedName>
    <definedName name="rdreno" localSheetId="4">#REF!</definedName>
    <definedName name="rdreno" localSheetId="5">#REF!</definedName>
    <definedName name="rdreno" localSheetId="6">#REF!</definedName>
    <definedName name="rdreno" localSheetId="0">#REF!</definedName>
    <definedName name="rdreno">#REF!</definedName>
    <definedName name="reatd" localSheetId="8">#REF!</definedName>
    <definedName name="reatd" localSheetId="7">#REF!</definedName>
    <definedName name="reatd" localSheetId="1">#REF!</definedName>
    <definedName name="reatd" localSheetId="2">#REF!</definedName>
    <definedName name="reatd" localSheetId="3">#REF!</definedName>
    <definedName name="reatd" localSheetId="4">#REF!</definedName>
    <definedName name="reatd" localSheetId="5">#REF!</definedName>
    <definedName name="reatd" localSheetId="6">#REF!</definedName>
    <definedName name="reatd" localSheetId="0">#REF!</definedName>
    <definedName name="reatd">#REF!</definedName>
    <definedName name="reatgd" localSheetId="8">#REF!</definedName>
    <definedName name="reatgd" localSheetId="7">#REF!</definedName>
    <definedName name="reatgd" localSheetId="1">#REF!</definedName>
    <definedName name="reatgd" localSheetId="2">#REF!</definedName>
    <definedName name="reatgd" localSheetId="3">#REF!</definedName>
    <definedName name="reatgd" localSheetId="4">#REF!</definedName>
    <definedName name="reatgd" localSheetId="5">#REF!</definedName>
    <definedName name="reatgd" localSheetId="6">#REF!</definedName>
    <definedName name="reatgd" localSheetId="0">#REF!</definedName>
    <definedName name="reatgd">#REF!</definedName>
    <definedName name="reatgs" localSheetId="8">#REF!</definedName>
    <definedName name="reatgs" localSheetId="7">#REF!</definedName>
    <definedName name="reatgs" localSheetId="1">#REF!</definedName>
    <definedName name="reatgs" localSheetId="2">#REF!</definedName>
    <definedName name="reatgs" localSheetId="3">#REF!</definedName>
    <definedName name="reatgs" localSheetId="4">#REF!</definedName>
    <definedName name="reatgs" localSheetId="5">#REF!</definedName>
    <definedName name="reatgs" localSheetId="6">#REF!</definedName>
    <definedName name="reatgs" localSheetId="0">#REF!</definedName>
    <definedName name="reatgs">#REF!</definedName>
    <definedName name="reatgt" localSheetId="7">[2]DMT_EV!#REF!</definedName>
    <definedName name="reatgt" localSheetId="1">[2]DMT_EV!#REF!</definedName>
    <definedName name="reatgt" localSheetId="2">[2]DMT_EV!#REF!</definedName>
    <definedName name="reatgt" localSheetId="3">[2]DMT_EV!#REF!</definedName>
    <definedName name="reatgt" localSheetId="4">[2]DMT_EV!#REF!</definedName>
    <definedName name="reatgt" localSheetId="5">[2]DMT_EV!#REF!</definedName>
    <definedName name="reatgt" localSheetId="6">[2]DMT_EV!#REF!</definedName>
    <definedName name="reatgt" localSheetId="0">[2]DMT_EV!#REF!</definedName>
    <definedName name="reatgt">[2]DMT_EV!#REF!</definedName>
    <definedName name="reats" localSheetId="8">#REF!</definedName>
    <definedName name="reats" localSheetId="7">#REF!</definedName>
    <definedName name="reats" localSheetId="1">#REF!</definedName>
    <definedName name="reats" localSheetId="2">#REF!</definedName>
    <definedName name="reats" localSheetId="3">#REF!</definedName>
    <definedName name="reats" localSheetId="4">#REF!</definedName>
    <definedName name="reats" localSheetId="5">#REF!</definedName>
    <definedName name="reats" localSheetId="6">#REF!</definedName>
    <definedName name="reats" localSheetId="0">#REF!</definedName>
    <definedName name="reats">#REF!</definedName>
    <definedName name="reatt" localSheetId="8">#REF!</definedName>
    <definedName name="reatt" localSheetId="7">#REF!</definedName>
    <definedName name="reatt" localSheetId="1">#REF!</definedName>
    <definedName name="reatt" localSheetId="2">#REF!</definedName>
    <definedName name="reatt" localSheetId="3">#REF!</definedName>
    <definedName name="reatt" localSheetId="4">#REF!</definedName>
    <definedName name="reatt" localSheetId="5">#REF!</definedName>
    <definedName name="reatt" localSheetId="6">#REF!</definedName>
    <definedName name="reatt" localSheetId="0">#REF!</definedName>
    <definedName name="reatt">#REF!</definedName>
    <definedName name="referência" localSheetId="8">#REF!</definedName>
    <definedName name="referência" localSheetId="7">#REF!</definedName>
    <definedName name="referência" localSheetId="1">#REF!</definedName>
    <definedName name="referência" localSheetId="2">#REF!</definedName>
    <definedName name="referência" localSheetId="3">#REF!</definedName>
    <definedName name="referência" localSheetId="4">#REF!</definedName>
    <definedName name="referência" localSheetId="5">#REF!</definedName>
    <definedName name="referência" localSheetId="6">#REF!</definedName>
    <definedName name="referência" localSheetId="0">#REF!</definedName>
    <definedName name="referência">#REF!</definedName>
    <definedName name="REGULA" localSheetId="7">#REF!</definedName>
    <definedName name="REGULA" localSheetId="1">#REF!</definedName>
    <definedName name="REGULA" localSheetId="2">#REF!</definedName>
    <definedName name="REGULA" localSheetId="3">#REF!</definedName>
    <definedName name="REGULA" localSheetId="4">#REF!</definedName>
    <definedName name="REGULA" localSheetId="5">#REF!</definedName>
    <definedName name="REGULA" localSheetId="6">#REF!</definedName>
    <definedName name="REGULA" localSheetId="0">#REF!</definedName>
    <definedName name="REGULA">#REF!</definedName>
    <definedName name="REMOÇÃO" localSheetId="8">#REF!</definedName>
    <definedName name="REMOÇÃO" localSheetId="7">#REF!</definedName>
    <definedName name="REMOÇÃO" localSheetId="1">#REF!</definedName>
    <definedName name="REMOÇÃO" localSheetId="2">#REF!</definedName>
    <definedName name="REMOÇÃO" localSheetId="3">#REF!</definedName>
    <definedName name="REMOÇÃO" localSheetId="4">#REF!</definedName>
    <definedName name="REMOÇÃO" localSheetId="5">#REF!</definedName>
    <definedName name="REMOÇÃO" localSheetId="6">#REF!</definedName>
    <definedName name="REMOÇÃO" localSheetId="0">#REF!</definedName>
    <definedName name="REMOÇÃO">#REF!</definedName>
    <definedName name="roac" localSheetId="7">#REF!</definedName>
    <definedName name="roac" localSheetId="1">#REF!</definedName>
    <definedName name="roac" localSheetId="2">#REF!</definedName>
    <definedName name="roac" localSheetId="3">#REF!</definedName>
    <definedName name="roac" localSheetId="4">#REF!</definedName>
    <definedName name="roac" localSheetId="5">#REF!</definedName>
    <definedName name="roac" localSheetId="6">#REF!</definedName>
    <definedName name="roac" localSheetId="0">#REF!</definedName>
    <definedName name="roac">#REF!</definedName>
    <definedName name="roae" localSheetId="7">#REF!</definedName>
    <definedName name="roae" localSheetId="1">#REF!</definedName>
    <definedName name="roae" localSheetId="2">#REF!</definedName>
    <definedName name="roae" localSheetId="3">#REF!</definedName>
    <definedName name="roae" localSheetId="4">#REF!</definedName>
    <definedName name="roae" localSheetId="5">#REF!</definedName>
    <definedName name="roae" localSheetId="6">#REF!</definedName>
    <definedName name="roae" localSheetId="0">#REF!</definedName>
    <definedName name="roae">#REF!</definedName>
    <definedName name="roc" localSheetId="7">#REF!</definedName>
    <definedName name="roc" localSheetId="1">#REF!</definedName>
    <definedName name="roc" localSheetId="2">#REF!</definedName>
    <definedName name="roc" localSheetId="3">#REF!</definedName>
    <definedName name="roc" localSheetId="4">#REF!</definedName>
    <definedName name="roc" localSheetId="5">#REF!</definedName>
    <definedName name="roc" localSheetId="6">#REF!</definedName>
    <definedName name="roc" localSheetId="0">#REF!</definedName>
    <definedName name="roc">#REF!</definedName>
    <definedName name="rodovia" localSheetId="7">#REF!</definedName>
    <definedName name="rodovia" localSheetId="1">#REF!</definedName>
    <definedName name="rodovia" localSheetId="2">#REF!</definedName>
    <definedName name="rodovia" localSheetId="3">#REF!</definedName>
    <definedName name="rodovia" localSheetId="4">#REF!</definedName>
    <definedName name="rodovia" localSheetId="5">#REF!</definedName>
    <definedName name="rodovia" localSheetId="6">#REF!</definedName>
    <definedName name="rodovia" localSheetId="0">#REF!</definedName>
    <definedName name="rodovia">#REF!</definedName>
    <definedName name="rpavi" localSheetId="7">#REF!</definedName>
    <definedName name="rpavi" localSheetId="1">#REF!</definedName>
    <definedName name="rpavi" localSheetId="2">#REF!</definedName>
    <definedName name="rpavi" localSheetId="3">#REF!</definedName>
    <definedName name="rpavi" localSheetId="4">#REF!</definedName>
    <definedName name="rpavi" localSheetId="5">#REF!</definedName>
    <definedName name="rpavi" localSheetId="6">#REF!</definedName>
    <definedName name="rpavi" localSheetId="0">#REF!</definedName>
    <definedName name="rpavi">#REF!</definedName>
    <definedName name="RR_2C" localSheetId="7">#REF!</definedName>
    <definedName name="RR_2C" localSheetId="1">#REF!</definedName>
    <definedName name="RR_2C" localSheetId="2">#REF!</definedName>
    <definedName name="RR_2C" localSheetId="3">#REF!</definedName>
    <definedName name="RR_2C" localSheetId="4">#REF!</definedName>
    <definedName name="RR_2C" localSheetId="5">#REF!</definedName>
    <definedName name="RR_2C" localSheetId="6">#REF!</definedName>
    <definedName name="RR_2C" localSheetId="0">#REF!</definedName>
    <definedName name="RR_2C">#REF!</definedName>
    <definedName name="rrcerca" localSheetId="7">#REF!</definedName>
    <definedName name="rrcerca" localSheetId="1">#REF!</definedName>
    <definedName name="rrcerca" localSheetId="2">#REF!</definedName>
    <definedName name="rrcerca" localSheetId="3">#REF!</definedName>
    <definedName name="rrcerca" localSheetId="4">#REF!</definedName>
    <definedName name="rrcerca" localSheetId="5">#REF!</definedName>
    <definedName name="rrcerca" localSheetId="6">#REF!</definedName>
    <definedName name="rrcerca" localSheetId="0">#REF!</definedName>
    <definedName name="rrcerca">#REF!</definedName>
    <definedName name="rsinal" localSheetId="7">#REF!</definedName>
    <definedName name="rsinal" localSheetId="1">#REF!</definedName>
    <definedName name="rsinal" localSheetId="2">#REF!</definedName>
    <definedName name="rsinal" localSheetId="3">#REF!</definedName>
    <definedName name="rsinal" localSheetId="4">#REF!</definedName>
    <definedName name="rsinal" localSheetId="5">#REF!</definedName>
    <definedName name="rsinal" localSheetId="6">#REF!</definedName>
    <definedName name="rsinal" localSheetId="0">#REF!</definedName>
    <definedName name="rsinal">#REF!</definedName>
    <definedName name="rterra" localSheetId="7">#REF!</definedName>
    <definedName name="rterra" localSheetId="1">#REF!</definedName>
    <definedName name="rterra" localSheetId="2">#REF!</definedName>
    <definedName name="rterra" localSheetId="3">#REF!</definedName>
    <definedName name="rterra" localSheetId="4">#REF!</definedName>
    <definedName name="rterra" localSheetId="5">#REF!</definedName>
    <definedName name="rterra" localSheetId="6">#REF!</definedName>
    <definedName name="rterra" localSheetId="0">#REF!</definedName>
    <definedName name="rterra">#REF!</definedName>
    <definedName name="saterro" localSheetId="7">#REF!</definedName>
    <definedName name="saterro" localSheetId="1">#REF!</definedName>
    <definedName name="saterro" localSheetId="2">#REF!</definedName>
    <definedName name="saterro" localSheetId="3">#REF!</definedName>
    <definedName name="saterro" localSheetId="4">#REF!</definedName>
    <definedName name="saterro" localSheetId="5">#REF!</definedName>
    <definedName name="saterro" localSheetId="6">#REF!</definedName>
    <definedName name="saterro" localSheetId="0">#REF!</definedName>
    <definedName name="saterro">#REF!</definedName>
    <definedName name="scat" localSheetId="7">#REF!</definedName>
    <definedName name="scat" localSheetId="1">#REF!</definedName>
    <definedName name="scat" localSheetId="2">#REF!</definedName>
    <definedName name="scat" localSheetId="3">#REF!</definedName>
    <definedName name="scat" localSheetId="4">#REF!</definedName>
    <definedName name="scat" localSheetId="5">#REF!</definedName>
    <definedName name="scat" localSheetId="6">#REF!</definedName>
    <definedName name="scat" localSheetId="0">#REF!</definedName>
    <definedName name="scat">#REF!</definedName>
    <definedName name="scorte" localSheetId="7">#REF!</definedName>
    <definedName name="scorte" localSheetId="1">#REF!</definedName>
    <definedName name="scorte" localSheetId="2">#REF!</definedName>
    <definedName name="scorte" localSheetId="3">#REF!</definedName>
    <definedName name="scorte" localSheetId="4">#REF!</definedName>
    <definedName name="scorte" localSheetId="5">#REF!</definedName>
    <definedName name="scorte" localSheetId="6">#REF!</definedName>
    <definedName name="scorte" localSheetId="0">#REF!</definedName>
    <definedName name="scorte">#REF!</definedName>
    <definedName name="sdmt" localSheetId="7">#REF!</definedName>
    <definedName name="sdmt" localSheetId="1">#REF!</definedName>
    <definedName name="sdmt" localSheetId="2">#REF!</definedName>
    <definedName name="sdmt" localSheetId="3">#REF!</definedName>
    <definedName name="sdmt" localSheetId="4">#REF!</definedName>
    <definedName name="sdmt" localSheetId="5">#REF!</definedName>
    <definedName name="sdmt" localSheetId="6">#REF!</definedName>
    <definedName name="sdmt" localSheetId="0">#REF!</definedName>
    <definedName name="sdmt">#REF!</definedName>
    <definedName name="sdmt1000" localSheetId="7">#REF!</definedName>
    <definedName name="sdmt1000" localSheetId="1">#REF!</definedName>
    <definedName name="sdmt1000" localSheetId="2">#REF!</definedName>
    <definedName name="sdmt1000" localSheetId="3">#REF!</definedName>
    <definedName name="sdmt1000" localSheetId="4">#REF!</definedName>
    <definedName name="sdmt1000" localSheetId="5">#REF!</definedName>
    <definedName name="sdmt1000" localSheetId="6">#REF!</definedName>
    <definedName name="sdmt1000" localSheetId="0">#REF!</definedName>
    <definedName name="sdmt1000">#REF!</definedName>
    <definedName name="sdmt1200" localSheetId="7">#REF!</definedName>
    <definedName name="sdmt1200" localSheetId="1">#REF!</definedName>
    <definedName name="sdmt1200" localSheetId="2">#REF!</definedName>
    <definedName name="sdmt1200" localSheetId="3">#REF!</definedName>
    <definedName name="sdmt1200" localSheetId="4">#REF!</definedName>
    <definedName name="sdmt1200" localSheetId="5">#REF!</definedName>
    <definedName name="sdmt1200" localSheetId="6">#REF!</definedName>
    <definedName name="sdmt1200" localSheetId="0">#REF!</definedName>
    <definedName name="sdmt1200">#REF!</definedName>
    <definedName name="sdmt200" localSheetId="7">#REF!</definedName>
    <definedName name="sdmt200" localSheetId="1">#REF!</definedName>
    <definedName name="sdmt200" localSheetId="2">#REF!</definedName>
    <definedName name="sdmt200" localSheetId="3">#REF!</definedName>
    <definedName name="sdmt200" localSheetId="4">#REF!</definedName>
    <definedName name="sdmt200" localSheetId="5">#REF!</definedName>
    <definedName name="sdmt200" localSheetId="6">#REF!</definedName>
    <definedName name="sdmt200" localSheetId="0">#REF!</definedName>
    <definedName name="sdmt200">#REF!</definedName>
    <definedName name="sdmt400" localSheetId="7">#REF!</definedName>
    <definedName name="sdmt400" localSheetId="1">#REF!</definedName>
    <definedName name="sdmt400" localSheetId="2">#REF!</definedName>
    <definedName name="sdmt400" localSheetId="3">#REF!</definedName>
    <definedName name="sdmt400" localSheetId="4">#REF!</definedName>
    <definedName name="sdmt400" localSheetId="5">#REF!</definedName>
    <definedName name="sdmt400" localSheetId="6">#REF!</definedName>
    <definedName name="sdmt400" localSheetId="0">#REF!</definedName>
    <definedName name="sdmt400">#REF!</definedName>
    <definedName name="sdmt50" localSheetId="7">#REF!</definedName>
    <definedName name="sdmt50" localSheetId="1">#REF!</definedName>
    <definedName name="sdmt50" localSheetId="2">#REF!</definedName>
    <definedName name="sdmt50" localSheetId="3">#REF!</definedName>
    <definedName name="sdmt50" localSheetId="4">#REF!</definedName>
    <definedName name="sdmt50" localSheetId="5">#REF!</definedName>
    <definedName name="sdmt50" localSheetId="6">#REF!</definedName>
    <definedName name="sdmt50" localSheetId="0">#REF!</definedName>
    <definedName name="sdmt50">#REF!</definedName>
    <definedName name="sdmt600" localSheetId="7">#REF!</definedName>
    <definedName name="sdmt600" localSheetId="1">#REF!</definedName>
    <definedName name="sdmt600" localSheetId="2">#REF!</definedName>
    <definedName name="sdmt600" localSheetId="3">#REF!</definedName>
    <definedName name="sdmt600" localSheetId="4">#REF!</definedName>
    <definedName name="sdmt600" localSheetId="5">#REF!</definedName>
    <definedName name="sdmt600" localSheetId="6">#REF!</definedName>
    <definedName name="sdmt600" localSheetId="0">#REF!</definedName>
    <definedName name="sdmt600">#REF!</definedName>
    <definedName name="sdmt800" localSheetId="7">#REF!</definedName>
    <definedName name="sdmt800" localSheetId="1">#REF!</definedName>
    <definedName name="sdmt800" localSheetId="2">#REF!</definedName>
    <definedName name="sdmt800" localSheetId="3">#REF!</definedName>
    <definedName name="sdmt800" localSheetId="4">#REF!</definedName>
    <definedName name="sdmt800" localSheetId="5">#REF!</definedName>
    <definedName name="sdmt800" localSheetId="6">#REF!</definedName>
    <definedName name="sdmt800" localSheetId="0">#REF!</definedName>
    <definedName name="sdmt800">#REF!</definedName>
    <definedName name="Serviços" localSheetId="0">[8]Serviços!$A$3:$E$1403</definedName>
    <definedName name="Serviços">[9]Serviços!$A$3:$E$1403</definedName>
    <definedName name="Serviços_1">[10]Serviços!$A$3:$AE$2694</definedName>
    <definedName name="Serviços_10">[10]Serviços!$A$3:$AE$2694</definedName>
    <definedName name="Serviços_11">[10]Serviços!$A$3:$AE$2694</definedName>
    <definedName name="Serviços_12">[10]Serviços!$A$3:$AE$2694</definedName>
    <definedName name="Serviços_2">[10]Serviços!$A$3:$AE$2694</definedName>
    <definedName name="Serviços_3">[10]Serviços!$A$3:$AE$2694</definedName>
    <definedName name="Serviços_4">[10]Serviços!$A$3:$AE$2694</definedName>
    <definedName name="Serviços_5">[10]Serviços!$A$3:$AE$2694</definedName>
    <definedName name="Serviços_6">[10]Serviços!$A$3:$AE$2694</definedName>
    <definedName name="Serviços_7">[10]Serviços!$A$3:$AE$2694</definedName>
    <definedName name="Serviços_8">[10]Serviços!$A$3:$AE$2694</definedName>
    <definedName name="Serviços_9">[10]Serviços!$A$3:$AE$2694</definedName>
    <definedName name="SINALI" localSheetId="7">#REF!</definedName>
    <definedName name="SINALI" localSheetId="1">#REF!</definedName>
    <definedName name="SINALI" localSheetId="2">#REF!</definedName>
    <definedName name="SINALI" localSheetId="3">#REF!</definedName>
    <definedName name="SINALI" localSheetId="4">#REF!</definedName>
    <definedName name="SINALI" localSheetId="5">#REF!</definedName>
    <definedName name="SINALI" localSheetId="6">#REF!</definedName>
    <definedName name="SINALI" localSheetId="0">#REF!</definedName>
    <definedName name="SINALI">#REF!</definedName>
    <definedName name="subrog" localSheetId="7">#REF!</definedName>
    <definedName name="subrog" localSheetId="1">#REF!</definedName>
    <definedName name="subrog" localSheetId="2">#REF!</definedName>
    <definedName name="subrog" localSheetId="3">#REF!</definedName>
    <definedName name="subrog" localSheetId="4">#REF!</definedName>
    <definedName name="subrog" localSheetId="5">#REF!</definedName>
    <definedName name="subrog" localSheetId="6">#REF!</definedName>
    <definedName name="subrog" localSheetId="0">#REF!</definedName>
    <definedName name="subrog">#REF!</definedName>
    <definedName name="tcat" localSheetId="8">#REF!</definedName>
    <definedName name="tcat" localSheetId="7">#REF!</definedName>
    <definedName name="tcat" localSheetId="1">#REF!</definedName>
    <definedName name="tcat" localSheetId="2">#REF!</definedName>
    <definedName name="tcat" localSheetId="3">#REF!</definedName>
    <definedName name="tcat" localSheetId="4">#REF!</definedName>
    <definedName name="tcat" localSheetId="5">#REF!</definedName>
    <definedName name="tcat" localSheetId="6">#REF!</definedName>
    <definedName name="tcat" localSheetId="0">#REF!</definedName>
    <definedName name="tcat">#REF!</definedName>
    <definedName name="terra" localSheetId="7">#REF!</definedName>
    <definedName name="terra" localSheetId="1">#REF!</definedName>
    <definedName name="terra" localSheetId="2">#REF!</definedName>
    <definedName name="terra" localSheetId="3">#REF!</definedName>
    <definedName name="terra" localSheetId="4">#REF!</definedName>
    <definedName name="terra" localSheetId="5">#REF!</definedName>
    <definedName name="terra" localSheetId="6">#REF!</definedName>
    <definedName name="terra" localSheetId="0">#REF!</definedName>
    <definedName name="terra">#REF!</definedName>
    <definedName name="teste" localSheetId="0">#REF!</definedName>
    <definedName name="teste">#REF!</definedName>
    <definedName name="teste2" localSheetId="0">#REF!</definedName>
    <definedName name="teste2">#REF!</definedName>
    <definedName name="_xlnm.Print_Titles" localSheetId="0">'Orçamento '!$1:$11</definedName>
    <definedName name="trecho" localSheetId="8">#REF!</definedName>
    <definedName name="trecho" localSheetId="7">#REF!</definedName>
    <definedName name="trecho" localSheetId="1">#REF!</definedName>
    <definedName name="trecho" localSheetId="2">#REF!</definedName>
    <definedName name="trecho" localSheetId="3">#REF!</definedName>
    <definedName name="trecho" localSheetId="4">#REF!</definedName>
    <definedName name="trecho" localSheetId="5">#REF!</definedName>
    <definedName name="trecho" localSheetId="6">#REF!</definedName>
    <definedName name="trecho" localSheetId="0">#REF!</definedName>
    <definedName name="trecho">#REF!</definedName>
    <definedName name="TSD" localSheetId="8">#REF!</definedName>
    <definedName name="TSD" localSheetId="7">#REF!</definedName>
    <definedName name="TSD" localSheetId="1">#REF!</definedName>
    <definedName name="TSD" localSheetId="2">#REF!</definedName>
    <definedName name="TSD" localSheetId="3">#REF!</definedName>
    <definedName name="TSD" localSheetId="4">#REF!</definedName>
    <definedName name="TSD" localSheetId="5">#REF!</definedName>
    <definedName name="TSD" localSheetId="6">#REF!</definedName>
    <definedName name="TSD" localSheetId="0">#REF!</definedName>
    <definedName name="TSD">#REF!</definedName>
    <definedName name="TSs" localSheetId="8">#REF!</definedName>
    <definedName name="TSs" localSheetId="7">#REF!</definedName>
    <definedName name="TSs" localSheetId="1">#REF!</definedName>
    <definedName name="TSs" localSheetId="2">#REF!</definedName>
    <definedName name="TSs" localSheetId="3">#REF!</definedName>
    <definedName name="TSs" localSheetId="4">#REF!</definedName>
    <definedName name="TSs" localSheetId="5">#REF!</definedName>
    <definedName name="TSs" localSheetId="6">#REF!</definedName>
    <definedName name="TSs" localSheetId="0">#REF!</definedName>
    <definedName name="TSs">#REF!</definedName>
    <definedName name="valeta" localSheetId="7">#REF!</definedName>
    <definedName name="valeta" localSheetId="1">#REF!</definedName>
    <definedName name="valeta" localSheetId="2">#REF!</definedName>
    <definedName name="valeta" localSheetId="3">#REF!</definedName>
    <definedName name="valeta" localSheetId="4">#REF!</definedName>
    <definedName name="valeta" localSheetId="5">#REF!</definedName>
    <definedName name="valeta" localSheetId="6">#REF!</definedName>
    <definedName name="valeta" localSheetId="0">#REF!</definedName>
    <definedName name="valeta">#REF!</definedName>
    <definedName name="volbase" localSheetId="7">#REF!</definedName>
    <definedName name="volbase" localSheetId="1">#REF!</definedName>
    <definedName name="volbase" localSheetId="2">#REF!</definedName>
    <definedName name="volbase" localSheetId="3">#REF!</definedName>
    <definedName name="volbase" localSheetId="4">#REF!</definedName>
    <definedName name="volbase" localSheetId="5">#REF!</definedName>
    <definedName name="volbase" localSheetId="6">#REF!</definedName>
    <definedName name="volbase" localSheetId="0">#REF!</definedName>
    <definedName name="volbase">#REF!</definedName>
    <definedName name="volsub" localSheetId="7">#REF!</definedName>
    <definedName name="volsub" localSheetId="1">#REF!</definedName>
    <definedName name="volsub" localSheetId="2">#REF!</definedName>
    <definedName name="volsub" localSheetId="3">#REF!</definedName>
    <definedName name="volsub" localSheetId="4">#REF!</definedName>
    <definedName name="volsub" localSheetId="5">#REF!</definedName>
    <definedName name="volsub" localSheetId="6">#REF!</definedName>
    <definedName name="volsub" localSheetId="0">#REF!</definedName>
    <definedName name="volsub">#REF!</definedName>
    <definedName name="zebra" localSheetId="7">#REF!</definedName>
    <definedName name="zebra" localSheetId="1">#REF!</definedName>
    <definedName name="zebra" localSheetId="2">#REF!</definedName>
    <definedName name="zebra" localSheetId="3">#REF!</definedName>
    <definedName name="zebra" localSheetId="4">#REF!</definedName>
    <definedName name="zebra" localSheetId="5">#REF!</definedName>
    <definedName name="zebra" localSheetId="6">#REF!</definedName>
    <definedName name="zebra" localSheetId="0">#REF!</definedName>
    <definedName name="zebra">#REF!</definedName>
    <definedName name="zenil" localSheetId="7">#REF!</definedName>
    <definedName name="zenil" localSheetId="1">#REF!</definedName>
    <definedName name="zenil" localSheetId="2">#REF!</definedName>
    <definedName name="zenil" localSheetId="3">#REF!</definedName>
    <definedName name="zenil" localSheetId="4">#REF!</definedName>
    <definedName name="zenil" localSheetId="5">#REF!</definedName>
    <definedName name="zenil" localSheetId="6">#REF!</definedName>
    <definedName name="zenil" localSheetId="0">#REF!</definedName>
    <definedName name="zenil">#REF!</definedName>
  </definedNames>
  <calcPr calcId="144525" fullPrecision="0"/>
</workbook>
</file>

<file path=xl/calcChain.xml><?xml version="1.0" encoding="utf-8"?>
<calcChain xmlns="http://schemas.openxmlformats.org/spreadsheetml/2006/main">
  <c r="I22" i="251" l="1"/>
  <c r="J22" i="251" s="1"/>
  <c r="K22" i="251" s="1"/>
  <c r="I21" i="251"/>
  <c r="J21" i="251" s="1"/>
  <c r="K21" i="251" s="1"/>
  <c r="I20" i="251"/>
  <c r="J20" i="251" s="1"/>
  <c r="K20" i="251" s="1"/>
  <c r="I19" i="251"/>
  <c r="J19" i="251" s="1"/>
  <c r="K19" i="251" s="1"/>
  <c r="I18" i="251"/>
  <c r="J18" i="251" s="1"/>
  <c r="K18" i="251" s="1"/>
  <c r="I16" i="251" l="1"/>
  <c r="J16" i="251" s="1"/>
  <c r="K16" i="251" s="1"/>
  <c r="F16" i="251"/>
  <c r="N23" i="251" l="1"/>
  <c r="K17" i="265" s="1"/>
  <c r="N29" i="251"/>
  <c r="K18" i="265" s="1"/>
  <c r="C20" i="265"/>
  <c r="C19" i="265"/>
  <c r="C18" i="265"/>
  <c r="I74" i="251" l="1"/>
  <c r="J74" i="251" s="1"/>
  <c r="K74" i="251" s="1"/>
  <c r="I73" i="251"/>
  <c r="J73" i="251" s="1"/>
  <c r="I72" i="251"/>
  <c r="J72" i="251" s="1"/>
  <c r="F72" i="251"/>
  <c r="F73" i="251" s="1"/>
  <c r="I71" i="251"/>
  <c r="J71" i="251" s="1"/>
  <c r="I70" i="251"/>
  <c r="J70" i="251" s="1"/>
  <c r="F40" i="251"/>
  <c r="F37" i="251"/>
  <c r="F38" i="251" s="1"/>
  <c r="F39" i="251" s="1"/>
  <c r="F33" i="251"/>
  <c r="F27" i="251"/>
  <c r="F28" i="251" s="1"/>
  <c r="I67" i="251"/>
  <c r="J67" i="251" s="1"/>
  <c r="F70" i="251"/>
  <c r="F71" i="251" s="1"/>
  <c r="I68" i="251"/>
  <c r="J68" i="251" s="1"/>
  <c r="I69" i="251"/>
  <c r="J69" i="251" s="1"/>
  <c r="F66" i="251"/>
  <c r="F69" i="251" s="1"/>
  <c r="K12" i="241"/>
  <c r="L12" i="241" s="1"/>
  <c r="N12" i="241" s="1"/>
  <c r="O12" i="241" s="1"/>
  <c r="K13" i="241"/>
  <c r="D20" i="241"/>
  <c r="T20" i="241" s="1"/>
  <c r="T24" i="241" s="1"/>
  <c r="B21" i="241"/>
  <c r="D21" i="241"/>
  <c r="F21" i="241" s="1"/>
  <c r="D22" i="241"/>
  <c r="F22" i="241" s="1"/>
  <c r="AB22" i="241"/>
  <c r="AB24" i="241" s="1"/>
  <c r="B23" i="241"/>
  <c r="D23" i="241"/>
  <c r="J23" i="241" s="1"/>
  <c r="L57" i="241"/>
  <c r="N57" i="241" s="1"/>
  <c r="O57" i="241" s="1"/>
  <c r="M57" i="241"/>
  <c r="P57" i="241"/>
  <c r="Q57" i="241" s="1"/>
  <c r="R57" i="241" s="1"/>
  <c r="L58" i="241"/>
  <c r="N58" i="241" s="1"/>
  <c r="O58" i="241" s="1"/>
  <c r="M58" i="241"/>
  <c r="P58" i="241" s="1"/>
  <c r="Q58" i="241" s="1"/>
  <c r="R58" i="241" s="1"/>
  <c r="L59" i="241"/>
  <c r="N59" i="241" s="1"/>
  <c r="O59" i="241" s="1"/>
  <c r="M59" i="241"/>
  <c r="P59" i="241" s="1"/>
  <c r="Q59" i="241" s="1"/>
  <c r="R59" i="241" s="1"/>
  <c r="L60" i="241"/>
  <c r="N60" i="241" s="1"/>
  <c r="O60" i="241" s="1"/>
  <c r="M60" i="241"/>
  <c r="P60" i="241" s="1"/>
  <c r="Q60" i="241" s="1"/>
  <c r="R60" i="241" s="1"/>
  <c r="E8" i="247"/>
  <c r="E14" i="247"/>
  <c r="E22" i="247" s="1"/>
  <c r="E19" i="247"/>
  <c r="D3" i="248"/>
  <c r="D3" i="247" s="1"/>
  <c r="D4" i="248"/>
  <c r="D4" i="247" s="1"/>
  <c r="D5" i="248"/>
  <c r="D5" i="247" s="1"/>
  <c r="E8" i="248"/>
  <c r="E14" i="248"/>
  <c r="E17" i="248"/>
  <c r="C4" i="265"/>
  <c r="C3" i="247" s="1"/>
  <c r="C3" i="248" s="1"/>
  <c r="D4" i="265"/>
  <c r="F4" i="265"/>
  <c r="G4" i="265"/>
  <c r="C5" i="265"/>
  <c r="C4" i="247" s="1"/>
  <c r="C4" i="248" s="1"/>
  <c r="D5" i="265"/>
  <c r="F5" i="265"/>
  <c r="G5" i="265"/>
  <c r="C6" i="265"/>
  <c r="C5" i="247" s="1"/>
  <c r="C5" i="248" s="1"/>
  <c r="D6" i="265"/>
  <c r="F6" i="265"/>
  <c r="G6" i="265"/>
  <c r="C7" i="265"/>
  <c r="D7" i="265"/>
  <c r="C8" i="265"/>
  <c r="D8" i="265"/>
  <c r="C9" i="265"/>
  <c r="D9" i="265"/>
  <c r="C10" i="265"/>
  <c r="D10" i="265"/>
  <c r="C17" i="265"/>
  <c r="E3" i="282"/>
  <c r="G2" i="281"/>
  <c r="I2" i="281"/>
  <c r="E3" i="281"/>
  <c r="E3" i="280"/>
  <c r="I2" i="279"/>
  <c r="E3" i="279"/>
  <c r="E2" i="269"/>
  <c r="I2" i="269"/>
  <c r="E3" i="269"/>
  <c r="I3" i="269"/>
  <c r="G3" i="269" s="1"/>
  <c r="E4" i="269"/>
  <c r="I4" i="269"/>
  <c r="E5" i="269"/>
  <c r="I5" i="269"/>
  <c r="G5" i="269" s="1"/>
  <c r="E6" i="269"/>
  <c r="I6" i="269"/>
  <c r="E7" i="269"/>
  <c r="I7" i="269"/>
  <c r="G7" i="269" s="1"/>
  <c r="E8" i="269"/>
  <c r="I8" i="269"/>
  <c r="F13" i="251"/>
  <c r="I13" i="251"/>
  <c r="J13" i="251" s="1"/>
  <c r="F14" i="251"/>
  <c r="I14" i="251"/>
  <c r="J14" i="251" s="1"/>
  <c r="F15" i="251"/>
  <c r="I15" i="251"/>
  <c r="J15" i="251" s="1"/>
  <c r="I26" i="251"/>
  <c r="J26" i="251" s="1"/>
  <c r="K26" i="251" s="1"/>
  <c r="I27" i="251"/>
  <c r="J27" i="251" s="1"/>
  <c r="I28" i="251"/>
  <c r="J28" i="251" s="1"/>
  <c r="I33" i="251"/>
  <c r="J33" i="251" s="1"/>
  <c r="I34" i="251"/>
  <c r="J34" i="251" s="1"/>
  <c r="I35" i="251"/>
  <c r="J35" i="251" s="1"/>
  <c r="I37" i="251"/>
  <c r="J37" i="251" s="1"/>
  <c r="I38" i="251"/>
  <c r="J38" i="251" s="1"/>
  <c r="I39" i="251"/>
  <c r="J39" i="251" s="1"/>
  <c r="Q41" i="251"/>
  <c r="I41" i="251" s="1"/>
  <c r="J41" i="251" s="1"/>
  <c r="F42" i="251"/>
  <c r="F41" i="251" s="1"/>
  <c r="I42" i="251"/>
  <c r="J42" i="251" s="1"/>
  <c r="F44" i="251"/>
  <c r="P45" i="251"/>
  <c r="F46" i="251"/>
  <c r="F45" i="251" s="1"/>
  <c r="I46" i="251"/>
  <c r="J46" i="251" s="1"/>
  <c r="E47" i="251"/>
  <c r="Q47" i="251"/>
  <c r="I47" i="251" s="1"/>
  <c r="J47" i="251" s="1"/>
  <c r="F51" i="251"/>
  <c r="F53" i="251"/>
  <c r="F54" i="251" s="1"/>
  <c r="I53" i="251"/>
  <c r="J53" i="251" s="1"/>
  <c r="E54" i="251"/>
  <c r="Q54" i="251"/>
  <c r="I54" i="251" s="1"/>
  <c r="J54" i="251" s="1"/>
  <c r="F58" i="251"/>
  <c r="F60" i="251"/>
  <c r="F61" i="251" s="1"/>
  <c r="E61" i="251"/>
  <c r="Q61" i="251"/>
  <c r="I61" i="251" s="1"/>
  <c r="J61" i="251" s="1"/>
  <c r="I65" i="251"/>
  <c r="J65" i="251" s="1"/>
  <c r="K65" i="251" s="1"/>
  <c r="I66" i="251"/>
  <c r="J66" i="251" s="1"/>
  <c r="K33" i="251" l="1"/>
  <c r="L33" i="251" s="1"/>
  <c r="M33" i="251" s="1"/>
  <c r="F35" i="251"/>
  <c r="K35" i="251" s="1"/>
  <c r="L35" i="251" s="1"/>
  <c r="M35" i="251" s="1"/>
  <c r="F68" i="251"/>
  <c r="K68" i="251" s="1"/>
  <c r="G8" i="269"/>
  <c r="G6" i="269"/>
  <c r="G2" i="269"/>
  <c r="M12" i="241"/>
  <c r="P12" i="241" s="1"/>
  <c r="Q12" i="241" s="1"/>
  <c r="R12" i="241" s="1"/>
  <c r="G3" i="282"/>
  <c r="G4" i="269"/>
  <c r="G3" i="279"/>
  <c r="G3" i="281"/>
  <c r="G3" i="280"/>
  <c r="G2" i="279"/>
  <c r="G2" i="280"/>
  <c r="G2" i="282"/>
  <c r="G4" i="282" s="1"/>
  <c r="I56" i="251" s="1"/>
  <c r="J56" i="251" s="1"/>
  <c r="K56" i="251" s="1"/>
  <c r="AD23" i="241"/>
  <c r="F23" i="241"/>
  <c r="X22" i="241"/>
  <c r="X24" i="241" s="1"/>
  <c r="Z21" i="241"/>
  <c r="AH20" i="241"/>
  <c r="J20" i="241"/>
  <c r="J24" i="241" s="1"/>
  <c r="V22" i="241"/>
  <c r="V24" i="241" s="1"/>
  <c r="V21" i="241"/>
  <c r="AF20" i="241"/>
  <c r="H20" i="241"/>
  <c r="H24" i="241" s="1"/>
  <c r="M65" i="251"/>
  <c r="T22" i="241"/>
  <c r="T21" i="241"/>
  <c r="AD20" i="241"/>
  <c r="F20" i="241"/>
  <c r="F24" i="241" s="1"/>
  <c r="M74" i="251"/>
  <c r="N74" i="251" s="1"/>
  <c r="L26" i="251"/>
  <c r="D25" i="241"/>
  <c r="S24" i="241" s="1"/>
  <c r="AF23" i="241"/>
  <c r="H23" i="241"/>
  <c r="Z22" i="241"/>
  <c r="Z24" i="241" s="1"/>
  <c r="AF21" i="241"/>
  <c r="AB23" i="241"/>
  <c r="Z23" i="241"/>
  <c r="X23" i="241"/>
  <c r="AH22" i="241"/>
  <c r="AH24" i="241" s="1"/>
  <c r="J22" i="241"/>
  <c r="J21" i="241"/>
  <c r="AB20" i="241"/>
  <c r="V23" i="241"/>
  <c r="AF22" i="241"/>
  <c r="AF24" i="241" s="1"/>
  <c r="H22" i="241"/>
  <c r="H21" i="241"/>
  <c r="Z20" i="241"/>
  <c r="T23" i="241"/>
  <c r="AD22" i="241"/>
  <c r="AD24" i="241" s="1"/>
  <c r="X20" i="241"/>
  <c r="AH23" i="241"/>
  <c r="V20" i="241"/>
  <c r="F52" i="251"/>
  <c r="E4" i="281"/>
  <c r="G4" i="281" s="1"/>
  <c r="F59" i="251"/>
  <c r="K53" i="251"/>
  <c r="K72" i="251"/>
  <c r="K37" i="251"/>
  <c r="K15" i="251"/>
  <c r="L15" i="251" s="1"/>
  <c r="K70" i="251"/>
  <c r="K66" i="251"/>
  <c r="L22" i="251"/>
  <c r="K14" i="251"/>
  <c r="L14" i="251" s="1"/>
  <c r="K38" i="251"/>
  <c r="F67" i="251"/>
  <c r="K67" i="251" s="1"/>
  <c r="K71" i="251"/>
  <c r="K39" i="251"/>
  <c r="K73" i="251"/>
  <c r="K54" i="251"/>
  <c r="K46" i="251"/>
  <c r="K42" i="251"/>
  <c r="K69" i="251"/>
  <c r="I60" i="251"/>
  <c r="J60" i="251" s="1"/>
  <c r="K60" i="251" s="1"/>
  <c r="N60" i="251" s="1"/>
  <c r="K41" i="251"/>
  <c r="K28" i="251"/>
  <c r="E4" i="279"/>
  <c r="G4" i="279" s="1"/>
  <c r="F47" i="251"/>
  <c r="K47" i="251" s="1"/>
  <c r="K61" i="251"/>
  <c r="N61" i="251" s="1"/>
  <c r="K27" i="251"/>
  <c r="K13" i="251"/>
  <c r="G9" i="269" l="1"/>
  <c r="G5" i="281"/>
  <c r="I55" i="251" s="1"/>
  <c r="J55" i="251" s="1"/>
  <c r="K55" i="251" s="1"/>
  <c r="L13" i="251"/>
  <c r="K23" i="251"/>
  <c r="F34" i="251"/>
  <c r="K34" i="251" s="1"/>
  <c r="L34" i="251" s="1"/>
  <c r="M34" i="251" s="1"/>
  <c r="L70" i="251"/>
  <c r="L54" i="251"/>
  <c r="M54" i="251" s="1"/>
  <c r="L37" i="251"/>
  <c r="M37" i="251" s="1"/>
  <c r="AE24" i="241"/>
  <c r="G24" i="241"/>
  <c r="M56" i="251"/>
  <c r="N56" i="251" s="1"/>
  <c r="L28" i="251"/>
  <c r="L38" i="251"/>
  <c r="M38" i="251" s="1"/>
  <c r="K29" i="251"/>
  <c r="E18" i="265" s="1"/>
  <c r="L27" i="251"/>
  <c r="M27" i="251" s="1"/>
  <c r="L41" i="251"/>
  <c r="M41" i="251" s="1"/>
  <c r="M73" i="251"/>
  <c r="N73" i="251" s="1"/>
  <c r="M68" i="251"/>
  <c r="N68" i="251" s="1"/>
  <c r="M72" i="251"/>
  <c r="N72" i="251" s="1"/>
  <c r="G4" i="280"/>
  <c r="I49" i="251" s="1"/>
  <c r="J49" i="251" s="1"/>
  <c r="K49" i="251" s="1"/>
  <c r="L53" i="251"/>
  <c r="M53" i="251" s="1"/>
  <c r="Y24" i="241"/>
  <c r="M69" i="251"/>
  <c r="N69" i="251" s="1"/>
  <c r="AC24" i="241"/>
  <c r="U24" i="241"/>
  <c r="AA24" i="241"/>
  <c r="E24" i="241"/>
  <c r="F25" i="241"/>
  <c r="E25" i="241" s="1"/>
  <c r="I24" i="241"/>
  <c r="L39" i="251"/>
  <c r="M39" i="251" s="1"/>
  <c r="AG24" i="241"/>
  <c r="M66" i="251"/>
  <c r="N66" i="251" s="1"/>
  <c r="M23" i="251"/>
  <c r="I40" i="251"/>
  <c r="J40" i="251" s="1"/>
  <c r="K40" i="251" s="1"/>
  <c r="I58" i="251"/>
  <c r="J58" i="251" s="1"/>
  <c r="K58" i="251" s="1"/>
  <c r="N58" i="251" s="1"/>
  <c r="I44" i="251"/>
  <c r="J44" i="251" s="1"/>
  <c r="K44" i="251" s="1"/>
  <c r="I51" i="251"/>
  <c r="J51" i="251" s="1"/>
  <c r="K51" i="251" s="1"/>
  <c r="G5" i="279"/>
  <c r="I48" i="251" s="1"/>
  <c r="J48" i="251" s="1"/>
  <c r="K48" i="251" s="1"/>
  <c r="L42" i="251"/>
  <c r="M42" i="251" s="1"/>
  <c r="M70" i="251"/>
  <c r="N70" i="251" s="1"/>
  <c r="M55" i="251"/>
  <c r="N55" i="251" s="1"/>
  <c r="L47" i="251"/>
  <c r="M47" i="251" s="1"/>
  <c r="M71" i="251"/>
  <c r="N71" i="251" s="1"/>
  <c r="L23" i="251"/>
  <c r="L46" i="251"/>
  <c r="M46" i="251" s="1"/>
  <c r="M67" i="251"/>
  <c r="M26" i="251"/>
  <c r="N65" i="251"/>
  <c r="W24" i="241"/>
  <c r="K75" i="251"/>
  <c r="E20" i="265" s="1"/>
  <c r="I45" i="251"/>
  <c r="J45" i="251" s="1"/>
  <c r="K45" i="251" s="1"/>
  <c r="L29" i="251" l="1"/>
  <c r="G18" i="265" s="1"/>
  <c r="F18" i="265" s="1"/>
  <c r="M75" i="251"/>
  <c r="I20" i="265" s="1"/>
  <c r="L71" i="251"/>
  <c r="L75" i="251" s="1"/>
  <c r="G20" i="265" s="1"/>
  <c r="J18" i="265"/>
  <c r="L45" i="251"/>
  <c r="M45" i="251" s="1"/>
  <c r="L51" i="251"/>
  <c r="M51" i="251" s="1"/>
  <c r="L44" i="251"/>
  <c r="M44" i="251" s="1"/>
  <c r="L40" i="251"/>
  <c r="M40" i="251" s="1"/>
  <c r="M28" i="251"/>
  <c r="M29" i="251" s="1"/>
  <c r="M49" i="251"/>
  <c r="N49" i="251" s="1"/>
  <c r="N67" i="251"/>
  <c r="N75" i="251" s="1"/>
  <c r="K20" i="265" s="1"/>
  <c r="J20" i="265" s="1"/>
  <c r="I17" i="265"/>
  <c r="M48" i="251"/>
  <c r="N48" i="251" s="1"/>
  <c r="G17" i="265"/>
  <c r="H25" i="241"/>
  <c r="E17" i="265"/>
  <c r="J17" i="265" s="1"/>
  <c r="I52" i="251"/>
  <c r="J52" i="251" s="1"/>
  <c r="K52" i="251" s="1"/>
  <c r="I59" i="251"/>
  <c r="J59" i="251" s="1"/>
  <c r="K59" i="251" s="1"/>
  <c r="N59" i="251" s="1"/>
  <c r="F17" i="265" l="1"/>
  <c r="N62" i="251"/>
  <c r="N78" i="251" s="1"/>
  <c r="I18" i="265"/>
  <c r="H18" i="265" s="1"/>
  <c r="L52" i="251"/>
  <c r="M52" i="251" s="1"/>
  <c r="M62" i="251" s="1"/>
  <c r="G25" i="241"/>
  <c r="J25" i="241"/>
  <c r="H17" i="265"/>
  <c r="K62" i="251"/>
  <c r="K78" i="251" s="1"/>
  <c r="K81" i="251" l="1"/>
  <c r="L81" i="251"/>
  <c r="L62" i="251"/>
  <c r="L78" i="251" s="1"/>
  <c r="K19" i="265"/>
  <c r="K21" i="265" s="1"/>
  <c r="I19" i="265"/>
  <c r="I21" i="265" s="1"/>
  <c r="M78" i="251"/>
  <c r="G19" i="265"/>
  <c r="G21" i="265" s="1"/>
  <c r="G22" i="265" s="1"/>
  <c r="I25" i="241"/>
  <c r="T25" i="241"/>
  <c r="E19" i="265"/>
  <c r="F20" i="265"/>
  <c r="J19" i="265" l="1"/>
  <c r="J21" i="265"/>
  <c r="I22" i="265"/>
  <c r="K22" i="265" s="1"/>
  <c r="S25" i="241"/>
  <c r="V25" i="241"/>
  <c r="H19" i="265"/>
  <c r="F19" i="265"/>
  <c r="E22" i="265"/>
  <c r="H20" i="265"/>
  <c r="U25" i="241" l="1"/>
  <c r="X25" i="241"/>
  <c r="H22" i="265"/>
  <c r="H21" i="265"/>
  <c r="F22" i="265"/>
  <c r="J22" i="265"/>
  <c r="F21" i="265"/>
  <c r="W25" i="241" l="1"/>
  <c r="Z25" i="241"/>
  <c r="Y25" i="241" l="1"/>
  <c r="AB25" i="241"/>
  <c r="AA25" i="241" l="1"/>
  <c r="AD25" i="241"/>
  <c r="AC25" i="241" l="1"/>
  <c r="AF25" i="241"/>
  <c r="AE25" i="241" l="1"/>
  <c r="AH25" i="241"/>
  <c r="AG25" i="241" s="1"/>
  <c r="AA35" i="241" s="1"/>
  <c r="AA36" i="241" s="1"/>
</calcChain>
</file>

<file path=xl/sharedStrings.xml><?xml version="1.0" encoding="utf-8"?>
<sst xmlns="http://schemas.openxmlformats.org/spreadsheetml/2006/main" count="448" uniqueCount="254">
  <si>
    <t>m²</t>
  </si>
  <si>
    <t>Item</t>
  </si>
  <si>
    <t>1.0</t>
  </si>
  <si>
    <t>1.1</t>
  </si>
  <si>
    <t>2.0</t>
  </si>
  <si>
    <t>2.1</t>
  </si>
  <si>
    <t>3.0</t>
  </si>
  <si>
    <t>3.1</t>
  </si>
  <si>
    <t>4.0</t>
  </si>
  <si>
    <t>Quantidade</t>
  </si>
  <si>
    <t>2.3</t>
  </si>
  <si>
    <t>Código</t>
  </si>
  <si>
    <t>Custo Direto</t>
  </si>
  <si>
    <t>Custo Unitário</t>
  </si>
  <si>
    <t>1.2</t>
  </si>
  <si>
    <t>1.3</t>
  </si>
  <si>
    <t>1.4</t>
  </si>
  <si>
    <t>Tipo de intervenção: Construção</t>
  </si>
  <si>
    <t>Responsável Técnico: Gabriela Polachini CREA/RNP 121120804-4</t>
  </si>
  <si>
    <t>ESPECIFICAÇÃO</t>
  </si>
  <si>
    <t>Unid.</t>
  </si>
  <si>
    <t>BDI (%)</t>
  </si>
  <si>
    <t>BDI (R$)</t>
  </si>
  <si>
    <t>Custo Total</t>
  </si>
  <si>
    <t>2.2</t>
  </si>
  <si>
    <t>Sub-total:</t>
  </si>
  <si>
    <t/>
  </si>
  <si>
    <t>Boletins de referência: SINAPI/ . Outubro 2015 c/ desoneração - SINFRA/Nov 2013</t>
  </si>
  <si>
    <t>B.D.I.</t>
  </si>
  <si>
    <t>DRENAGEM E PAVIMENTAÇÃO ASFÁLTICA</t>
  </si>
  <si>
    <t>DATA:</t>
  </si>
  <si>
    <t>B.D.I.*</t>
  </si>
  <si>
    <t>ITEM</t>
  </si>
  <si>
    <t>SERVIÇOS</t>
  </si>
  <si>
    <t>CRONOGRAMA FÍSICO - FINANCEIRO</t>
  </si>
  <si>
    <t>DIAS CONSECUTIVOS</t>
  </si>
  <si>
    <t>DISCRIMINAÇÃO</t>
  </si>
  <si>
    <t>TOTAL</t>
  </si>
  <si>
    <t>30 dias</t>
  </si>
  <si>
    <t>60 dias</t>
  </si>
  <si>
    <t>90 dias</t>
  </si>
  <si>
    <t>120 dias</t>
  </si>
  <si>
    <t>(R$)</t>
  </si>
  <si>
    <t>%</t>
  </si>
  <si>
    <t>VALOR</t>
  </si>
  <si>
    <t xml:space="preserve"> FATURAMENTO SIMPLES (R$)</t>
  </si>
  <si>
    <t xml:space="preserve"> FATURAMENTO ACUMULADO (R$)</t>
  </si>
  <si>
    <t>COMPOSIÇÃO ANALÍTICA DA TAXA DE BONIFICAÇÃO E DESPESAS INDIRETAS (BDI)</t>
  </si>
  <si>
    <t>CUSTOS INDIRETOS</t>
  </si>
  <si>
    <t>Administração Central e Local</t>
  </si>
  <si>
    <t>Seguros + Garantia</t>
  </si>
  <si>
    <t>Riscos</t>
  </si>
  <si>
    <t>Despesas Financeiras</t>
  </si>
  <si>
    <t>TRIBUTOS</t>
  </si>
  <si>
    <t>Pis</t>
  </si>
  <si>
    <t>Cofins</t>
  </si>
  <si>
    <t xml:space="preserve">ISS </t>
  </si>
  <si>
    <t>LUCRO</t>
  </si>
  <si>
    <t>Lucro</t>
  </si>
  <si>
    <t>TAXA TOTAL DE BDI</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</si>
  <si>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</si>
  <si>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</si>
  <si>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</si>
  <si>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</si>
  <si>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</si>
  <si>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</si>
  <si>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</si>
  <si>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</si>
  <si>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150 dias</t>
  </si>
  <si>
    <t>180 dias</t>
  </si>
  <si>
    <t>Obra: PAVIMENTAÇÃO E DRENAGEM DO ACESSO AO LOTEAMENTO MARIO RAITER</t>
  </si>
  <si>
    <t>Local: Avenida Zilda Arns e Continuação de Drenagem de Águas Pluviais</t>
  </si>
  <si>
    <t>Área: =13.864,21m²</t>
  </si>
  <si>
    <t>Boletins de referência: SINAPI/Outubro 2015 c/ desoneração - SINFRA/Nov 2013</t>
  </si>
  <si>
    <t>210 dias</t>
  </si>
  <si>
    <t>240 dias</t>
  </si>
  <si>
    <t>270 dias</t>
  </si>
  <si>
    <t>300 dias</t>
  </si>
  <si>
    <t>330 dias</t>
  </si>
  <si>
    <t>Prazo de Execução: 330 dias</t>
  </si>
  <si>
    <t>Quantia</t>
  </si>
  <si>
    <t>Valor</t>
  </si>
  <si>
    <t>Valor R$</t>
  </si>
  <si>
    <t>Equiv %</t>
  </si>
  <si>
    <t>Sorriso, 05 de Agosto de 2016</t>
  </si>
  <si>
    <t>Período Acumulado: 25/07/2016 à 04/08/2016</t>
  </si>
  <si>
    <t>CONTRATO INICIAL</t>
  </si>
  <si>
    <t>COMPOSIÇÃO ANALÍTICA DA TAXA DE BONIFICAÇÃO E DESPESAS INDIRETAS (BDI) - DIFERENCIADO</t>
  </si>
  <si>
    <t>Administração Central</t>
  </si>
  <si>
    <t>Declaramos que o ISS do município está pautado na Lei 2.285/2013 que dispõe sobre os Impostos de Serviços de Qualquer Natureza. No município de Sorriso é cobrado 40% sobre a taxa de 5% do ISS, que resulta em uma alíquota de 2,00% a incidir sobre o valor total da obra.</t>
  </si>
  <si>
    <t>O regime de execução da obra será empreitada por preço global e a meta vinculada a esta obra será licitada em apenas um edital de Tomada de Preço.</t>
  </si>
  <si>
    <t>PLANILHA ORÇAMENTÁRIA</t>
  </si>
  <si>
    <t>BDI*</t>
  </si>
  <si>
    <t>BDI</t>
  </si>
  <si>
    <t>m2</t>
  </si>
  <si>
    <t>SERVIÇOS PRELIMINARES</t>
  </si>
  <si>
    <t>Total:</t>
  </si>
  <si>
    <t>* Percentual específico para obra de infraestrutura</t>
  </si>
  <si>
    <t>PLACA DE OBRA (PARA CONSTRUCAO CIVIL) EM CHAPA GALVANIZADA *N. 22*, ADESIVADA, DE *2,0 X 1,125* M</t>
  </si>
  <si>
    <t>1.5</t>
  </si>
  <si>
    <t>1.6</t>
  </si>
  <si>
    <t>LOCACAO CONVENCIONAL DE OBRA, ATRAVÉS DE GABARITO DE TABUAS CORRIDAS PONTALETADAS A CADA 2,00M - 2 UTILIZAÇÕES. AF_10/2018</t>
  </si>
  <si>
    <t>EXECUÇÃO DE ALMOXARIFADO EM CANTEIRO DE OBRA EM CHAPA DE MADEIRA COMPE NSADA, INCLUSO PRATELEIRAS. AF_02/2016</t>
  </si>
  <si>
    <t>m</t>
  </si>
  <si>
    <t>chp</t>
  </si>
  <si>
    <t>Armação em aço CA-50 - fornecimento, preparo e colocação</t>
  </si>
  <si>
    <t>m³</t>
  </si>
  <si>
    <t>kg</t>
  </si>
  <si>
    <t>un</t>
  </si>
  <si>
    <t>tkm</t>
  </si>
  <si>
    <t>4.1</t>
  </si>
  <si>
    <t>4.2</t>
  </si>
  <si>
    <t>EXECUÇÃO DE SANITÁRIO E VESTIÁRIO EM CANTEIRO DE OBRA EM CHAPA DE MADEIRA COMPENSADA, NÃO INCLUSO MOBILIÁRIO. AF_02/2016</t>
  </si>
  <si>
    <t>5.1</t>
  </si>
  <si>
    <t>5.2</t>
  </si>
  <si>
    <t>h</t>
  </si>
  <si>
    <t>1.7</t>
  </si>
  <si>
    <t>1.8</t>
  </si>
  <si>
    <t>Lançamento manual de concreto usinado - confecção em central dosadora de 30 m³/h</t>
  </si>
  <si>
    <t>COMPOSIÇÃO 01</t>
  </si>
  <si>
    <t>COMPOSIÇÃO 02</t>
  </si>
  <si>
    <t>P9824</t>
  </si>
  <si>
    <t>Servente</t>
  </si>
  <si>
    <t>Serra circular com bancada - D = 30 cm - 4 kW</t>
  </si>
  <si>
    <t>E9535</t>
  </si>
  <si>
    <t>Carpinteiro</t>
  </si>
  <si>
    <t>P9808</t>
  </si>
  <si>
    <t>Prego de ferro</t>
  </si>
  <si>
    <t>M1205</t>
  </si>
  <si>
    <t>Caibro de pinho de 7,5 x 10 cm</t>
  </si>
  <si>
    <t>M0068</t>
  </si>
  <si>
    <t>Compensado plastificado de 14 mm</t>
  </si>
  <si>
    <t>M0459</t>
  </si>
  <si>
    <t>Gastalho de 10 x 2 cm</t>
  </si>
  <si>
    <t>M2018</t>
  </si>
  <si>
    <t>Forma de placa compensada plastificada</t>
  </si>
  <si>
    <t>4.4</t>
  </si>
  <si>
    <t>CRONOGRAMA</t>
  </si>
  <si>
    <t>A9330</t>
  </si>
  <si>
    <t>Guindaste articulado montado sobre chassi com capacidade de 10 t.m</t>
  </si>
  <si>
    <t>Data:</t>
  </si>
  <si>
    <t>OBRA:</t>
  </si>
  <si>
    <t>Local:</t>
  </si>
  <si>
    <t>Construção</t>
  </si>
  <si>
    <t xml:space="preserve">Tipo de intervenção: </t>
  </si>
  <si>
    <t xml:space="preserve">Prazo de Execução: </t>
  </si>
  <si>
    <t xml:space="preserve">Boletins de referência: </t>
  </si>
  <si>
    <t>Área (m²):</t>
  </si>
  <si>
    <t xml:space="preserve">Responsável Técnico: </t>
  </si>
  <si>
    <t>COMPOSIÇÃO 03</t>
  </si>
  <si>
    <t>COMPOSIÇÃO 04</t>
  </si>
  <si>
    <t>COMPOSIÇÃO 05</t>
  </si>
  <si>
    <t>Servente (5 UNIDADES)</t>
  </si>
  <si>
    <t>3.2</t>
  </si>
  <si>
    <t>3.3</t>
  </si>
  <si>
    <t>45 dias</t>
  </si>
  <si>
    <t>SICRO MT Abr/2021 (reajustado para Set/2020**) e SINAPI Jan/2021</t>
  </si>
  <si>
    <t>SINAPI</t>
  </si>
  <si>
    <t>Execução bueiro de seção quadrada 2,00x2,00m com placas pré-moldadas e montadas in loco</t>
  </si>
  <si>
    <t>Sorriso-MT, Avenida Blumenau, Entrada para o Bairro Rota do Sol</t>
  </si>
  <si>
    <t>REMOÇÃO/DEMOLIÇÃO</t>
  </si>
  <si>
    <t>DEMOLIÇÃO PARCIAL DE PAVIMENTO ASFÁLTICO, DE FORMA MECANIZADA, SEM REAPROVEITAMENTO. AF_12/2017</t>
  </si>
  <si>
    <t>DEMOLIÇÃO DE PAVIMENTO INTERTRAVADO, DE FORMA MANUAL, COM REAPROVEITAM ENTO. AF_12/2017</t>
  </si>
  <si>
    <t>TRANSPORTE COM CAMINHÃO BASCULANTE DE 10 M³, EM VIA URBANA EM REVESTIM M3XKM ENTO PRIMÁRIO (UNIDADE: M3XKM). AF_07/2020</t>
  </si>
  <si>
    <t>m³xkm</t>
  </si>
  <si>
    <t>DRENAGEM DE ÁGUAS PLUVIAIS</t>
  </si>
  <si>
    <t>Radier</t>
  </si>
  <si>
    <t>3.1.1</t>
  </si>
  <si>
    <t>CONCRETAGEM DE RADIER, PISO OU LAJE SOBRE SOLO, FCK 30 MPA, PARA ESPESSURA DE 20 CM - LANÇAMENTO, ADENSAMENTO E ACABAMENTO. AF_09/2017</t>
  </si>
  <si>
    <t>reaj. 01/21 para 04/21 (sicro)</t>
  </si>
  <si>
    <t>COMPACTAÇÃO MECÂNICA DE SOLO PARA EXECUÇÃO DE RADIER, COM COMPACTADOR DE SOLOS A PERCUSSÃO. AF_09/2017</t>
  </si>
  <si>
    <t>ESCAVAÇÃO MECANIZADA DE VALA COM PROF. MAIOR QUE 1,5 M ATÉ 3,0 M (MÉDIA ENTRE MONTANTE E JUSANTE/UMA COMPOSIÇÃO POR TRECHO), COM ESCAVADEIRA HIDRÁULICA (0,8 M3/111 HP), LARGURA ATÉ 1,5 M, EM SOLO DE 1A CATEGORIA, EM LOCAIS COM ALTO NÍVEL DE INTERFERÊNCIA. AF_02/2021</t>
  </si>
  <si>
    <t>Escavação e reaterro</t>
  </si>
  <si>
    <t>3.1.2</t>
  </si>
  <si>
    <t>3.1.3</t>
  </si>
  <si>
    <t>3.2.1</t>
  </si>
  <si>
    <t>3.2.2</t>
  </si>
  <si>
    <t>3.2.3</t>
  </si>
  <si>
    <t>3.2.4</t>
  </si>
  <si>
    <t>Paredes</t>
  </si>
  <si>
    <t>CONCRETO USINADO BOMBEAVEL, CLASSE DE RESISTENCIA C25, COM BRITA 0 E 1, SLUMP =130 +/- 20 MM, EXCLUI SERVICO DE BOMBEAMENTO (NBR 8953)</t>
  </si>
  <si>
    <t>Transporte com cavalo mecânico com semirreboque com capacidade de 30 t - rodovia pavimentada</t>
  </si>
  <si>
    <t>Servente (2 UNIDADES)</t>
  </si>
  <si>
    <t>CARREGAMENTO E TRANSPORTE DE PLACAS PRÉ-MOLDADAS</t>
  </si>
  <si>
    <t>LANÇAMENTO DE PLACAS PRÉ-MOLDADAS</t>
  </si>
  <si>
    <t>3.3.1</t>
  </si>
  <si>
    <t>3.3.2</t>
  </si>
  <si>
    <t>3.3.3</t>
  </si>
  <si>
    <t>3.3.4</t>
  </si>
  <si>
    <t>3.3.5</t>
  </si>
  <si>
    <t>3.3.6</t>
  </si>
  <si>
    <t>3.4</t>
  </si>
  <si>
    <t>3.4.1</t>
  </si>
  <si>
    <t>3.4.2</t>
  </si>
  <si>
    <t>3.4.3</t>
  </si>
  <si>
    <t>3.4.4</t>
  </si>
  <si>
    <t>3.4.5</t>
  </si>
  <si>
    <t>3.4.6</t>
  </si>
  <si>
    <t>Laje</t>
  </si>
  <si>
    <t>REATERRO MECANIZADO DE VALA COM ESCAVADEIRA HIDRÁULICA (CAPACIDADE DA CAÇAMBA: 0,8 M³ / POTÊNCIA: 111 HP), LARGURA DE 1,5 A 2,5 M, PROFUNDIDADE DE 1,5 A 3,0 M, COM SOLO DE 1ª CATEGORIA EM LOCAIS COM ALTO NÍVEL DE INTERFERÊNCIA. AF_04/2016</t>
  </si>
  <si>
    <t>LASTRO DE CONCRETO MAGRO, APLICADO EM PISOS, LAJES SOBRE SOLO OU RADIERS, ESPESSURA DE 5 CM. AF_07/2016</t>
  </si>
  <si>
    <t>LASTRO COM MATERIAL GRANULAR, APLICADO EM PISOS OU LAJES SOBRE SOLO, ESPESSURA DE *5 CM*. AF_08/2017</t>
  </si>
  <si>
    <t>3.2.5</t>
  </si>
  <si>
    <t>3.2.6</t>
  </si>
  <si>
    <t>3.5</t>
  </si>
  <si>
    <t>Alas</t>
  </si>
  <si>
    <t>3.5.1</t>
  </si>
  <si>
    <t>3.5.2</t>
  </si>
  <si>
    <t>3.5.3</t>
  </si>
  <si>
    <t>3.5.4</t>
  </si>
  <si>
    <t>EXECUÇÃO E COMPACTAÇÃO DE BASE E OU SUB BASE PARA PAVIMENTAÇÃO DE SOLO ESTABILIZADO GRANULOMETRICAMENTE SEM MISTURA DE SOLOS - EXCLUSIVE SOLO, ESCAVAÇÃO, CARGA E TRANSPORTE. AF_11/2019</t>
  </si>
  <si>
    <t>txkm</t>
  </si>
  <si>
    <t>PAVIMENTAÇÃO</t>
  </si>
  <si>
    <t>TRANSPORTE COM CAMINHÃO BASCULANTE DE 10 M³, EM VIA URBANA EM REVESTIMENTO PRIMÁRIO (UNIDADE: TXKM). AF_07/2020</t>
  </si>
  <si>
    <t>ESCAVAÇÃO HORIZONTAL, INCLUINDO CARGA, DESCARGA E TRANSPORTE EM SOLO DE 1A CATEGORIA COM TRATOR DE ESTEIRAS (125HP/LÂMINA: 2,70M3) E CAMINHÃO BASCULANTE DE 10M3, DMT ATÉ 200M. AF_07/2020</t>
  </si>
  <si>
    <t>AQUISIÇÃO DE CASCALHO PARA EXECUÇÃO DE BASE E SUB BASE</t>
  </si>
  <si>
    <t>EXECUÇÃO DE IMPRIMAÇÃO COM ASFALTO DILUÍDO CM-30. AF_11/2019</t>
  </si>
  <si>
    <t>EXECUÇÃO DE PINTURA DE LIGAÇÃO COM EMULSÃO ASFÁLTICA RR-2C. AF_11/2019</t>
  </si>
  <si>
    <t>ORÇAMENTO 01</t>
  </si>
  <si>
    <t>USINAGEM DE CONCRETO ASFÁLTICO COM CAP 50/70, PARA CAMADA DE ROLAMENTO, PADRÃO DNIT FAIXA C, EM USINA DE ASFALTO CONTÍNUA DE 80 TON/H. AF_03/2020</t>
  </si>
  <si>
    <t>t</t>
  </si>
  <si>
    <t>TRANSPORTE COM CAMINHÃO BASCULANTE DE 10 M³, EM VIA URBANA PAVIMENTADA, DMT ATÉ 30 KM (UNIDADE: TXKM). AF_07/2020 (CBUQ)</t>
  </si>
  <si>
    <t>4.9</t>
  </si>
  <si>
    <t>4.3</t>
  </si>
  <si>
    <t>4.5</t>
  </si>
  <si>
    <t>4.6</t>
  </si>
  <si>
    <t>4.7</t>
  </si>
  <si>
    <t>4.8</t>
  </si>
  <si>
    <t>4.10</t>
  </si>
  <si>
    <t>REGULARIZAÇÃO E COMPACTAÇÃO DE SUBLEITO DE SOLO PREDOMINANTEMENTE ARGJUSANTE/UMA ILOSO. AF_11/2019COMPOSIÇÃO POR TRECHO), COM ESCAVADEIRA HIDRÁULICA (0,8 M3/111 HP), LARGURA ATÉ 1,5 M, EM SOLO DE 1A CATEGORIA, EM LOCAIS COM ALTO NÍVEL DE INTERFERÊNCIA. AF_02/2021</t>
  </si>
  <si>
    <t>GUIA (MEIO-FIO) E SARJETA CONJUGADOS DE CONCRETO, MOLDADA IN LOCO EM TRECHO RETO COM EXTRUSORA, 45 CM BASE (15 CM BASE DA GUIA + 30 CM BASE DA SARJETA) X 22 CM ALTURA. AF_06/2016</t>
  </si>
  <si>
    <t>**O reajustamento dos serviços foi realizado de acordo com a Instrução de Serviço nº 01/2019, publicada no Boletim Administrativo do DNIT nº 004, de 07 de Janeiro de 2019. Mês de referência: Abril de 2021.</t>
  </si>
  <si>
    <t>1</t>
  </si>
  <si>
    <t>2</t>
  </si>
  <si>
    <t>3</t>
  </si>
  <si>
    <t>4</t>
  </si>
  <si>
    <t>15 dias</t>
  </si>
  <si>
    <t>1º</t>
  </si>
  <si>
    <t>2º</t>
  </si>
  <si>
    <t>3º</t>
  </si>
  <si>
    <t>PREVISÃO DE MEDIÇÕES</t>
  </si>
  <si>
    <t>Gabriela Polachini CREA: MT026173</t>
  </si>
  <si>
    <t>ADMINISTRAÇÃO DE OBRA</t>
  </si>
  <si>
    <t>APONTADOR</t>
  </si>
  <si>
    <t>ENCARREGADO GERAL</t>
  </si>
  <si>
    <t>TÉCNICO DE SEGURANÇA DO TRABALHO</t>
  </si>
  <si>
    <t>TOPÓGRAFO</t>
  </si>
  <si>
    <t>MÊS</t>
  </si>
  <si>
    <t>1.5.1</t>
  </si>
  <si>
    <t>1.5.2</t>
  </si>
  <si>
    <t>1.5.3</t>
  </si>
  <si>
    <t>1.5.4</t>
  </si>
  <si>
    <t>1.5.5</t>
  </si>
  <si>
    <t>ENGENHEIRO CIVIL DE OBRA JUNIOR COM ENCARGOS COMPLEMENTARES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</si>
</sst>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00"/>
    <numFmt numFmtId="168" formatCode="_ * #,##0_ ;_ * \-#,##0_ ;_ * &quot;-&quot;_ ;_ @_ "/>
    <numFmt numFmtId="169" formatCode="_ * #,##0.00_ ;_ * \-#,##0.00_ ;_ * &quot;-&quot;??_ ;_ @_ "/>
    <numFmt numFmtId="170" formatCode="_ &quot;S/&quot;* #,##0_ ;_ &quot;S/&quot;* \-#,##0_ ;_ &quot;S/&quot;* &quot;-&quot;_ ;_ @_ "/>
    <numFmt numFmtId="171" formatCode="_ &quot;S/&quot;* #,##0.00_ ;_ &quot;S/&quot;* \-#,##0.00_ ;_ &quot;S/&quot;* &quot;-&quot;??_ ;_ @_ "/>
    <numFmt numFmtId="172" formatCode="_-&quot;$&quot;* #,##0_-;\-&quot;$&quot;* #,##0_-;_-&quot;$&quot;* &quot;-&quot;_-;_-@_-"/>
    <numFmt numFmtId="173" formatCode="_-&quot;$&quot;* #,##0.00_-;\-&quot;$&quot;* #,##0.00_-;_-&quot;$&quot;* &quot;-&quot;??_-;_-@_-"/>
    <numFmt numFmtId="174" formatCode="#,##0.000"/>
    <numFmt numFmtId="175" formatCode="#,##0.00_ ;[Red]\-#,##0.00\ "/>
    <numFmt numFmtId="176" formatCode="_([$€]* #,##0.00_);_([$€]* \(#,##0.00\);_([$€]* &quot;-&quot;??_);_(@_)"/>
    <numFmt numFmtId="177" formatCode="_-* #,##0.00\ _E_s_c_._-;\-* #,##0.00\ _E_s_c_._-;_-* \-??\ _E_s_c_._-;_-@_-"/>
    <numFmt numFmtId="178" formatCode="00"/>
    <numFmt numFmtId="179" formatCode="_([$€-2]* #,##0.00_);_([$€-2]* \(#,##0.00\);_([$€-2]* &quot;-&quot;??_)"/>
    <numFmt numFmtId="180" formatCode="#,##0.000;[Red]\-#,##0.000"/>
    <numFmt numFmtId="181" formatCode="0_ ;[Red]\-0\ "/>
    <numFmt numFmtId="182" formatCode="0.000%"/>
  </numFmts>
  <fonts count="105">
    <font>
      <sz val="10"/>
      <name val="Arial"/>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MS Sans Serif"/>
      <family val="2"/>
    </font>
    <font>
      <b/>
      <sz val="12"/>
      <name val="Century Gothic"/>
      <family val="2"/>
    </font>
    <font>
      <sz val="9"/>
      <name val="Arial"/>
      <family val="2"/>
    </font>
    <font>
      <sz val="8"/>
      <name val="MS Sans Serif"/>
      <family val="2"/>
    </font>
    <font>
      <sz val="10"/>
      <name val="Century Gothic"/>
      <family val="2"/>
    </font>
    <font>
      <b/>
      <sz val="11"/>
      <color indexed="10"/>
      <name val="Calibri"/>
      <family val="2"/>
    </font>
    <font>
      <sz val="10"/>
      <name val="Courier"/>
      <family val="3"/>
    </font>
    <font>
      <sz val="11"/>
      <color indexed="19"/>
      <name val="Calibri"/>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Century Gothic"/>
      <family val="2"/>
    </font>
    <font>
      <b/>
      <sz val="18"/>
      <name val="Century Gothic"/>
      <family val="2"/>
    </font>
    <font>
      <sz val="9"/>
      <name val="Arial"/>
      <family val="2"/>
    </font>
    <font>
      <sz val="9"/>
      <name val="Gill Sans MT"/>
      <family val="2"/>
    </font>
    <font>
      <b/>
      <sz val="18"/>
      <name val="Gill Sans MT"/>
      <family val="2"/>
    </font>
    <font>
      <b/>
      <sz val="12"/>
      <name val="Gill Sans MT"/>
      <family val="2"/>
    </font>
    <font>
      <b/>
      <sz val="10"/>
      <name val="Gill Sans MT"/>
      <family val="2"/>
    </font>
    <font>
      <sz val="10"/>
      <name val="Gill Sans MT"/>
      <family val="2"/>
    </font>
    <font>
      <b/>
      <sz val="10"/>
      <color indexed="8"/>
      <name val="Century Gothic"/>
      <family val="2"/>
    </font>
    <font>
      <i/>
      <sz val="10"/>
      <color indexed="8"/>
      <name val="Century Gothic"/>
      <family val="2"/>
    </font>
    <font>
      <sz val="11"/>
      <name val="Century Gothic"/>
      <family val="2"/>
    </font>
    <font>
      <sz val="10"/>
      <name val="Helv"/>
      <charset val="204"/>
    </font>
    <font>
      <sz val="10"/>
      <name val="Times New Roman"/>
      <family val="1"/>
      <charset val="204"/>
    </font>
    <font>
      <sz val="16"/>
      <name val="Gill Sans MT"/>
      <family val="2"/>
    </font>
    <font>
      <sz val="9"/>
      <name val="Arial"/>
      <family val="2"/>
    </font>
    <font>
      <sz val="10"/>
      <name val="Times New Roman"/>
      <family val="1"/>
    </font>
    <font>
      <sz val="10"/>
      <name val="Candara"/>
      <family val="2"/>
    </font>
    <font>
      <sz val="8"/>
      <name val="Candara"/>
      <family val="2"/>
    </font>
    <font>
      <sz val="8"/>
      <name val="Gill Sans MT"/>
      <family val="2"/>
    </font>
    <font>
      <sz val="10"/>
      <name val="Courier New"/>
      <family val="3"/>
    </font>
    <font>
      <b/>
      <sz val="10"/>
      <name val="Courier New"/>
      <family val="3"/>
    </font>
    <font>
      <b/>
      <sz val="8"/>
      <name val="Candara"/>
      <family val="2"/>
    </font>
    <font>
      <sz val="10"/>
      <name val="Arial"/>
      <family val="2"/>
    </font>
    <font>
      <sz val="10"/>
      <name val="Arial"/>
      <family val="2"/>
    </font>
    <font>
      <sz val="10"/>
      <name val="Arial"/>
      <family val="2"/>
    </font>
    <font>
      <b/>
      <sz val="12"/>
      <name val="Courier New"/>
      <family val="3"/>
    </font>
    <font>
      <sz val="12"/>
      <name val="Courier New"/>
      <family val="3"/>
    </font>
    <font>
      <b/>
      <sz val="24"/>
      <name val="Courier New"/>
      <family val="3"/>
    </font>
    <font>
      <b/>
      <sz val="12"/>
      <name val="Candara"/>
      <family val="2"/>
    </font>
    <font>
      <sz val="12"/>
      <name val="MS Sans Serif"/>
      <family val="2"/>
    </font>
    <font>
      <b/>
      <sz val="14"/>
      <name val="Courier New"/>
      <family val="3"/>
    </font>
    <font>
      <b/>
      <sz val="11"/>
      <name val="Gill Sans MT"/>
      <family val="2"/>
    </font>
    <font>
      <sz val="11"/>
      <name val="Arial"/>
      <family val="2"/>
    </font>
    <font>
      <sz val="12"/>
      <name val="Gill Sans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0"/>
      <color theme="1"/>
      <name val="Century Gothic"/>
      <family val="2"/>
    </font>
    <font>
      <sz val="11"/>
      <color theme="1"/>
      <name val="Century Gothic"/>
      <family val="2"/>
    </font>
    <font>
      <sz val="9"/>
      <color theme="1"/>
      <name val="Gill Sans MT"/>
      <family val="2"/>
    </font>
    <font>
      <b/>
      <sz val="12"/>
      <color rgb="FFFF0000"/>
      <name val="Gill Sans MT"/>
      <family val="2"/>
    </font>
    <font>
      <sz val="10"/>
      <color rgb="FFFF0000"/>
      <name val="Courier New"/>
      <family val="3"/>
    </font>
    <font>
      <sz val="8"/>
      <color rgb="FFFF0000"/>
      <name val="Gill Sans MT"/>
      <family val="2"/>
    </font>
    <font>
      <b/>
      <sz val="11"/>
      <color rgb="FFFF0000"/>
      <name val="Gill Sans MT"/>
      <family val="2"/>
    </font>
    <font>
      <sz val="12"/>
      <color rgb="FFFF0000"/>
      <name val="Candara"/>
      <family val="2"/>
    </font>
    <font>
      <b/>
      <sz val="12"/>
      <color rgb="FFFF0000"/>
      <name val="Candara"/>
      <family val="2"/>
    </font>
    <font>
      <sz val="12"/>
      <name val="Candara"/>
      <family val="2"/>
    </font>
    <font>
      <b/>
      <i/>
      <sz val="10"/>
      <name val="Candara"/>
      <family val="2"/>
    </font>
    <font>
      <b/>
      <i/>
      <sz val="12"/>
      <name val="Courier New"/>
      <family val="3"/>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EAF1DB"/>
        <bgColor indexed="64"/>
      </patternFill>
    </fill>
  </fills>
  <borders count="10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56"/>
      </top>
      <bottom style="double">
        <color indexed="56"/>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bottom/>
      <diagonal/>
    </border>
    <border>
      <left style="medium">
        <color indexed="64"/>
      </left>
      <right/>
      <top/>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medium">
        <color indexed="64"/>
      </right>
      <top/>
      <bottom/>
      <diagonal/>
    </border>
  </borders>
  <cellStyleXfs count="407">
    <xf numFmtId="0" fontId="0" fillId="0" borderId="0"/>
    <xf numFmtId="165" fontId="8" fillId="0" borderId="0"/>
    <xf numFmtId="43"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75" fillId="2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75" fillId="2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75" fillId="30"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75" fillId="3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75" fillId="3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75" fillId="3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75" fillId="34"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5" fillId="35"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75" fillId="36" borderId="0" applyNumberFormat="0" applyBorder="0" applyAlignment="0" applyProtection="0"/>
    <xf numFmtId="0" fontId="9" fillId="5"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75" fillId="3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75" fillId="38"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75" fillId="39"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76" fillId="40" borderId="0" applyNumberFormat="0" applyBorder="0" applyAlignment="0" applyProtection="0"/>
    <xf numFmtId="0" fontId="10" fillId="9"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76" fillId="4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76" fillId="42" borderId="0" applyNumberFormat="0" applyBorder="0" applyAlignment="0" applyProtection="0"/>
    <xf numFmtId="0" fontId="10" fillId="15" borderId="0" applyNumberFormat="0" applyBorder="0" applyAlignment="0" applyProtection="0"/>
    <xf numFmtId="0" fontId="10" fillId="3"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6" fillId="43"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6" fillId="44" borderId="0" applyNumberFormat="0" applyBorder="0" applyAlignment="0" applyProtection="0"/>
    <xf numFmtId="0" fontId="10" fillId="17" borderId="0" applyNumberFormat="0" applyBorder="0" applyAlignment="0" applyProtection="0"/>
    <xf numFmtId="0" fontId="10" fillId="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76" fillId="45"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6" fillId="3"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7" fillId="46" borderId="0" applyNumberFormat="0" applyBorder="0" applyAlignment="0" applyProtection="0"/>
    <xf numFmtId="0" fontId="12" fillId="22" borderId="1" applyNumberFormat="0" applyAlignment="0" applyProtection="0"/>
    <xf numFmtId="0" fontId="12" fillId="22" borderId="1" applyNumberFormat="0" applyAlignment="0" applyProtection="0"/>
    <xf numFmtId="0" fontId="32" fillId="23" borderId="1" applyNumberFormat="0" applyAlignment="0" applyProtection="0"/>
    <xf numFmtId="0" fontId="12" fillId="22" borderId="1" applyNumberFormat="0" applyAlignment="0" applyProtection="0"/>
    <xf numFmtId="0" fontId="12" fillId="22" borderId="1" applyNumberFormat="0" applyAlignment="0" applyProtection="0"/>
    <xf numFmtId="0" fontId="78" fillId="47" borderId="97" applyNumberFormat="0" applyAlignment="0" applyProtection="0"/>
    <xf numFmtId="0" fontId="13" fillId="24" borderId="2" applyNumberFormat="0" applyAlignment="0" applyProtection="0"/>
    <xf numFmtId="0" fontId="13" fillId="24" borderId="2" applyNumberFormat="0" applyAlignment="0" applyProtection="0"/>
    <xf numFmtId="0" fontId="79" fillId="48" borderId="98" applyNumberFormat="0" applyAlignment="0" applyProtection="0"/>
    <xf numFmtId="0" fontId="14" fillId="0" borderId="3" applyNumberFormat="0" applyFill="0" applyAlignment="0" applyProtection="0"/>
    <xf numFmtId="0" fontId="20" fillId="0" borderId="4"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80" fillId="0" borderId="99" applyNumberFormat="0" applyFill="0" applyAlignment="0" applyProtection="0"/>
    <xf numFmtId="0" fontId="13" fillId="24" borderId="2" applyNumberFormat="0" applyAlignment="0" applyProtection="0"/>
    <xf numFmtId="0" fontId="2" fillId="0" borderId="0"/>
    <xf numFmtId="0" fontId="3" fillId="0" borderId="0"/>
    <xf numFmtId="0" fontId="2" fillId="0" borderId="0"/>
    <xf numFmtId="0" fontId="3" fillId="0" borderId="0"/>
    <xf numFmtId="172" fontId="1" fillId="0" borderId="0" applyFont="0" applyFill="0" applyBorder="0" applyAlignment="0" applyProtection="0"/>
    <xf numFmtId="173" fontId="1" fillId="0" borderId="0" applyFont="0" applyFill="0" applyBorder="0" applyAlignment="0" applyProtection="0"/>
    <xf numFmtId="0" fontId="4" fillId="0" borderId="0">
      <protection locked="0"/>
    </xf>
    <xf numFmtId="0" fontId="5" fillId="0" borderId="0">
      <protection locked="0"/>
    </xf>
    <xf numFmtId="0" fontId="5" fillId="0" borderId="0">
      <protection locked="0"/>
    </xf>
    <xf numFmtId="0" fontId="10" fillId="19" borderId="0" applyNumberFormat="0" applyBorder="0" applyAlignment="0" applyProtection="0"/>
    <xf numFmtId="0" fontId="10" fillId="2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76" fillId="49"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76" fillId="50" borderId="0" applyNumberFormat="0" applyBorder="0" applyAlignment="0" applyProtection="0"/>
    <xf numFmtId="0" fontId="10" fillId="21" borderId="0" applyNumberFormat="0" applyBorder="0" applyAlignment="0" applyProtection="0"/>
    <xf numFmtId="0" fontId="10" fillId="1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76" fillId="51" borderId="0" applyNumberFormat="0" applyBorder="0" applyAlignment="0" applyProtection="0"/>
    <xf numFmtId="0" fontId="10" fillId="15"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76" fillId="5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76" fillId="53"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76" fillId="54" borderId="0" applyNumberFormat="0" applyBorder="0" applyAlignment="0" applyProtection="0"/>
    <xf numFmtId="0" fontId="15" fillId="7" borderId="1" applyNumberFormat="0" applyAlignment="0" applyProtection="0"/>
    <xf numFmtId="0" fontId="15" fillId="13" borderId="1" applyNumberFormat="0" applyAlignment="0" applyProtection="0"/>
    <xf numFmtId="0" fontId="15" fillId="7" borderId="1" applyNumberFormat="0" applyAlignment="0" applyProtection="0"/>
    <xf numFmtId="0" fontId="15" fillId="7" borderId="1" applyNumberFormat="0" applyAlignment="0" applyProtection="0"/>
    <xf numFmtId="0" fontId="81" fillId="55" borderId="97" applyNumberFormat="0" applyAlignment="0" applyProtection="0"/>
    <xf numFmtId="0" fontId="52" fillId="0" borderId="0"/>
    <xf numFmtId="176" fontId="29" fillId="0" borderId="0" applyFont="0" applyFill="0" applyBorder="0" applyAlignment="0" applyProtection="0"/>
    <xf numFmtId="179" fontId="18" fillId="0" borderId="0" applyFont="0" applyFill="0" applyBorder="0" applyAlignment="0" applyProtection="0"/>
    <xf numFmtId="0" fontId="9" fillId="0" borderId="0"/>
    <xf numFmtId="0" fontId="9" fillId="0" borderId="0"/>
    <xf numFmtId="0" fontId="21"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11"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82" fillId="56" borderId="0" applyNumberFormat="0" applyBorder="0" applyAlignment="0" applyProtection="0"/>
    <xf numFmtId="0" fontId="33" fillId="0" borderId="0"/>
    <xf numFmtId="0" fontId="15" fillId="7" borderId="1" applyNumberFormat="0" applyAlignment="0" applyProtection="0"/>
    <xf numFmtId="0" fontId="14" fillId="0" borderId="3" applyNumberFormat="0" applyFill="0" applyAlignment="0" applyProtection="0"/>
    <xf numFmtId="168"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4" fontId="29"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29"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29" fillId="0" borderId="0" applyFont="0" applyFill="0" applyBorder="0" applyAlignment="0" applyProtection="0"/>
    <xf numFmtId="164" fontId="18" fillId="0" borderId="0" applyFont="0" applyFill="0" applyBorder="0" applyAlignment="0" applyProtection="0"/>
    <xf numFmtId="44" fontId="29" fillId="0" borderId="0" applyFont="0" applyFill="0" applyBorder="0" applyAlignment="0" applyProtection="0"/>
    <xf numFmtId="166" fontId="18" fillId="0" borderId="0" applyFont="0" applyFill="0" applyBorder="0" applyAlignment="0" applyProtection="0"/>
    <xf numFmtId="44" fontId="75" fillId="0" borderId="0" applyFont="0" applyFill="0" applyBorder="0" applyAlignment="0" applyProtection="0"/>
    <xf numFmtId="44" fontId="75" fillId="0" borderId="0" applyFont="0" applyFill="0" applyBorder="0" applyAlignment="0" applyProtection="0"/>
    <xf numFmtId="44" fontId="18" fillId="0" borderId="0" applyFont="0" applyFill="0" applyBorder="0" applyAlignment="0" applyProtection="0"/>
    <xf numFmtId="44" fontId="63" fillId="0" borderId="0" applyFont="0" applyFill="0" applyBorder="0" applyAlignment="0" applyProtection="0"/>
    <xf numFmtId="166" fontId="6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4" fillId="0" borderId="0">
      <protection locked="0"/>
    </xf>
    <xf numFmtId="0" fontId="34"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83" fillId="57" borderId="0" applyNumberFormat="0" applyBorder="0" applyAlignment="0" applyProtection="0"/>
    <xf numFmtId="0" fontId="17" fillId="13" borderId="0" applyNumberFormat="0" applyBorder="0" applyAlignment="0" applyProtection="0"/>
    <xf numFmtId="37" fontId="6" fillId="0" borderId="0"/>
    <xf numFmtId="0" fontId="18" fillId="0" borderId="0"/>
    <xf numFmtId="0" fontId="43" fillId="0" borderId="0"/>
    <xf numFmtId="0" fontId="29" fillId="0" borderId="0"/>
    <xf numFmtId="0" fontId="55" fillId="0" borderId="0"/>
    <xf numFmtId="0" fontId="29" fillId="0" borderId="0"/>
    <xf numFmtId="0" fontId="29" fillId="0" borderId="0"/>
    <xf numFmtId="0" fontId="29" fillId="0" borderId="0"/>
    <xf numFmtId="0" fontId="18" fillId="0" borderId="0"/>
    <xf numFmtId="0" fontId="27" fillId="0" borderId="0"/>
    <xf numFmtId="0" fontId="75" fillId="0" borderId="0"/>
    <xf numFmtId="0" fontId="27" fillId="0" borderId="0"/>
    <xf numFmtId="0" fontId="18" fillId="0" borderId="0"/>
    <xf numFmtId="0" fontId="18" fillId="0" borderId="0"/>
    <xf numFmtId="0" fontId="75" fillId="0" borderId="0"/>
    <xf numFmtId="0" fontId="75" fillId="0" borderId="0"/>
    <xf numFmtId="0" fontId="75" fillId="0" borderId="0"/>
    <xf numFmtId="0" fontId="84" fillId="0" borderId="0"/>
    <xf numFmtId="0" fontId="75" fillId="0" borderId="0"/>
    <xf numFmtId="0" fontId="56" fillId="0" borderId="0"/>
    <xf numFmtId="0" fontId="75" fillId="0" borderId="0"/>
    <xf numFmtId="0" fontId="27" fillId="0" borderId="0"/>
    <xf numFmtId="0" fontId="18" fillId="0" borderId="0"/>
    <xf numFmtId="0" fontId="18" fillId="0" borderId="0"/>
    <xf numFmtId="0" fontId="18" fillId="0" borderId="0"/>
    <xf numFmtId="0" fontId="18" fillId="0" borderId="0"/>
    <xf numFmtId="0" fontId="29" fillId="0" borderId="0"/>
    <xf numFmtId="0" fontId="18" fillId="0" borderId="0"/>
    <xf numFmtId="0" fontId="18" fillId="0" borderId="0"/>
    <xf numFmtId="0" fontId="18" fillId="0" borderId="0"/>
    <xf numFmtId="0" fontId="29" fillId="0" borderId="0"/>
    <xf numFmtId="0" fontId="53" fillId="0" borderId="0" applyNumberFormat="0" applyFill="0" applyBorder="0" applyProtection="0">
      <alignment vertical="top" wrapText="1"/>
    </xf>
    <xf numFmtId="0" fontId="29" fillId="0" borderId="0"/>
    <xf numFmtId="0" fontId="18" fillId="0" borderId="0"/>
    <xf numFmtId="0" fontId="29" fillId="0" borderId="0"/>
    <xf numFmtId="0" fontId="35" fillId="0" borderId="0"/>
    <xf numFmtId="0" fontId="18" fillId="0" borderId="0"/>
    <xf numFmtId="0" fontId="18" fillId="0" borderId="0"/>
    <xf numFmtId="0" fontId="18" fillId="10" borderId="8" applyNumberFormat="0" applyFont="0" applyAlignment="0" applyProtection="0"/>
    <xf numFmtId="0" fontId="27" fillId="10" borderId="8" applyNumberFormat="0" applyFont="0" applyAlignment="0" applyProtection="0"/>
    <xf numFmtId="0" fontId="18" fillId="10" borderId="8" applyNumberFormat="0" applyFont="0" applyAlignment="0" applyProtection="0"/>
    <xf numFmtId="0" fontId="18" fillId="10" borderId="8" applyNumberFormat="0" applyFont="0" applyAlignment="0" applyProtection="0"/>
    <xf numFmtId="0" fontId="75" fillId="58" borderId="100" applyNumberFormat="0" applyFont="0" applyAlignment="0" applyProtection="0"/>
    <xf numFmtId="0" fontId="18" fillId="10" borderId="8" applyNumberFormat="0" applyFont="0" applyAlignment="0" applyProtection="0"/>
    <xf numFmtId="0" fontId="19" fillId="22" borderId="9" applyNumberFormat="0" applyAlignment="0" applyProtection="0"/>
    <xf numFmtId="9" fontId="1" fillId="0" borderId="0" applyFont="0" applyFill="0" applyBorder="0" applyAlignment="0" applyProtection="0"/>
    <xf numFmtId="9" fontId="29"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Border="0" applyProtection="0"/>
    <xf numFmtId="9" fontId="35" fillId="0" borderId="0" applyBorder="0" applyProtection="0"/>
    <xf numFmtId="9" fontId="29" fillId="0" borderId="0" applyFont="0" applyFill="0" applyBorder="0" applyAlignment="0" applyProtection="0"/>
    <xf numFmtId="9" fontId="1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63" fillId="0" borderId="0" applyFont="0" applyFill="0" applyBorder="0" applyAlignment="0" applyProtection="0"/>
    <xf numFmtId="0" fontId="4" fillId="0" borderId="0">
      <protection locked="0"/>
    </xf>
    <xf numFmtId="38" fontId="7" fillId="0" borderId="0"/>
    <xf numFmtId="0" fontId="19" fillId="22" borderId="9" applyNumberFormat="0" applyAlignment="0" applyProtection="0"/>
    <xf numFmtId="0" fontId="19" fillId="23" borderId="9" applyNumberFormat="0" applyAlignment="0" applyProtection="0"/>
    <xf numFmtId="0" fontId="19" fillId="22" borderId="9" applyNumberFormat="0" applyAlignment="0" applyProtection="0"/>
    <xf numFmtId="0" fontId="19" fillId="22" borderId="9" applyNumberFormat="0" applyAlignment="0" applyProtection="0"/>
    <xf numFmtId="0" fontId="85" fillId="47" borderId="101" applyNumberFormat="0" applyAlignment="0" applyProtection="0"/>
    <xf numFmtId="165" fontId="26" fillId="0" borderId="0" applyFont="0" applyFill="0" applyBorder="0" applyAlignment="0" applyProtection="0"/>
    <xf numFmtId="40" fontId="27" fillId="0" borderId="0" applyFont="0" applyFill="0" applyBorder="0" applyAlignment="0" applyProtection="0"/>
    <xf numFmtId="167" fontId="18" fillId="0" borderId="0" applyFill="0" applyBorder="0" applyAlignment="0" applyProtection="0"/>
    <xf numFmtId="40" fontId="27"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40" fontId="27" fillId="0" borderId="0" applyFont="0" applyFill="0" applyBorder="0" applyAlignment="0" applyProtection="0"/>
    <xf numFmtId="167" fontId="18" fillId="0" borderId="0" applyFill="0" applyBorder="0" applyAlignment="0" applyProtection="0"/>
    <xf numFmtId="165" fontId="56" fillId="0" borderId="0" applyFont="0" applyFill="0" applyBorder="0" applyAlignment="0" applyProtection="0"/>
    <xf numFmtId="43" fontId="56" fillId="0" borderId="0" applyFont="0" applyFill="0" applyBorder="0" applyAlignment="0" applyProtection="0"/>
    <xf numFmtId="165" fontId="29"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165" fontId="18" fillId="0" borderId="0" applyFont="0" applyFill="0" applyBorder="0" applyAlignment="0" applyProtection="0"/>
    <xf numFmtId="2" fontId="18" fillId="0" borderId="0" applyFont="0" applyFill="0" applyBorder="0" applyAlignment="0" applyProtection="0"/>
    <xf numFmtId="2" fontId="35" fillId="0" borderId="0" applyBorder="0" applyProtection="0"/>
    <xf numFmtId="0" fontId="20" fillId="0" borderId="0" applyNumberFormat="0" applyFill="0" applyBorder="0" applyAlignment="0" applyProtection="0"/>
    <xf numFmtId="0" fontId="20" fillId="0" borderId="0" applyNumberFormat="0" applyFill="0" applyBorder="0" applyAlignment="0" applyProtection="0"/>
    <xf numFmtId="0" fontId="8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36" fillId="0" borderId="10" applyNumberFormat="0" applyFill="0" applyAlignment="0" applyProtection="0"/>
    <xf numFmtId="0" fontId="23" fillId="0" borderId="5" applyNumberFormat="0" applyFill="0" applyAlignment="0" applyProtection="0"/>
    <xf numFmtId="0" fontId="36" fillId="0" borderId="11"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88" fillId="0" borderId="102" applyNumberFormat="0" applyFill="0" applyAlignment="0" applyProtection="0"/>
    <xf numFmtId="0" fontId="24" fillId="0" borderId="6" applyNumberFormat="0" applyFill="0" applyAlignment="0" applyProtection="0"/>
    <xf numFmtId="0" fontId="37"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89" fillId="0" borderId="103" applyNumberFormat="0" applyFill="0" applyAlignment="0" applyProtection="0"/>
    <xf numFmtId="0" fontId="25" fillId="0" borderId="7" applyNumberFormat="0" applyFill="0" applyAlignment="0" applyProtection="0"/>
    <xf numFmtId="0" fontId="38" fillId="0" borderId="13"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90" fillId="0" borderId="104" applyNumberFormat="0" applyFill="0" applyAlignment="0" applyProtection="0"/>
    <xf numFmtId="0" fontId="25"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1" fillId="0" borderId="0" applyNumberFormat="0" applyFill="0" applyBorder="0" applyAlignment="0" applyProtection="0"/>
    <xf numFmtId="0" fontId="4" fillId="0" borderId="14">
      <protection locked="0"/>
    </xf>
    <xf numFmtId="0" fontId="40" fillId="0" borderId="15" applyNumberFormat="0" applyFill="0" applyAlignment="0" applyProtection="0"/>
    <xf numFmtId="0" fontId="4" fillId="0" borderId="14">
      <protection locked="0"/>
    </xf>
    <xf numFmtId="0" fontId="4" fillId="0" borderId="14">
      <protection locked="0"/>
    </xf>
    <xf numFmtId="0" fontId="92" fillId="0" borderId="105" applyNumberFormat="0" applyFill="0" applyAlignment="0" applyProtection="0"/>
    <xf numFmtId="165" fontId="1" fillId="0" borderId="0" applyFont="0" applyFill="0" applyBorder="0" applyAlignment="0" applyProtection="0"/>
    <xf numFmtId="165" fontId="65" fillId="0" borderId="0" applyFont="0" applyFill="0" applyBorder="0" applyAlignment="0" applyProtection="0"/>
    <xf numFmtId="165" fontId="29" fillId="0" borderId="0" applyFont="0" applyFill="0" applyBorder="0" applyAlignment="0" applyProtection="0"/>
    <xf numFmtId="40" fontId="27"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65" fontId="75" fillId="0" borderId="0" applyFont="0" applyFill="0" applyBorder="0" applyAlignment="0" applyProtection="0"/>
    <xf numFmtId="43" fontId="75" fillId="0" borderId="0" applyFont="0" applyFill="0" applyBorder="0" applyAlignment="0" applyProtection="0"/>
    <xf numFmtId="165" fontId="2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165" fontId="18"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177" fontId="35" fillId="0" borderId="0" applyBorder="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63" fillId="0" borderId="0" applyFont="0" applyFill="0" applyBorder="0" applyAlignment="0" applyProtection="0"/>
    <xf numFmtId="165" fontId="64" fillId="0" borderId="0" applyFont="0" applyFill="0" applyBorder="0" applyAlignment="0" applyProtection="0"/>
    <xf numFmtId="0" fontId="20" fillId="0" borderId="0" applyNumberFormat="0" applyFill="0" applyBorder="0" applyAlignment="0" applyProtection="0"/>
  </cellStyleXfs>
  <cellXfs count="669">
    <xf numFmtId="0" fontId="0" fillId="0" borderId="0" xfId="0"/>
    <xf numFmtId="0" fontId="27" fillId="0" borderId="0" xfId="241" applyBorder="1" applyAlignment="1">
      <alignment vertical="center"/>
    </xf>
    <xf numFmtId="0" fontId="30" fillId="0" borderId="0" xfId="241" applyFont="1" applyBorder="1" applyAlignment="1">
      <alignment vertical="center"/>
    </xf>
    <xf numFmtId="0" fontId="27" fillId="0" borderId="0" xfId="241"/>
    <xf numFmtId="0" fontId="27" fillId="0" borderId="0" xfId="241" applyAlignment="1">
      <alignment vertical="center"/>
    </xf>
    <xf numFmtId="0" fontId="45" fillId="27" borderId="0" xfId="241" applyFont="1" applyFill="1" applyBorder="1" applyAlignment="1">
      <alignment vertical="center"/>
    </xf>
    <xf numFmtId="0" fontId="46" fillId="27" borderId="0" xfId="241" applyFont="1" applyFill="1" applyBorder="1" applyAlignment="1">
      <alignment horizontal="left" vertical="center"/>
    </xf>
    <xf numFmtId="0" fontId="45" fillId="27" borderId="0" xfId="241" applyFont="1" applyFill="1" applyBorder="1" applyAlignment="1">
      <alignment horizontal="left" vertical="center"/>
    </xf>
    <xf numFmtId="0" fontId="47" fillId="27" borderId="0" xfId="241" applyFont="1" applyFill="1" applyBorder="1" applyAlignment="1">
      <alignment vertical="top" wrapText="1"/>
    </xf>
    <xf numFmtId="0" fontId="29" fillId="0" borderId="0" xfId="258" applyBorder="1"/>
    <xf numFmtId="0" fontId="29" fillId="0" borderId="0" xfId="258"/>
    <xf numFmtId="0" fontId="29" fillId="0" borderId="16" xfId="258" applyBorder="1"/>
    <xf numFmtId="10" fontId="46" fillId="27" borderId="0" xfId="291" applyNumberFormat="1" applyFont="1" applyFill="1" applyBorder="1" applyAlignment="1">
      <alignment vertical="center"/>
    </xf>
    <xf numFmtId="0" fontId="47" fillId="0" borderId="16" xfId="268" applyFont="1" applyFill="1" applyBorder="1" applyAlignment="1">
      <alignment horizontal="center" vertical="center" wrapText="1"/>
    </xf>
    <xf numFmtId="14" fontId="46" fillId="27" borderId="0" xfId="291" applyNumberFormat="1" applyFont="1" applyFill="1" applyBorder="1" applyAlignment="1">
      <alignment vertical="center"/>
    </xf>
    <xf numFmtId="0" fontId="47" fillId="27" borderId="0" xfId="241" applyFont="1" applyFill="1" applyBorder="1" applyAlignment="1">
      <alignment horizontal="center" vertical="top" wrapText="1"/>
    </xf>
    <xf numFmtId="14" fontId="47" fillId="27" borderId="0" xfId="241" applyNumberFormat="1" applyFont="1" applyFill="1" applyBorder="1" applyAlignment="1">
      <alignment horizontal="center" vertical="top" wrapText="1"/>
    </xf>
    <xf numFmtId="10" fontId="46" fillId="27" borderId="0" xfId="241" applyNumberFormat="1" applyFont="1" applyFill="1" applyBorder="1" applyAlignment="1">
      <alignment horizontal="right" vertical="center"/>
    </xf>
    <xf numFmtId="10" fontId="47" fillId="27" borderId="0" xfId="241" applyNumberFormat="1" applyFont="1" applyFill="1" applyBorder="1" applyAlignment="1">
      <alignment horizontal="center" vertical="top" wrapText="1"/>
    </xf>
    <xf numFmtId="0" fontId="47" fillId="0" borderId="0" xfId="268" applyFont="1" applyFill="1" applyBorder="1" applyAlignment="1">
      <alignment horizontal="center" vertical="center" wrapText="1"/>
    </xf>
    <xf numFmtId="10" fontId="47" fillId="0" borderId="0" xfId="268" applyNumberFormat="1" applyFont="1" applyFill="1" applyBorder="1" applyAlignment="1">
      <alignment horizontal="center" vertical="center" wrapText="1"/>
    </xf>
    <xf numFmtId="0" fontId="47" fillId="0" borderId="16" xfId="269" applyFont="1" applyFill="1" applyBorder="1" applyAlignment="1">
      <alignment horizontal="center" vertical="center" wrapText="1"/>
    </xf>
    <xf numFmtId="0" fontId="47" fillId="0" borderId="17" xfId="269" applyFont="1" applyFill="1" applyBorder="1" applyAlignment="1">
      <alignment horizontal="center" vertical="center" wrapText="1"/>
    </xf>
    <xf numFmtId="165" fontId="47" fillId="0" borderId="18" xfId="320" applyFont="1" applyFill="1" applyBorder="1" applyAlignment="1">
      <alignment horizontal="center" wrapText="1"/>
    </xf>
    <xf numFmtId="165" fontId="47" fillId="0" borderId="19" xfId="320" applyFont="1" applyFill="1" applyBorder="1" applyAlignment="1">
      <alignment horizontal="center" vertical="top" wrapText="1"/>
    </xf>
    <xf numFmtId="4" fontId="47" fillId="0" borderId="20" xfId="269" applyNumberFormat="1" applyFont="1" applyFill="1" applyBorder="1" applyAlignment="1">
      <alignment horizontal="center" vertical="center"/>
    </xf>
    <xf numFmtId="4" fontId="47" fillId="0" borderId="21" xfId="269" applyNumberFormat="1" applyFont="1" applyFill="1" applyBorder="1" applyAlignment="1">
      <alignment horizontal="center" vertical="center"/>
    </xf>
    <xf numFmtId="49" fontId="47" fillId="0" borderId="16" xfId="269" applyNumberFormat="1" applyFont="1" applyFill="1" applyBorder="1" applyAlignment="1">
      <alignment horizontal="center" vertical="center"/>
    </xf>
    <xf numFmtId="165" fontId="47" fillId="0" borderId="18" xfId="320" applyFont="1" applyFill="1" applyBorder="1" applyAlignment="1">
      <alignment horizontal="center" vertical="top" wrapText="1"/>
    </xf>
    <xf numFmtId="4" fontId="47" fillId="59" borderId="22" xfId="269" applyNumberFormat="1" applyFont="1" applyFill="1" applyBorder="1" applyAlignment="1">
      <alignment horizontal="center" vertical="center"/>
    </xf>
    <xf numFmtId="4" fontId="47" fillId="0" borderId="23" xfId="269" applyNumberFormat="1" applyFont="1" applyFill="1" applyBorder="1" applyAlignment="1">
      <alignment horizontal="center" vertical="center"/>
    </xf>
    <xf numFmtId="49" fontId="48" fillId="0" borderId="16" xfId="269" applyNumberFormat="1" applyFont="1" applyFill="1" applyBorder="1" applyAlignment="1">
      <alignment horizontal="center" vertical="center"/>
    </xf>
    <xf numFmtId="44" fontId="48" fillId="0" borderId="18" xfId="215" applyFont="1" applyFill="1" applyBorder="1" applyAlignment="1">
      <alignment vertical="center" wrapText="1"/>
    </xf>
    <xf numFmtId="10" fontId="48" fillId="59" borderId="22" xfId="279" applyNumberFormat="1" applyFont="1" applyFill="1" applyBorder="1" applyAlignment="1">
      <alignment horizontal="center" vertical="center"/>
    </xf>
    <xf numFmtId="165" fontId="48" fillId="0" borderId="23" xfId="320" applyNumberFormat="1" applyFont="1" applyFill="1" applyBorder="1" applyAlignment="1">
      <alignment horizontal="right" vertical="center"/>
    </xf>
    <xf numFmtId="44" fontId="48" fillId="0" borderId="17" xfId="215" applyFont="1" applyFill="1" applyBorder="1" applyAlignment="1">
      <alignment vertical="center" wrapText="1"/>
    </xf>
    <xf numFmtId="165" fontId="48" fillId="0" borderId="24" xfId="269" applyNumberFormat="1" applyFont="1" applyFill="1" applyBorder="1" applyAlignment="1">
      <alignment vertical="center" wrapText="1"/>
    </xf>
    <xf numFmtId="10" fontId="48" fillId="0" borderId="25" xfId="321" applyNumberFormat="1" applyFont="1" applyFill="1" applyBorder="1" applyAlignment="1">
      <alignment horizontal="center" vertical="center"/>
    </xf>
    <xf numFmtId="165" fontId="48" fillId="0" borderId="26" xfId="320" applyFont="1" applyFill="1" applyBorder="1" applyAlignment="1">
      <alignment vertical="center"/>
    </xf>
    <xf numFmtId="10" fontId="48" fillId="0" borderId="27" xfId="278" applyNumberFormat="1" applyFont="1" applyFill="1" applyBorder="1" applyAlignment="1">
      <alignment vertical="center"/>
    </xf>
    <xf numFmtId="165" fontId="48" fillId="0" borderId="27" xfId="320" applyFont="1" applyFill="1" applyBorder="1" applyAlignment="1">
      <alignment vertical="center"/>
    </xf>
    <xf numFmtId="165" fontId="48" fillId="0" borderId="19" xfId="269" applyNumberFormat="1" applyFont="1" applyFill="1" applyBorder="1" applyAlignment="1">
      <alignment vertical="center" wrapText="1"/>
    </xf>
    <xf numFmtId="10" fontId="48" fillId="0" borderId="28" xfId="321" applyNumberFormat="1" applyFont="1" applyFill="1" applyBorder="1" applyAlignment="1">
      <alignment horizontal="center" vertical="center"/>
    </xf>
    <xf numFmtId="165" fontId="48" fillId="0" borderId="29" xfId="320" applyFont="1" applyFill="1" applyBorder="1" applyAlignment="1">
      <alignment vertical="center"/>
    </xf>
    <xf numFmtId="10" fontId="48" fillId="0" borderId="30" xfId="278" applyNumberFormat="1" applyFont="1" applyFill="1" applyBorder="1" applyAlignment="1">
      <alignment vertical="center"/>
    </xf>
    <xf numFmtId="165" fontId="48" fillId="0" borderId="30" xfId="320" applyFont="1" applyFill="1" applyBorder="1" applyAlignment="1">
      <alignment vertical="center"/>
    </xf>
    <xf numFmtId="49" fontId="48" fillId="0" borderId="31" xfId="269" applyNumberFormat="1" applyFont="1" applyFill="1" applyBorder="1" applyAlignment="1">
      <alignment horizontal="left"/>
    </xf>
    <xf numFmtId="49" fontId="48" fillId="0" borderId="32" xfId="269" applyNumberFormat="1" applyFont="1" applyFill="1" applyBorder="1" applyAlignment="1">
      <alignment horizontal="left"/>
    </xf>
    <xf numFmtId="165" fontId="48" fillId="0" borderId="32" xfId="320" applyFont="1" applyFill="1" applyBorder="1" applyAlignment="1">
      <alignment wrapText="1"/>
    </xf>
    <xf numFmtId="10" fontId="48" fillId="0" borderId="32" xfId="321" applyNumberFormat="1" applyFont="1" applyFill="1" applyBorder="1" applyAlignment="1">
      <alignment horizontal="center"/>
    </xf>
    <xf numFmtId="165" fontId="48" fillId="0" borderId="32" xfId="320" applyFont="1" applyFill="1" applyBorder="1"/>
    <xf numFmtId="49" fontId="41" fillId="0" borderId="0" xfId="269" applyNumberFormat="1" applyFont="1" applyFill="1" applyBorder="1" applyAlignment="1">
      <alignment horizontal="center" vertical="center"/>
    </xf>
    <xf numFmtId="4" fontId="41" fillId="0" borderId="0" xfId="269" applyNumberFormat="1" applyFont="1" applyFill="1" applyBorder="1" applyAlignment="1">
      <alignment horizontal="center" vertical="center"/>
    </xf>
    <xf numFmtId="4" fontId="41" fillId="60" borderId="0" xfId="269" applyNumberFormat="1" applyFont="1" applyFill="1" applyBorder="1" applyAlignment="1">
      <alignment horizontal="center" vertical="center"/>
    </xf>
    <xf numFmtId="0" fontId="42" fillId="27" borderId="0" xfId="241" applyFont="1" applyFill="1" applyBorder="1" applyAlignment="1">
      <alignment horizontal="left" vertical="center"/>
    </xf>
    <xf numFmtId="0" fontId="29" fillId="0" borderId="0" xfId="258" applyFill="1"/>
    <xf numFmtId="4" fontId="31" fillId="0" borderId="0" xfId="269" applyNumberFormat="1" applyFont="1" applyFill="1" applyBorder="1" applyAlignment="1"/>
    <xf numFmtId="49" fontId="41" fillId="0" borderId="0" xfId="269" applyNumberFormat="1" applyFont="1" applyFill="1" applyBorder="1" applyAlignment="1">
      <alignment horizontal="left"/>
    </xf>
    <xf numFmtId="0" fontId="75" fillId="0" borderId="0" xfId="246"/>
    <xf numFmtId="178" fontId="50" fillId="0" borderId="33" xfId="246" applyNumberFormat="1" applyFont="1" applyBorder="1" applyAlignment="1">
      <alignment vertical="center"/>
    </xf>
    <xf numFmtId="0" fontId="49" fillId="0" borderId="34" xfId="246" applyFont="1" applyBorder="1"/>
    <xf numFmtId="0" fontId="93" fillId="0" borderId="30" xfId="246" applyNumberFormat="1" applyFont="1" applyBorder="1" applyAlignment="1"/>
    <xf numFmtId="17" fontId="93" fillId="0" borderId="35" xfId="246" applyNumberFormat="1" applyFont="1" applyBorder="1" applyAlignment="1">
      <alignment horizontal="right"/>
    </xf>
    <xf numFmtId="0" fontId="93" fillId="0" borderId="34" xfId="246" applyFont="1" applyBorder="1"/>
    <xf numFmtId="0" fontId="93" fillId="0" borderId="33" xfId="246" applyFont="1" applyBorder="1"/>
    <xf numFmtId="0" fontId="75" fillId="0" borderId="0" xfId="246" applyAlignment="1">
      <alignment horizontal="left"/>
    </xf>
    <xf numFmtId="10" fontId="75" fillId="0" borderId="0" xfId="246" applyNumberFormat="1"/>
    <xf numFmtId="0" fontId="49" fillId="59" borderId="36" xfId="246" applyFont="1" applyFill="1" applyBorder="1" applyAlignment="1">
      <alignment horizontal="left"/>
    </xf>
    <xf numFmtId="10" fontId="49" fillId="59" borderId="37" xfId="246" applyNumberFormat="1" applyFont="1" applyFill="1" applyBorder="1"/>
    <xf numFmtId="0" fontId="94" fillId="0" borderId="0" xfId="241" applyFont="1"/>
    <xf numFmtId="0" fontId="94" fillId="0" borderId="0" xfId="241" applyFont="1" applyFill="1" applyBorder="1"/>
    <xf numFmtId="0" fontId="94" fillId="0" borderId="0" xfId="241" applyFont="1" applyAlignment="1">
      <alignment horizontal="left"/>
    </xf>
    <xf numFmtId="0" fontId="75" fillId="0" borderId="0" xfId="246" applyAlignment="1">
      <alignment horizontal="left" vertical="center"/>
    </xf>
    <xf numFmtId="43" fontId="42" fillId="27" borderId="0" xfId="241" applyNumberFormat="1" applyFont="1" applyFill="1" applyBorder="1" applyAlignment="1">
      <alignment horizontal="left" vertical="center"/>
    </xf>
    <xf numFmtId="43" fontId="29" fillId="0" borderId="0" xfId="258" applyNumberFormat="1"/>
    <xf numFmtId="10" fontId="29" fillId="0" borderId="0" xfId="258" applyNumberFormat="1"/>
    <xf numFmtId="49" fontId="47" fillId="0" borderId="38" xfId="269" applyNumberFormat="1" applyFont="1" applyFill="1" applyBorder="1" applyAlignment="1">
      <alignment horizontal="center" vertical="center"/>
    </xf>
    <xf numFmtId="0" fontId="46" fillId="0" borderId="16" xfId="268" applyFont="1" applyFill="1" applyBorder="1" applyAlignment="1">
      <alignment horizontal="center" vertical="center" wrapText="1"/>
    </xf>
    <xf numFmtId="0" fontId="46" fillId="0" borderId="0" xfId="268" applyFont="1" applyFill="1" applyBorder="1" applyAlignment="1">
      <alignment horizontal="center" vertical="center" wrapText="1"/>
    </xf>
    <xf numFmtId="166" fontId="48" fillId="0" borderId="32" xfId="205" applyFont="1" applyFill="1" applyBorder="1" applyAlignment="1">
      <alignment horizontal="right"/>
    </xf>
    <xf numFmtId="166" fontId="47" fillId="0" borderId="21" xfId="205" applyFont="1" applyFill="1" applyBorder="1" applyAlignment="1">
      <alignment horizontal="center" vertical="center"/>
    </xf>
    <xf numFmtId="166" fontId="95" fillId="0" borderId="39" xfId="205" applyFont="1" applyBorder="1" applyAlignment="1">
      <alignment horizontal="center" vertical="center"/>
    </xf>
    <xf numFmtId="166" fontId="44" fillId="0" borderId="39" xfId="205" applyFont="1" applyFill="1" applyBorder="1" applyAlignment="1">
      <alignment horizontal="center" vertical="center"/>
    </xf>
    <xf numFmtId="166" fontId="48" fillId="0" borderId="26" xfId="205" applyFont="1" applyFill="1" applyBorder="1" applyAlignment="1">
      <alignment vertical="center"/>
    </xf>
    <xf numFmtId="166" fontId="48" fillId="0" borderId="23" xfId="205" applyFont="1" applyFill="1" applyBorder="1" applyAlignment="1">
      <alignment horizontal="right" vertical="center"/>
    </xf>
    <xf numFmtId="166" fontId="48" fillId="0" borderId="29" xfId="205" applyFont="1" applyFill="1" applyBorder="1" applyAlignment="1">
      <alignment horizontal="right" vertical="center"/>
    </xf>
    <xf numFmtId="166" fontId="47" fillId="0" borderId="0" xfId="205" applyFont="1" applyFill="1" applyBorder="1" applyAlignment="1">
      <alignment horizontal="center" vertical="center" wrapText="1"/>
    </xf>
    <xf numFmtId="166" fontId="47" fillId="0" borderId="23" xfId="205" applyFont="1" applyFill="1" applyBorder="1" applyAlignment="1">
      <alignment horizontal="center" vertical="center"/>
    </xf>
    <xf numFmtId="166" fontId="44" fillId="0" borderId="39" xfId="205" applyFont="1" applyBorder="1" applyAlignment="1">
      <alignment horizontal="center" vertical="center"/>
    </xf>
    <xf numFmtId="49" fontId="47" fillId="0" borderId="0" xfId="269" applyNumberFormat="1" applyFont="1" applyFill="1" applyBorder="1" applyAlignment="1">
      <alignment horizontal="center" vertical="center"/>
    </xf>
    <xf numFmtId="0" fontId="47" fillId="0" borderId="0" xfId="269" applyFont="1" applyFill="1" applyBorder="1" applyAlignment="1">
      <alignment horizontal="center" vertical="center" wrapText="1"/>
    </xf>
    <xf numFmtId="4" fontId="47" fillId="0" borderId="0" xfId="269" applyNumberFormat="1" applyFont="1" applyFill="1" applyBorder="1" applyAlignment="1">
      <alignment horizontal="center" vertical="center"/>
    </xf>
    <xf numFmtId="166" fontId="47" fillId="0" borderId="0" xfId="205" applyFont="1" applyFill="1" applyBorder="1" applyAlignment="1">
      <alignment horizontal="center" vertical="center"/>
    </xf>
    <xf numFmtId="165" fontId="47" fillId="0" borderId="0" xfId="320" applyFont="1" applyFill="1" applyBorder="1" applyAlignment="1">
      <alignment horizontal="center" wrapText="1"/>
    </xf>
    <xf numFmtId="165" fontId="47" fillId="0" borderId="0" xfId="320" applyFont="1" applyFill="1" applyBorder="1" applyAlignment="1">
      <alignment horizontal="center" vertical="top" wrapText="1"/>
    </xf>
    <xf numFmtId="166" fontId="47" fillId="60" borderId="0" xfId="205" applyFont="1" applyFill="1" applyBorder="1" applyAlignment="1">
      <alignment horizontal="center" vertical="center"/>
    </xf>
    <xf numFmtId="4" fontId="47" fillId="60" borderId="0" xfId="269" applyNumberFormat="1" applyFont="1" applyFill="1" applyBorder="1" applyAlignment="1">
      <alignment horizontal="center" vertical="center"/>
    </xf>
    <xf numFmtId="49" fontId="48" fillId="0" borderId="0" xfId="269" applyNumberFormat="1" applyFont="1" applyFill="1" applyBorder="1" applyAlignment="1">
      <alignment horizontal="center" vertical="center"/>
    </xf>
    <xf numFmtId="166" fontId="46" fillId="27" borderId="0" xfId="205" applyFont="1" applyFill="1" applyBorder="1" applyAlignment="1">
      <alignment vertical="center"/>
    </xf>
    <xf numFmtId="166" fontId="46" fillId="27" borderId="0" xfId="205" applyFont="1" applyFill="1" applyBorder="1" applyAlignment="1">
      <alignment horizontal="left" vertical="center"/>
    </xf>
    <xf numFmtId="4" fontId="46" fillId="27" borderId="0" xfId="241" applyNumberFormat="1" applyFont="1" applyFill="1" applyBorder="1" applyAlignment="1">
      <alignment horizontal="left" vertical="center"/>
    </xf>
    <xf numFmtId="49" fontId="48" fillId="0" borderId="0" xfId="269" applyNumberFormat="1" applyFont="1" applyFill="1" applyBorder="1" applyAlignment="1">
      <alignment horizontal="center"/>
    </xf>
    <xf numFmtId="0" fontId="48" fillId="0" borderId="0" xfId="269" applyFont="1" applyFill="1" applyBorder="1" applyAlignment="1">
      <alignment wrapText="1"/>
    </xf>
    <xf numFmtId="4" fontId="48" fillId="0" borderId="0" xfId="269" applyNumberFormat="1" applyFont="1" applyFill="1" applyBorder="1" applyAlignment="1">
      <alignment horizontal="center"/>
    </xf>
    <xf numFmtId="4" fontId="48" fillId="0" borderId="0" xfId="269" applyNumberFormat="1" applyFont="1" applyFill="1" applyBorder="1" applyAlignment="1">
      <alignment horizontal="right"/>
    </xf>
    <xf numFmtId="4" fontId="48" fillId="0" borderId="0" xfId="269" applyNumberFormat="1" applyFont="1" applyFill="1" applyBorder="1" applyAlignment="1"/>
    <xf numFmtId="49" fontId="47" fillId="0" borderId="0" xfId="269" applyNumberFormat="1" applyFont="1" applyFill="1" applyBorder="1" applyAlignment="1">
      <alignment horizontal="left"/>
    </xf>
    <xf numFmtId="0" fontId="44" fillId="0" borderId="0" xfId="258" applyFont="1" applyBorder="1"/>
    <xf numFmtId="4" fontId="44" fillId="0" borderId="0" xfId="258" applyNumberFormat="1" applyFont="1" applyBorder="1"/>
    <xf numFmtId="0" fontId="44" fillId="0" borderId="0" xfId="258" applyFont="1"/>
    <xf numFmtId="4" fontId="44" fillId="0" borderId="0" xfId="258" applyNumberFormat="1" applyFont="1"/>
    <xf numFmtId="0" fontId="44" fillId="0" borderId="0" xfId="258" applyFont="1" applyAlignment="1">
      <alignment horizontal="left" vertical="center"/>
    </xf>
    <xf numFmtId="14" fontId="47" fillId="27" borderId="39" xfId="241" applyNumberFormat="1" applyFont="1" applyFill="1" applyBorder="1" applyAlignment="1">
      <alignment horizontal="center" vertical="top" wrapText="1"/>
    </xf>
    <xf numFmtId="10" fontId="47" fillId="27" borderId="39" xfId="241" applyNumberFormat="1" applyFont="1" applyFill="1" applyBorder="1" applyAlignment="1">
      <alignment horizontal="center" vertical="top" wrapText="1"/>
    </xf>
    <xf numFmtId="10" fontId="47" fillId="0" borderId="39" xfId="268" applyNumberFormat="1" applyFont="1" applyFill="1" applyBorder="1" applyAlignment="1">
      <alignment horizontal="center" vertical="center" wrapText="1"/>
    </xf>
    <xf numFmtId="0" fontId="47" fillId="0" borderId="39" xfId="268" applyFont="1" applyFill="1" applyBorder="1" applyAlignment="1">
      <alignment horizontal="center" vertical="center" wrapText="1"/>
    </xf>
    <xf numFmtId="4" fontId="47" fillId="0" borderId="39" xfId="269" applyNumberFormat="1" applyFont="1" applyFill="1" applyBorder="1" applyAlignment="1">
      <alignment horizontal="center" vertical="center"/>
    </xf>
    <xf numFmtId="49" fontId="47" fillId="0" borderId="39" xfId="269" applyNumberFormat="1" applyFont="1" applyFill="1" applyBorder="1" applyAlignment="1">
      <alignment horizontal="center" vertical="center"/>
    </xf>
    <xf numFmtId="165" fontId="48" fillId="0" borderId="39" xfId="320" applyNumberFormat="1" applyFont="1" applyFill="1" applyBorder="1" applyAlignment="1">
      <alignment horizontal="right" vertical="center"/>
    </xf>
    <xf numFmtId="165" fontId="48" fillId="0" borderId="39" xfId="320" applyFont="1" applyFill="1" applyBorder="1" applyAlignment="1">
      <alignment vertical="center"/>
    </xf>
    <xf numFmtId="165" fontId="48" fillId="0" borderId="39" xfId="320" applyFont="1" applyFill="1" applyBorder="1"/>
    <xf numFmtId="4" fontId="47" fillId="60" borderId="39" xfId="269" applyNumberFormat="1" applyFont="1" applyFill="1" applyBorder="1" applyAlignment="1">
      <alignment horizontal="center" vertical="center"/>
    </xf>
    <xf numFmtId="0" fontId="45" fillId="27" borderId="39" xfId="241" applyFont="1" applyFill="1" applyBorder="1" applyAlignment="1">
      <alignment horizontal="left" vertical="center"/>
    </xf>
    <xf numFmtId="4" fontId="48" fillId="0" borderId="39" xfId="269" applyNumberFormat="1" applyFont="1" applyFill="1" applyBorder="1" applyAlignment="1"/>
    <xf numFmtId="49" fontId="47" fillId="0" borderId="39" xfId="269" applyNumberFormat="1" applyFont="1" applyFill="1" applyBorder="1" applyAlignment="1">
      <alignment horizontal="left"/>
    </xf>
    <xf numFmtId="0" fontId="44" fillId="0" borderId="39" xfId="258" applyFont="1" applyBorder="1"/>
    <xf numFmtId="0" fontId="44" fillId="0" borderId="38" xfId="258" applyFont="1" applyBorder="1"/>
    <xf numFmtId="4" fontId="48" fillId="0" borderId="38" xfId="269" applyNumberFormat="1" applyFont="1" applyFill="1" applyBorder="1" applyAlignment="1"/>
    <xf numFmtId="49" fontId="47" fillId="0" borderId="38" xfId="269" applyNumberFormat="1" applyFont="1" applyFill="1" applyBorder="1" applyAlignment="1">
      <alignment horizontal="left"/>
    </xf>
    <xf numFmtId="4" fontId="47" fillId="0" borderId="38" xfId="269" applyNumberFormat="1" applyFont="1" applyFill="1" applyBorder="1" applyAlignment="1">
      <alignment horizontal="center" vertical="center"/>
    </xf>
    <xf numFmtId="165" fontId="48" fillId="0" borderId="38" xfId="320" applyNumberFormat="1" applyFont="1" applyFill="1" applyBorder="1" applyAlignment="1">
      <alignment horizontal="right" vertical="center"/>
    </xf>
    <xf numFmtId="165" fontId="48" fillId="0" borderId="38" xfId="320" applyFont="1" applyFill="1" applyBorder="1" applyAlignment="1">
      <alignment vertical="center"/>
    </xf>
    <xf numFmtId="165" fontId="48" fillId="0" borderId="38" xfId="320" applyFont="1" applyFill="1" applyBorder="1"/>
    <xf numFmtId="4" fontId="47" fillId="60" borderId="38" xfId="269" applyNumberFormat="1" applyFont="1" applyFill="1" applyBorder="1" applyAlignment="1">
      <alignment horizontal="center" vertical="center"/>
    </xf>
    <xf numFmtId="0" fontId="45" fillId="27" borderId="38" xfId="241" applyFont="1" applyFill="1" applyBorder="1" applyAlignment="1">
      <alignment horizontal="left" vertical="center"/>
    </xf>
    <xf numFmtId="0" fontId="47" fillId="0" borderId="38" xfId="268" applyFont="1" applyFill="1" applyBorder="1" applyAlignment="1">
      <alignment horizontal="center" vertical="center" wrapText="1"/>
    </xf>
    <xf numFmtId="10" fontId="47" fillId="27" borderId="38" xfId="241" applyNumberFormat="1" applyFont="1" applyFill="1" applyBorder="1" applyAlignment="1">
      <alignment horizontal="center" vertical="top" wrapText="1"/>
    </xf>
    <xf numFmtId="14" fontId="47" fillId="27" borderId="38" xfId="241" applyNumberFormat="1" applyFont="1" applyFill="1" applyBorder="1" applyAlignment="1">
      <alignment horizontal="center" vertical="top" wrapText="1"/>
    </xf>
    <xf numFmtId="0" fontId="44" fillId="0" borderId="33" xfId="258" applyFont="1" applyBorder="1"/>
    <xf numFmtId="4" fontId="48" fillId="0" borderId="33" xfId="269" applyNumberFormat="1" applyFont="1" applyFill="1" applyBorder="1" applyAlignment="1"/>
    <xf numFmtId="49" fontId="47" fillId="0" borderId="33" xfId="269" applyNumberFormat="1" applyFont="1" applyFill="1" applyBorder="1" applyAlignment="1">
      <alignment horizontal="left"/>
    </xf>
    <xf numFmtId="4" fontId="47" fillId="0" borderId="40" xfId="269" applyNumberFormat="1" applyFont="1" applyFill="1" applyBorder="1" applyAlignment="1">
      <alignment horizontal="center" vertical="center"/>
    </xf>
    <xf numFmtId="4" fontId="47" fillId="0" borderId="41" xfId="269" applyNumberFormat="1" applyFont="1" applyFill="1" applyBorder="1" applyAlignment="1">
      <alignment horizontal="center" vertical="center"/>
    </xf>
    <xf numFmtId="165" fontId="48" fillId="0" borderId="41" xfId="320" applyNumberFormat="1" applyFont="1" applyFill="1" applyBorder="1" applyAlignment="1">
      <alignment horizontal="right" vertical="center"/>
    </xf>
    <xf numFmtId="165" fontId="48" fillId="0" borderId="42" xfId="320" applyFont="1" applyFill="1" applyBorder="1" applyAlignment="1">
      <alignment vertical="center"/>
    </xf>
    <xf numFmtId="165" fontId="48" fillId="0" borderId="35" xfId="320" applyFont="1" applyFill="1" applyBorder="1" applyAlignment="1">
      <alignment vertical="center"/>
    </xf>
    <xf numFmtId="165" fontId="48" fillId="0" borderId="43" xfId="320" applyFont="1" applyFill="1" applyBorder="1"/>
    <xf numFmtId="4" fontId="47" fillId="0" borderId="33" xfId="269" applyNumberFormat="1" applyFont="1" applyFill="1" applyBorder="1" applyAlignment="1">
      <alignment horizontal="center" vertical="center"/>
    </xf>
    <xf numFmtId="49" fontId="47" fillId="0" borderId="33" xfId="269" applyNumberFormat="1" applyFont="1" applyFill="1" applyBorder="1" applyAlignment="1">
      <alignment horizontal="center" vertical="center"/>
    </xf>
    <xf numFmtId="4" fontId="47" fillId="60" borderId="33" xfId="269" applyNumberFormat="1" applyFont="1" applyFill="1" applyBorder="1" applyAlignment="1">
      <alignment horizontal="center" vertical="center"/>
    </xf>
    <xf numFmtId="0" fontId="45" fillId="27" borderId="33" xfId="241" applyFont="1" applyFill="1" applyBorder="1" applyAlignment="1">
      <alignment horizontal="left" vertical="center"/>
    </xf>
    <xf numFmtId="10" fontId="47" fillId="0" borderId="33" xfId="268" applyNumberFormat="1" applyFont="1" applyFill="1" applyBorder="1" applyAlignment="1">
      <alignment horizontal="center" vertical="center" wrapText="1"/>
    </xf>
    <xf numFmtId="0" fontId="47" fillId="0" borderId="33" xfId="268" applyFont="1" applyFill="1" applyBorder="1" applyAlignment="1">
      <alignment horizontal="center" vertical="center" wrapText="1"/>
    </xf>
    <xf numFmtId="10" fontId="47" fillId="27" borderId="33" xfId="241" applyNumberFormat="1" applyFont="1" applyFill="1" applyBorder="1" applyAlignment="1">
      <alignment horizontal="center" vertical="top" wrapText="1"/>
    </xf>
    <xf numFmtId="14" fontId="47" fillId="27" borderId="33" xfId="241" applyNumberFormat="1" applyFont="1" applyFill="1" applyBorder="1" applyAlignment="1">
      <alignment horizontal="center" vertical="top" wrapText="1"/>
    </xf>
    <xf numFmtId="14" fontId="47" fillId="27" borderId="44" xfId="241" applyNumberFormat="1" applyFont="1" applyFill="1" applyBorder="1" applyAlignment="1">
      <alignment horizontal="center" vertical="top" wrapText="1"/>
    </xf>
    <xf numFmtId="10" fontId="47" fillId="27" borderId="44" xfId="241" applyNumberFormat="1" applyFont="1" applyFill="1" applyBorder="1" applyAlignment="1">
      <alignment horizontal="center" vertical="top" wrapText="1"/>
    </xf>
    <xf numFmtId="10" fontId="47" fillId="0" borderId="44" xfId="268" applyNumberFormat="1" applyFont="1" applyFill="1" applyBorder="1" applyAlignment="1">
      <alignment horizontal="center" vertical="center" wrapText="1"/>
    </xf>
    <xf numFmtId="0" fontId="47" fillId="0" borderId="44" xfId="268" applyFont="1" applyFill="1" applyBorder="1" applyAlignment="1">
      <alignment horizontal="center" vertical="center" wrapText="1"/>
    </xf>
    <xf numFmtId="4" fontId="47" fillId="0" borderId="44" xfId="269" applyNumberFormat="1" applyFont="1" applyFill="1" applyBorder="1" applyAlignment="1">
      <alignment horizontal="center" vertical="center"/>
    </xf>
    <xf numFmtId="49" fontId="47" fillId="0" borderId="44" xfId="269" applyNumberFormat="1" applyFont="1" applyFill="1" applyBorder="1" applyAlignment="1">
      <alignment horizontal="center" vertical="center"/>
    </xf>
    <xf numFmtId="165" fontId="48" fillId="0" borderId="44" xfId="320" applyNumberFormat="1" applyFont="1" applyFill="1" applyBorder="1" applyAlignment="1">
      <alignment horizontal="right" vertical="center"/>
    </xf>
    <xf numFmtId="165" fontId="48" fillId="0" borderId="44" xfId="320" applyFont="1" applyFill="1" applyBorder="1" applyAlignment="1">
      <alignment vertical="center"/>
    </xf>
    <xf numFmtId="165" fontId="48" fillId="0" borderId="44" xfId="320" applyFont="1" applyFill="1" applyBorder="1"/>
    <xf numFmtId="4" fontId="47" fillId="60" borderId="44" xfId="269" applyNumberFormat="1" applyFont="1" applyFill="1" applyBorder="1" applyAlignment="1">
      <alignment horizontal="center" vertical="center"/>
    </xf>
    <xf numFmtId="0" fontId="45" fillId="27" borderId="44" xfId="241" applyFont="1" applyFill="1" applyBorder="1" applyAlignment="1">
      <alignment horizontal="left" vertical="center"/>
    </xf>
    <xf numFmtId="4" fontId="48" fillId="0" borderId="44" xfId="269" applyNumberFormat="1" applyFont="1" applyFill="1" applyBorder="1" applyAlignment="1"/>
    <xf numFmtId="49" fontId="47" fillId="0" borderId="44" xfId="269" applyNumberFormat="1" applyFont="1" applyFill="1" applyBorder="1" applyAlignment="1">
      <alignment horizontal="left"/>
    </xf>
    <xf numFmtId="0" fontId="44" fillId="0" borderId="44" xfId="258" applyFont="1" applyBorder="1"/>
    <xf numFmtId="0" fontId="44" fillId="0" borderId="45" xfId="258" applyFont="1" applyBorder="1"/>
    <xf numFmtId="0" fontId="44" fillId="0" borderId="46" xfId="258" applyFont="1" applyBorder="1"/>
    <xf numFmtId="0" fontId="44" fillId="0" borderId="47" xfId="258" applyFont="1" applyBorder="1"/>
    <xf numFmtId="0" fontId="44" fillId="0" borderId="48" xfId="258" applyFont="1" applyBorder="1"/>
    <xf numFmtId="165" fontId="47" fillId="0" borderId="38" xfId="362" applyFont="1" applyFill="1" applyBorder="1" applyAlignment="1">
      <alignment horizontal="center" vertical="center" wrapText="1"/>
    </xf>
    <xf numFmtId="10" fontId="47" fillId="0" borderId="44" xfId="277" applyNumberFormat="1" applyFont="1" applyFill="1" applyBorder="1" applyAlignment="1">
      <alignment horizontal="center" vertical="center" wrapText="1"/>
    </xf>
    <xf numFmtId="0" fontId="54" fillId="0" borderId="0" xfId="258" applyFont="1"/>
    <xf numFmtId="0" fontId="54" fillId="0" borderId="49" xfId="258" applyFont="1" applyBorder="1"/>
    <xf numFmtId="0" fontId="54" fillId="0" borderId="50" xfId="258" applyFont="1" applyBorder="1"/>
    <xf numFmtId="166" fontId="54" fillId="0" borderId="33" xfId="205" applyFont="1" applyBorder="1"/>
    <xf numFmtId="0" fontId="46" fillId="0" borderId="0" xfId="258" applyFont="1"/>
    <xf numFmtId="0" fontId="96" fillId="27" borderId="0" xfId="241" applyFont="1" applyFill="1" applyBorder="1" applyAlignment="1">
      <alignment horizontal="left" vertical="center"/>
    </xf>
    <xf numFmtId="0" fontId="48" fillId="0" borderId="0" xfId="241" applyFont="1" applyBorder="1" applyAlignment="1">
      <alignment vertical="center"/>
    </xf>
    <xf numFmtId="0" fontId="57" fillId="0" borderId="0" xfId="241" applyFont="1" applyBorder="1" applyAlignment="1">
      <alignment vertical="center"/>
    </xf>
    <xf numFmtId="0" fontId="58" fillId="0" borderId="0" xfId="241" applyFont="1" applyBorder="1" applyAlignment="1">
      <alignment vertical="center"/>
    </xf>
    <xf numFmtId="0" fontId="48" fillId="0" borderId="0" xfId="241" applyFont="1" applyBorder="1" applyAlignment="1">
      <alignment horizontal="center" vertical="center"/>
    </xf>
    <xf numFmtId="0" fontId="59" fillId="0" borderId="0" xfId="241" applyFont="1" applyBorder="1" applyAlignment="1">
      <alignment vertical="center"/>
    </xf>
    <xf numFmtId="0" fontId="59" fillId="0" borderId="0" xfId="241" applyFont="1" applyBorder="1" applyAlignment="1">
      <alignment horizontal="center" vertical="center"/>
    </xf>
    <xf numFmtId="0" fontId="48" fillId="0" borderId="0" xfId="241" applyFont="1" applyAlignment="1">
      <alignment vertical="center"/>
    </xf>
    <xf numFmtId="0" fontId="48" fillId="0" borderId="0" xfId="241" applyFont="1" applyAlignment="1">
      <alignment horizontal="center" vertical="center"/>
    </xf>
    <xf numFmtId="0" fontId="59" fillId="0" borderId="0" xfId="241" applyFont="1" applyBorder="1" applyAlignment="1"/>
    <xf numFmtId="0" fontId="60" fillId="0" borderId="0" xfId="241" applyFont="1" applyBorder="1" applyAlignment="1">
      <alignment vertical="center"/>
    </xf>
    <xf numFmtId="0" fontId="60" fillId="0" borderId="0" xfId="241" applyFont="1" applyBorder="1" applyAlignment="1"/>
    <xf numFmtId="0" fontId="60" fillId="0" borderId="0" xfId="241" applyFont="1" applyBorder="1" applyAlignment="1">
      <alignment horizontal="center" vertical="center"/>
    </xf>
    <xf numFmtId="40" fontId="61" fillId="0" borderId="0" xfId="241" applyNumberFormat="1" applyFont="1" applyBorder="1" applyAlignment="1">
      <alignment vertical="center"/>
    </xf>
    <xf numFmtId="0" fontId="62" fillId="0" borderId="0" xfId="241" applyFont="1" applyBorder="1" applyAlignment="1">
      <alignment vertical="center"/>
    </xf>
    <xf numFmtId="0" fontId="93" fillId="0" borderId="0" xfId="246" applyFont="1" applyBorder="1"/>
    <xf numFmtId="0" fontId="49" fillId="0" borderId="51" xfId="246" applyFont="1" applyBorder="1" applyAlignment="1">
      <alignment horizontal="left"/>
    </xf>
    <xf numFmtId="10" fontId="49" fillId="0" borderId="52" xfId="246" applyNumberFormat="1" applyFont="1" applyBorder="1" applyAlignment="1"/>
    <xf numFmtId="0" fontId="93" fillId="0" borderId="51" xfId="246" applyFont="1" applyBorder="1" applyAlignment="1">
      <alignment horizontal="left"/>
    </xf>
    <xf numFmtId="0" fontId="94" fillId="0" borderId="39" xfId="241" applyFont="1" applyBorder="1"/>
    <xf numFmtId="0" fontId="93" fillId="0" borderId="53" xfId="246" applyFont="1" applyBorder="1"/>
    <xf numFmtId="0" fontId="93" fillId="0" borderId="34" xfId="246" applyFont="1" applyBorder="1" applyAlignment="1">
      <alignment horizontal="left"/>
    </xf>
    <xf numFmtId="10" fontId="93" fillId="0" borderId="33" xfId="246" applyNumberFormat="1" applyFont="1" applyBorder="1"/>
    <xf numFmtId="0" fontId="93" fillId="0" borderId="54" xfId="246" applyFont="1" applyBorder="1"/>
    <xf numFmtId="0" fontId="93" fillId="0" borderId="53" xfId="246" applyFont="1" applyBorder="1" applyAlignment="1">
      <alignment horizontal="left"/>
    </xf>
    <xf numFmtId="0" fontId="93" fillId="0" borderId="39" xfId="246" applyFont="1" applyBorder="1"/>
    <xf numFmtId="10" fontId="93" fillId="0" borderId="55" xfId="246" applyNumberFormat="1" applyFont="1" applyBorder="1"/>
    <xf numFmtId="4" fontId="75" fillId="0" borderId="0" xfId="246" applyNumberFormat="1"/>
    <xf numFmtId="0" fontId="93" fillId="0" borderId="0" xfId="246" applyNumberFormat="1" applyFont="1" applyBorder="1" applyAlignment="1"/>
    <xf numFmtId="17" fontId="93" fillId="0" borderId="33" xfId="246" applyNumberFormat="1" applyFont="1" applyBorder="1" applyAlignment="1">
      <alignment horizontal="right"/>
    </xf>
    <xf numFmtId="0" fontId="93" fillId="0" borderId="0" xfId="241" applyFont="1"/>
    <xf numFmtId="0" fontId="93" fillId="0" borderId="0" xfId="241" applyFont="1" applyFill="1" applyBorder="1"/>
    <xf numFmtId="38" fontId="60" fillId="61" borderId="39" xfId="241" applyNumberFormat="1" applyFont="1" applyFill="1" applyBorder="1" applyAlignment="1">
      <alignment horizontal="center" vertical="center"/>
    </xf>
    <xf numFmtId="40" fontId="60" fillId="61" borderId="39" xfId="241" applyNumberFormat="1" applyFont="1" applyFill="1" applyBorder="1" applyAlignment="1">
      <alignment horizontal="left" vertical="center" wrapText="1"/>
    </xf>
    <xf numFmtId="40" fontId="60" fillId="61" borderId="39" xfId="241" applyNumberFormat="1" applyFont="1" applyFill="1" applyBorder="1" applyAlignment="1">
      <alignment horizontal="center" vertical="center"/>
    </xf>
    <xf numFmtId="43" fontId="61" fillId="0" borderId="0" xfId="241" applyNumberFormat="1" applyFont="1" applyBorder="1" applyAlignment="1">
      <alignment vertical="center"/>
    </xf>
    <xf numFmtId="40" fontId="60" fillId="61" borderId="39" xfId="304" applyNumberFormat="1" applyFont="1" applyFill="1" applyBorder="1" applyAlignment="1">
      <alignment horizontal="center" vertical="center"/>
    </xf>
    <xf numFmtId="181" fontId="60" fillId="61" borderId="51" xfId="241" applyNumberFormat="1" applyFont="1" applyFill="1" applyBorder="1" applyAlignment="1">
      <alignment horizontal="center" vertical="center"/>
    </xf>
    <xf numFmtId="166" fontId="60" fillId="0" borderId="39" xfId="205" applyFont="1" applyFill="1" applyBorder="1" applyAlignment="1">
      <alignment horizontal="center" vertical="center"/>
    </xf>
    <xf numFmtId="0" fontId="46" fillId="27" borderId="56" xfId="241" applyFont="1" applyFill="1" applyBorder="1" applyAlignment="1">
      <alignment horizontal="left" vertical="center"/>
    </xf>
    <xf numFmtId="10" fontId="46" fillId="27" borderId="56" xfId="291" applyNumberFormat="1" applyFont="1" applyFill="1" applyBorder="1" applyAlignment="1">
      <alignment vertical="center"/>
    </xf>
    <xf numFmtId="49" fontId="47" fillId="0" borderId="34" xfId="269" applyNumberFormat="1" applyFont="1" applyFill="1" applyBorder="1" applyAlignment="1">
      <alignment horizontal="center" vertical="center"/>
    </xf>
    <xf numFmtId="49" fontId="48" fillId="0" borderId="34" xfId="269" applyNumberFormat="1" applyFont="1" applyFill="1" applyBorder="1" applyAlignment="1">
      <alignment horizontal="center" vertical="center"/>
    </xf>
    <xf numFmtId="49" fontId="31" fillId="0" borderId="0" xfId="269" applyNumberFormat="1" applyFont="1" applyFill="1" applyBorder="1" applyAlignment="1">
      <alignment horizontal="center" vertical="center"/>
    </xf>
    <xf numFmtId="0" fontId="28" fillId="27" borderId="0" xfId="241" applyFont="1" applyFill="1" applyBorder="1" applyAlignment="1">
      <alignment horizontal="left" vertical="center"/>
    </xf>
    <xf numFmtId="10" fontId="28" fillId="27" borderId="0" xfId="291" applyNumberFormat="1" applyFont="1" applyFill="1" applyBorder="1" applyAlignment="1">
      <alignment vertical="center"/>
    </xf>
    <xf numFmtId="4" fontId="28" fillId="27" borderId="0" xfId="241" applyNumberFormat="1" applyFont="1" applyFill="1" applyBorder="1" applyAlignment="1">
      <alignment horizontal="left" vertical="center"/>
    </xf>
    <xf numFmtId="14" fontId="28" fillId="27" borderId="0" xfId="291" applyNumberFormat="1" applyFont="1" applyFill="1" applyBorder="1" applyAlignment="1">
      <alignment vertical="center"/>
    </xf>
    <xf numFmtId="0" fontId="42" fillId="27" borderId="0" xfId="241" applyFont="1" applyFill="1" applyBorder="1" applyAlignment="1">
      <alignment vertical="center"/>
    </xf>
    <xf numFmtId="10" fontId="28" fillId="27" borderId="0" xfId="241" applyNumberFormat="1" applyFont="1" applyFill="1" applyBorder="1" applyAlignment="1">
      <alignment horizontal="right" vertical="center"/>
    </xf>
    <xf numFmtId="49" fontId="31" fillId="0" borderId="0" xfId="269" applyNumberFormat="1" applyFont="1" applyFill="1" applyBorder="1" applyAlignment="1">
      <alignment horizontal="center"/>
    </xf>
    <xf numFmtId="0" fontId="31" fillId="0" borderId="0" xfId="269" applyFont="1" applyFill="1" applyBorder="1" applyAlignment="1">
      <alignment wrapText="1"/>
    </xf>
    <xf numFmtId="4" fontId="31" fillId="0" borderId="0" xfId="269" applyNumberFormat="1" applyFont="1" applyFill="1" applyBorder="1" applyAlignment="1">
      <alignment horizontal="center"/>
    </xf>
    <xf numFmtId="174" fontId="31" fillId="0" borderId="0" xfId="269" applyNumberFormat="1" applyFont="1" applyFill="1" applyBorder="1" applyAlignment="1"/>
    <xf numFmtId="4" fontId="31" fillId="0" borderId="0" xfId="269" applyNumberFormat="1" applyFont="1" applyFill="1" applyBorder="1" applyAlignment="1">
      <alignment horizontal="right"/>
    </xf>
    <xf numFmtId="4" fontId="29" fillId="0" borderId="0" xfId="258" applyNumberFormat="1" applyBorder="1"/>
    <xf numFmtId="4" fontId="29" fillId="0" borderId="0" xfId="258" applyNumberFormat="1"/>
    <xf numFmtId="0" fontId="29" fillId="0" borderId="0" xfId="258" applyAlignment="1">
      <alignment horizontal="left" vertical="center"/>
    </xf>
    <xf numFmtId="0" fontId="47" fillId="27" borderId="56" xfId="241" applyFont="1" applyFill="1" applyBorder="1" applyAlignment="1">
      <alignment vertical="center" wrapText="1"/>
    </xf>
    <xf numFmtId="0" fontId="60" fillId="0" borderId="0" xfId="241" applyFont="1" applyBorder="1" applyAlignment="1">
      <alignment vertical="center" wrapText="1"/>
    </xf>
    <xf numFmtId="0" fontId="48" fillId="0" borderId="0" xfId="241" applyFont="1" applyBorder="1" applyAlignment="1">
      <alignment vertical="center" wrapText="1"/>
    </xf>
    <xf numFmtId="0" fontId="59" fillId="0" borderId="0" xfId="241" applyFont="1" applyBorder="1" applyAlignment="1">
      <alignment vertical="center" wrapText="1"/>
    </xf>
    <xf numFmtId="0" fontId="48" fillId="0" borderId="0" xfId="241" applyFont="1" applyAlignment="1">
      <alignment vertical="center" wrapText="1"/>
    </xf>
    <xf numFmtId="40" fontId="61" fillId="0" borderId="34" xfId="241" applyNumberFormat="1" applyFont="1" applyBorder="1" applyAlignment="1">
      <alignment vertical="center"/>
    </xf>
    <xf numFmtId="0" fontId="97" fillId="0" borderId="0" xfId="241" applyFont="1" applyBorder="1" applyAlignment="1"/>
    <xf numFmtId="0" fontId="98" fillId="0" borderId="0" xfId="241" applyFont="1" applyBorder="1" applyAlignment="1"/>
    <xf numFmtId="49" fontId="47" fillId="0" borderId="57" xfId="268" applyNumberFormat="1" applyFont="1" applyFill="1" applyBorder="1" applyAlignment="1">
      <alignment horizontal="center" vertical="center" wrapText="1"/>
    </xf>
    <xf numFmtId="49" fontId="29" fillId="0" borderId="0" xfId="258" applyNumberFormat="1" applyBorder="1"/>
    <xf numFmtId="49" fontId="29" fillId="0" borderId="0" xfId="258" applyNumberFormat="1"/>
    <xf numFmtId="0" fontId="18" fillId="0" borderId="0" xfId="0" applyFont="1"/>
    <xf numFmtId="0" fontId="58" fillId="0" borderId="33" xfId="241" applyFont="1" applyBorder="1" applyAlignment="1">
      <alignment vertical="center"/>
    </xf>
    <xf numFmtId="0" fontId="57" fillId="0" borderId="33" xfId="241" applyFont="1" applyBorder="1" applyAlignment="1">
      <alignment vertical="center"/>
    </xf>
    <xf numFmtId="0" fontId="67" fillId="0" borderId="0" xfId="241" applyFont="1" applyBorder="1" applyAlignment="1">
      <alignment vertical="center"/>
    </xf>
    <xf numFmtId="0" fontId="66" fillId="27" borderId="0" xfId="241" applyFont="1" applyFill="1" applyBorder="1" applyAlignment="1"/>
    <xf numFmtId="38" fontId="67" fillId="62" borderId="58" xfId="241" applyNumberFormat="1" applyFont="1" applyFill="1" applyBorder="1" applyAlignment="1">
      <alignment horizontal="center"/>
    </xf>
    <xf numFmtId="38" fontId="66" fillId="62" borderId="59" xfId="241" applyNumberFormat="1" applyFont="1" applyFill="1" applyBorder="1" applyAlignment="1">
      <alignment horizontal="center" vertical="center"/>
    </xf>
    <xf numFmtId="40" fontId="66" fillId="62" borderId="60" xfId="241" applyNumberFormat="1" applyFont="1" applyFill="1" applyBorder="1" applyAlignment="1">
      <alignment vertical="center" wrapText="1"/>
    </xf>
    <xf numFmtId="40" fontId="66" fillId="62" borderId="58" xfId="241" applyNumberFormat="1" applyFont="1" applyFill="1" applyBorder="1" applyAlignment="1">
      <alignment vertical="center" wrapText="1"/>
    </xf>
    <xf numFmtId="40" fontId="66" fillId="62" borderId="37" xfId="241" applyNumberFormat="1" applyFont="1" applyFill="1" applyBorder="1" applyAlignment="1">
      <alignment vertical="center" wrapText="1"/>
    </xf>
    <xf numFmtId="164" fontId="66" fillId="27" borderId="61" xfId="206" applyFont="1" applyFill="1" applyBorder="1" applyAlignment="1">
      <alignment horizontal="right"/>
    </xf>
    <xf numFmtId="0" fontId="67" fillId="0" borderId="0" xfId="241" applyFont="1" applyBorder="1" applyAlignment="1">
      <alignment horizontal="center" vertical="center"/>
    </xf>
    <xf numFmtId="0" fontId="66" fillId="27" borderId="0" xfId="241" applyFont="1" applyFill="1" applyBorder="1" applyAlignment="1">
      <alignment horizontal="center"/>
    </xf>
    <xf numFmtId="0" fontId="66" fillId="27" borderId="0" xfId="241" applyFont="1" applyFill="1" applyBorder="1" applyAlignment="1">
      <alignment horizontal="left"/>
    </xf>
    <xf numFmtId="0" fontId="66" fillId="27" borderId="33" xfId="241" applyFont="1" applyFill="1" applyBorder="1" applyAlignment="1">
      <alignment horizontal="left"/>
    </xf>
    <xf numFmtId="0" fontId="66" fillId="0" borderId="0" xfId="241" applyFont="1" applyFill="1" applyBorder="1" applyAlignment="1">
      <alignment horizontal="left" wrapText="1"/>
    </xf>
    <xf numFmtId="0" fontId="66" fillId="0" borderId="0" xfId="241" applyFont="1" applyFill="1" applyBorder="1" applyAlignment="1">
      <alignment horizontal="left"/>
    </xf>
    <xf numFmtId="0" fontId="66" fillId="0" borderId="0" xfId="241" applyFont="1" applyBorder="1" applyAlignment="1">
      <alignment horizontal="left" wrapText="1"/>
    </xf>
    <xf numFmtId="0" fontId="67" fillId="0" borderId="0" xfId="241" applyFont="1" applyBorder="1" applyAlignment="1">
      <alignment horizontal="left"/>
    </xf>
    <xf numFmtId="0" fontId="69" fillId="0" borderId="0" xfId="241" applyFont="1" applyBorder="1" applyAlignment="1">
      <alignment vertical="center"/>
    </xf>
    <xf numFmtId="0" fontId="66" fillId="0" borderId="48" xfId="241" applyNumberFormat="1" applyFont="1" applyFill="1" applyBorder="1" applyAlignment="1">
      <alignment horizontal="right" vertical="center"/>
    </xf>
    <xf numFmtId="0" fontId="66" fillId="0" borderId="58" xfId="241" applyNumberFormat="1" applyFont="1" applyFill="1" applyBorder="1" applyAlignment="1">
      <alignment horizontal="right" vertical="center"/>
    </xf>
    <xf numFmtId="164" fontId="66" fillId="61" borderId="58" xfId="206" quotePrefix="1" applyFont="1" applyFill="1" applyBorder="1" applyAlignment="1"/>
    <xf numFmtId="10" fontId="67" fillId="0" borderId="39" xfId="278" applyNumberFormat="1" applyFont="1" applyFill="1" applyBorder="1" applyAlignment="1">
      <alignment horizontal="center" vertical="center"/>
    </xf>
    <xf numFmtId="164" fontId="67" fillId="0" borderId="39" xfId="206" applyFont="1" applyFill="1" applyBorder="1" applyAlignment="1">
      <alignment horizontal="right" vertical="center"/>
    </xf>
    <xf numFmtId="0" fontId="67" fillId="0" borderId="0" xfId="241" applyFont="1"/>
    <xf numFmtId="0" fontId="67" fillId="0" borderId="0" xfId="241" applyFont="1" applyAlignment="1">
      <alignment wrapText="1"/>
    </xf>
    <xf numFmtId="175" fontId="67" fillId="0" borderId="0" xfId="241" applyNumberFormat="1" applyFont="1"/>
    <xf numFmtId="0" fontId="70" fillId="0" borderId="0" xfId="241" applyFont="1" applyBorder="1" applyAlignment="1">
      <alignment vertical="center"/>
    </xf>
    <xf numFmtId="40" fontId="67" fillId="0" borderId="0" xfId="241" applyNumberFormat="1" applyFont="1"/>
    <xf numFmtId="0" fontId="67" fillId="0" borderId="0" xfId="241" applyFont="1" applyBorder="1" applyAlignment="1">
      <alignment vertical="center" wrapText="1"/>
    </xf>
    <xf numFmtId="165" fontId="67" fillId="0" borderId="0" xfId="241" applyNumberFormat="1" applyFont="1" applyBorder="1" applyAlignment="1">
      <alignment vertical="center"/>
    </xf>
    <xf numFmtId="0" fontId="48" fillId="0" borderId="48" xfId="241" applyFont="1" applyBorder="1" applyAlignment="1">
      <alignment vertical="center"/>
    </xf>
    <xf numFmtId="0" fontId="48" fillId="0" borderId="48" xfId="241" applyFont="1" applyBorder="1" applyAlignment="1">
      <alignment vertical="center" wrapText="1"/>
    </xf>
    <xf numFmtId="0" fontId="48" fillId="0" borderId="48" xfId="241" applyFont="1" applyBorder="1" applyAlignment="1">
      <alignment horizontal="center" vertical="center"/>
    </xf>
    <xf numFmtId="180" fontId="48" fillId="0" borderId="48" xfId="241" applyNumberFormat="1" applyFont="1" applyBorder="1" applyAlignment="1">
      <alignment vertical="center"/>
    </xf>
    <xf numFmtId="180" fontId="66" fillId="27" borderId="0" xfId="241" applyNumberFormat="1" applyFont="1" applyFill="1" applyBorder="1" applyAlignment="1">
      <alignment horizontal="left"/>
    </xf>
    <xf numFmtId="180" fontId="67" fillId="0" borderId="0" xfId="241" applyNumberFormat="1" applyFont="1" applyBorder="1" applyAlignment="1">
      <alignment horizontal="left"/>
    </xf>
    <xf numFmtId="180" fontId="66" fillId="62" borderId="58" xfId="241" applyNumberFormat="1" applyFont="1" applyFill="1" applyBorder="1" applyAlignment="1">
      <alignment vertical="center" wrapText="1"/>
    </xf>
    <xf numFmtId="180" fontId="66" fillId="0" borderId="58" xfId="241" applyNumberFormat="1" applyFont="1" applyFill="1" applyBorder="1" applyAlignment="1">
      <alignment horizontal="right" vertical="center"/>
    </xf>
    <xf numFmtId="180" fontId="67" fillId="0" borderId="0" xfId="241" applyNumberFormat="1" applyFont="1"/>
    <xf numFmtId="180" fontId="67" fillId="0" borderId="0" xfId="241" applyNumberFormat="1" applyFont="1" applyBorder="1" applyAlignment="1">
      <alignment vertical="center"/>
    </xf>
    <xf numFmtId="180" fontId="60" fillId="0" borderId="0" xfId="241" applyNumberFormat="1" applyFont="1" applyBorder="1" applyAlignment="1">
      <alignment vertical="center"/>
    </xf>
    <xf numFmtId="180" fontId="48" fillId="0" borderId="0" xfId="241" applyNumberFormat="1" applyFont="1" applyBorder="1" applyAlignment="1">
      <alignment vertical="center"/>
    </xf>
    <xf numFmtId="180" fontId="59" fillId="0" borderId="0" xfId="241" applyNumberFormat="1" applyFont="1" applyBorder="1" applyAlignment="1">
      <alignment vertical="center"/>
    </xf>
    <xf numFmtId="180" fontId="48" fillId="0" borderId="0" xfId="241" applyNumberFormat="1" applyFont="1" applyAlignment="1">
      <alignment vertical="center"/>
    </xf>
    <xf numFmtId="10" fontId="66" fillId="27" borderId="0" xfId="278" applyNumberFormat="1" applyFont="1" applyFill="1" applyBorder="1" applyAlignment="1">
      <alignment horizontal="left"/>
    </xf>
    <xf numFmtId="10" fontId="66" fillId="27" borderId="0" xfId="241" applyNumberFormat="1" applyFont="1" applyFill="1" applyBorder="1" applyAlignment="1">
      <alignment horizontal="left"/>
    </xf>
    <xf numFmtId="14" fontId="66" fillId="27" borderId="0" xfId="278" applyNumberFormat="1" applyFont="1" applyFill="1" applyBorder="1" applyAlignment="1">
      <alignment horizontal="left"/>
    </xf>
    <xf numFmtId="0" fontId="48" fillId="0" borderId="0" xfId="241" applyFont="1" applyFill="1" applyBorder="1" applyAlignment="1">
      <alignment horizontal="center" vertical="center"/>
    </xf>
    <xf numFmtId="0" fontId="68" fillId="0" borderId="0" xfId="241" applyFont="1" applyFill="1" applyBorder="1" applyAlignment="1">
      <alignment horizontal="center" vertical="center"/>
    </xf>
    <xf numFmtId="0" fontId="66" fillId="0" borderId="0" xfId="241" applyFont="1" applyFill="1" applyBorder="1" applyAlignment="1">
      <alignment horizontal="center" vertical="center"/>
    </xf>
    <xf numFmtId="40" fontId="66" fillId="0" borderId="0" xfId="241" applyNumberFormat="1" applyFont="1" applyFill="1" applyBorder="1" applyAlignment="1">
      <alignment vertical="center" wrapText="1"/>
    </xf>
    <xf numFmtId="0" fontId="67" fillId="0" borderId="38" xfId="241" applyFont="1" applyFill="1" applyBorder="1" applyAlignment="1">
      <alignment horizontal="center" vertical="center"/>
    </xf>
    <xf numFmtId="0" fontId="67" fillId="0" borderId="39" xfId="241" applyFont="1" applyFill="1" applyBorder="1" applyAlignment="1">
      <alignment horizontal="center" vertical="center"/>
    </xf>
    <xf numFmtId="0" fontId="67" fillId="0" borderId="39" xfId="241" applyFont="1" applyFill="1" applyBorder="1" applyAlignment="1">
      <alignment vertical="center" wrapText="1"/>
    </xf>
    <xf numFmtId="180" fontId="67" fillId="0" borderId="39" xfId="304" applyNumberFormat="1" applyFont="1" applyFill="1" applyBorder="1" applyAlignment="1">
      <alignment horizontal="right" vertical="center"/>
    </xf>
    <xf numFmtId="44" fontId="67" fillId="0" borderId="39" xfId="215" applyFont="1" applyFill="1" applyBorder="1" applyAlignment="1">
      <alignment horizontal="center" vertical="center"/>
    </xf>
    <xf numFmtId="164" fontId="67" fillId="0" borderId="39" xfId="206" applyFont="1" applyFill="1" applyBorder="1" applyAlignment="1">
      <alignment vertical="center"/>
    </xf>
    <xf numFmtId="164" fontId="67" fillId="0" borderId="44" xfId="206" applyFont="1" applyFill="1" applyBorder="1" applyAlignment="1">
      <alignment horizontal="right" vertical="center"/>
    </xf>
    <xf numFmtId="164" fontId="67" fillId="0" borderId="0" xfId="206" applyFont="1" applyFill="1" applyBorder="1" applyAlignment="1">
      <alignment horizontal="right" vertical="center"/>
    </xf>
    <xf numFmtId="164" fontId="66" fillId="0" borderId="0" xfId="206" applyFont="1" applyFill="1" applyBorder="1" applyAlignment="1">
      <alignment horizontal="right"/>
    </xf>
    <xf numFmtId="0" fontId="67" fillId="0" borderId="0" xfId="241" applyFont="1" applyFill="1"/>
    <xf numFmtId="40" fontId="67" fillId="0" borderId="0" xfId="241" applyNumberFormat="1" applyFont="1" applyFill="1"/>
    <xf numFmtId="0" fontId="67" fillId="0" borderId="0" xfId="241" applyFont="1" applyFill="1" applyBorder="1" applyAlignment="1">
      <alignment horizontal="center" vertical="center"/>
    </xf>
    <xf numFmtId="0" fontId="60" fillId="0" borderId="0" xfId="241" applyFont="1" applyFill="1" applyBorder="1" applyAlignment="1">
      <alignment horizontal="center" vertical="center"/>
    </xf>
    <xf numFmtId="0" fontId="59" fillId="0" borderId="0" xfId="241" applyFont="1" applyFill="1" applyBorder="1" applyAlignment="1">
      <alignment horizontal="center" vertical="center"/>
    </xf>
    <xf numFmtId="0" fontId="48" fillId="0" borderId="0" xfId="241" applyFont="1" applyFill="1" applyAlignment="1">
      <alignment horizontal="center" vertical="center"/>
    </xf>
    <xf numFmtId="164" fontId="71" fillId="63" borderId="61" xfId="206" quotePrefix="1" applyFont="1" applyFill="1" applyBorder="1" applyAlignment="1"/>
    <xf numFmtId="180" fontId="66" fillId="59" borderId="62" xfId="241" applyNumberFormat="1" applyFont="1" applyFill="1" applyBorder="1" applyAlignment="1">
      <alignment horizontal="center" vertical="center"/>
    </xf>
    <xf numFmtId="0" fontId="66" fillId="59" borderId="63" xfId="241" applyFont="1" applyFill="1" applyBorder="1" applyAlignment="1">
      <alignment horizontal="center" vertical="center" wrapText="1"/>
    </xf>
    <xf numFmtId="0" fontId="66" fillId="59" borderId="64" xfId="241" applyFont="1" applyFill="1" applyBorder="1" applyAlignment="1">
      <alignment horizontal="center" vertical="center"/>
    </xf>
    <xf numFmtId="40" fontId="61" fillId="0" borderId="0" xfId="241" applyNumberFormat="1" applyFont="1" applyFill="1" applyBorder="1" applyAlignment="1">
      <alignment vertical="center" wrapText="1"/>
    </xf>
    <xf numFmtId="164" fontId="60" fillId="0" borderId="0" xfId="206" applyFont="1" applyFill="1" applyBorder="1" applyAlignment="1">
      <alignment horizontal="center" vertical="center"/>
    </xf>
    <xf numFmtId="164" fontId="61" fillId="0" borderId="0" xfId="206" quotePrefix="1" applyFont="1" applyFill="1" applyBorder="1" applyAlignment="1"/>
    <xf numFmtId="0" fontId="18" fillId="0" borderId="0" xfId="0" applyFont="1" applyFill="1"/>
    <xf numFmtId="164" fontId="61" fillId="61" borderId="46" xfId="206" quotePrefix="1" applyFont="1" applyFill="1" applyBorder="1" applyAlignment="1"/>
    <xf numFmtId="49" fontId="72" fillId="0" borderId="34" xfId="268" applyNumberFormat="1" applyFont="1" applyFill="1" applyBorder="1" applyAlignment="1">
      <alignment horizontal="center" vertical="center" wrapText="1"/>
    </xf>
    <xf numFmtId="0" fontId="72" fillId="27" borderId="0" xfId="241" applyFont="1" applyFill="1" applyBorder="1" applyAlignment="1">
      <alignment vertical="center" wrapText="1"/>
    </xf>
    <xf numFmtId="14" fontId="72" fillId="27" borderId="0" xfId="241" applyNumberFormat="1" applyFont="1" applyFill="1" applyBorder="1" applyAlignment="1">
      <alignment horizontal="left" vertical="center" wrapText="1"/>
    </xf>
    <xf numFmtId="0" fontId="73" fillId="0" borderId="0" xfId="258" applyFont="1"/>
    <xf numFmtId="10" fontId="72" fillId="27" borderId="0" xfId="241" applyNumberFormat="1" applyFont="1" applyFill="1" applyBorder="1" applyAlignment="1">
      <alignment horizontal="left" vertical="center" wrapText="1"/>
    </xf>
    <xf numFmtId="10" fontId="72" fillId="27" borderId="0" xfId="241" applyNumberFormat="1" applyFont="1" applyFill="1" applyBorder="1" applyAlignment="1">
      <alignment horizontal="left" vertical="top"/>
    </xf>
    <xf numFmtId="14" fontId="72" fillId="27" borderId="0" xfId="241" applyNumberFormat="1" applyFont="1" applyFill="1" applyBorder="1" applyAlignment="1">
      <alignment horizontal="center" vertical="top" wrapText="1"/>
    </xf>
    <xf numFmtId="0" fontId="72" fillId="27" borderId="0" xfId="241" applyFont="1" applyFill="1" applyBorder="1" applyAlignment="1">
      <alignment horizontal="center" vertical="top" wrapText="1"/>
    </xf>
    <xf numFmtId="10" fontId="72" fillId="27" borderId="0" xfId="241" applyNumberFormat="1" applyFont="1" applyFill="1" applyBorder="1" applyAlignment="1">
      <alignment horizontal="center" vertical="top" wrapText="1"/>
    </xf>
    <xf numFmtId="0" fontId="99" fillId="0" borderId="0" xfId="268" applyFont="1" applyFill="1" applyBorder="1" applyAlignment="1">
      <alignment horizontal="center" vertical="center" wrapText="1"/>
    </xf>
    <xf numFmtId="0" fontId="72" fillId="0" borderId="0" xfId="268" applyFont="1" applyFill="1" applyBorder="1" applyAlignment="1">
      <alignment horizontal="center" vertical="center" wrapText="1"/>
    </xf>
    <xf numFmtId="10" fontId="72" fillId="0" borderId="0" xfId="268" applyNumberFormat="1" applyFont="1" applyFill="1" applyBorder="1" applyAlignment="1">
      <alignment horizontal="center" vertical="center" wrapText="1"/>
    </xf>
    <xf numFmtId="165" fontId="47" fillId="0" borderId="16" xfId="320" applyFont="1" applyFill="1" applyBorder="1" applyAlignment="1">
      <alignment horizontal="center" wrapText="1"/>
    </xf>
    <xf numFmtId="165" fontId="47" fillId="0" borderId="65" xfId="320" applyFont="1" applyFill="1" applyBorder="1" applyAlignment="1">
      <alignment horizontal="center" vertical="top" wrapText="1"/>
    </xf>
    <xf numFmtId="165" fontId="47" fillId="0" borderId="16" xfId="320" applyFont="1" applyFill="1" applyBorder="1" applyAlignment="1">
      <alignment horizontal="center" vertical="top" wrapText="1"/>
    </xf>
    <xf numFmtId="44" fontId="48" fillId="0" borderId="16" xfId="215" applyFont="1" applyFill="1" applyBorder="1" applyAlignment="1">
      <alignment vertical="center" wrapText="1"/>
    </xf>
    <xf numFmtId="165" fontId="48" fillId="0" borderId="54" xfId="269" applyNumberFormat="1" applyFont="1" applyFill="1" applyBorder="1" applyAlignment="1">
      <alignment vertical="center" wrapText="1"/>
    </xf>
    <xf numFmtId="10" fontId="48" fillId="0" borderId="50" xfId="321" applyNumberFormat="1" applyFont="1" applyFill="1" applyBorder="1" applyAlignment="1">
      <alignment horizontal="center" vertical="center"/>
    </xf>
    <xf numFmtId="165" fontId="48" fillId="0" borderId="50" xfId="320" applyFont="1" applyFill="1" applyBorder="1" applyAlignment="1">
      <alignment vertical="center"/>
    </xf>
    <xf numFmtId="165" fontId="48" fillId="0" borderId="66" xfId="320" applyFont="1" applyFill="1" applyBorder="1" applyAlignment="1">
      <alignment vertical="center"/>
    </xf>
    <xf numFmtId="4" fontId="47" fillId="59" borderId="50" xfId="269" applyNumberFormat="1" applyFont="1" applyFill="1" applyBorder="1" applyAlignment="1">
      <alignment horizontal="center" vertical="center"/>
    </xf>
    <xf numFmtId="4" fontId="47" fillId="0" borderId="50" xfId="269" applyNumberFormat="1" applyFont="1" applyFill="1" applyBorder="1" applyAlignment="1">
      <alignment horizontal="center" vertical="center"/>
    </xf>
    <xf numFmtId="4" fontId="47" fillId="0" borderId="66" xfId="269" applyNumberFormat="1" applyFont="1" applyFill="1" applyBorder="1" applyAlignment="1">
      <alignment horizontal="center" vertical="center"/>
    </xf>
    <xf numFmtId="4" fontId="47" fillId="0" borderId="67" xfId="269" applyNumberFormat="1" applyFont="1" applyFill="1" applyBorder="1" applyAlignment="1">
      <alignment horizontal="center" vertical="center"/>
    </xf>
    <xf numFmtId="4" fontId="47" fillId="0" borderId="45" xfId="269" applyNumberFormat="1" applyFont="1" applyFill="1" applyBorder="1" applyAlignment="1">
      <alignment horizontal="center" vertical="center"/>
    </xf>
    <xf numFmtId="4" fontId="47" fillId="0" borderId="46" xfId="269" applyNumberFormat="1" applyFont="1" applyFill="1" applyBorder="1" applyAlignment="1">
      <alignment horizontal="center" vertical="center"/>
    </xf>
    <xf numFmtId="0" fontId="93" fillId="0" borderId="30" xfId="246" applyFont="1" applyBorder="1"/>
    <xf numFmtId="0" fontId="49" fillId="0" borderId="0" xfId="246" applyFont="1" applyBorder="1" applyAlignment="1">
      <alignment vertical="top"/>
    </xf>
    <xf numFmtId="0" fontId="75" fillId="0" borderId="0" xfId="246" applyBorder="1"/>
    <xf numFmtId="0" fontId="75" fillId="0" borderId="33" xfId="246" applyBorder="1"/>
    <xf numFmtId="0" fontId="93" fillId="0" borderId="68" xfId="246" applyNumberFormat="1" applyFont="1" applyBorder="1" applyAlignment="1"/>
    <xf numFmtId="0" fontId="75" fillId="0" borderId="0" xfId="246" applyAlignment="1">
      <alignment vertical="center"/>
    </xf>
    <xf numFmtId="0" fontId="75" fillId="0" borderId="0" xfId="246" applyBorder="1" applyAlignment="1">
      <alignment vertical="center"/>
    </xf>
    <xf numFmtId="10" fontId="94" fillId="0" borderId="52" xfId="241" applyNumberFormat="1" applyFont="1" applyBorder="1"/>
    <xf numFmtId="10" fontId="94" fillId="0" borderId="55" xfId="241" applyNumberFormat="1" applyFont="1" applyBorder="1"/>
    <xf numFmtId="10" fontId="94" fillId="0" borderId="52" xfId="241" applyNumberFormat="1" applyFont="1" applyBorder="1" applyAlignment="1">
      <alignment horizontal="right"/>
    </xf>
    <xf numFmtId="10" fontId="93" fillId="0" borderId="55" xfId="278" applyNumberFormat="1" applyFont="1" applyBorder="1"/>
    <xf numFmtId="0" fontId="47" fillId="27" borderId="69" xfId="241" applyFont="1" applyFill="1" applyBorder="1" applyAlignment="1">
      <alignment vertical="center" wrapText="1"/>
    </xf>
    <xf numFmtId="0" fontId="72" fillId="27" borderId="33" xfId="241" applyFont="1" applyFill="1" applyBorder="1" applyAlignment="1">
      <alignment vertical="center" wrapText="1"/>
    </xf>
    <xf numFmtId="14" fontId="72" fillId="27" borderId="33" xfId="241" applyNumberFormat="1" applyFont="1" applyFill="1" applyBorder="1" applyAlignment="1">
      <alignment horizontal="center" vertical="top" wrapText="1"/>
    </xf>
    <xf numFmtId="10" fontId="72" fillId="27" borderId="33" xfId="241" applyNumberFormat="1" applyFont="1" applyFill="1" applyBorder="1" applyAlignment="1">
      <alignment horizontal="center" vertical="top" wrapText="1"/>
    </xf>
    <xf numFmtId="10" fontId="72" fillId="0" borderId="33" xfId="268" applyNumberFormat="1" applyFont="1" applyFill="1" applyBorder="1" applyAlignment="1">
      <alignment horizontal="center" vertical="center" wrapText="1"/>
    </xf>
    <xf numFmtId="0" fontId="72" fillId="27" borderId="33" xfId="241" applyFont="1" applyFill="1" applyBorder="1" applyAlignment="1">
      <alignment horizontal="center"/>
    </xf>
    <xf numFmtId="165" fontId="48" fillId="0" borderId="70" xfId="269" applyNumberFormat="1" applyFont="1" applyFill="1" applyBorder="1" applyAlignment="1">
      <alignment vertical="center" wrapText="1"/>
    </xf>
    <xf numFmtId="10" fontId="48" fillId="0" borderId="45" xfId="321" applyNumberFormat="1" applyFont="1" applyFill="1" applyBorder="1" applyAlignment="1">
      <alignment horizontal="center" vertical="center"/>
    </xf>
    <xf numFmtId="165" fontId="48" fillId="0" borderId="45" xfId="320" applyFont="1" applyFill="1" applyBorder="1" applyAlignment="1">
      <alignment horizontal="right" vertical="center"/>
    </xf>
    <xf numFmtId="165" fontId="48" fillId="0" borderId="45" xfId="320" applyFont="1" applyFill="1" applyBorder="1" applyAlignment="1">
      <alignment vertical="center"/>
    </xf>
    <xf numFmtId="165" fontId="48" fillId="0" borderId="46" xfId="320" applyFont="1" applyFill="1" applyBorder="1" applyAlignment="1">
      <alignment vertical="center"/>
    </xf>
    <xf numFmtId="38" fontId="61" fillId="64" borderId="71" xfId="241" applyNumberFormat="1" applyFont="1" applyFill="1" applyBorder="1" applyAlignment="1">
      <alignment horizontal="center" vertical="center"/>
    </xf>
    <xf numFmtId="38" fontId="61" fillId="64" borderId="72" xfId="241" applyNumberFormat="1" applyFont="1" applyFill="1" applyBorder="1" applyAlignment="1">
      <alignment horizontal="center" vertical="center"/>
    </xf>
    <xf numFmtId="40" fontId="61" fillId="64" borderId="72" xfId="241" applyNumberFormat="1" applyFont="1" applyFill="1" applyBorder="1" applyAlignment="1">
      <alignment vertical="center" wrapText="1"/>
    </xf>
    <xf numFmtId="40" fontId="61" fillId="64" borderId="72" xfId="241" applyNumberFormat="1" applyFont="1" applyFill="1" applyBorder="1" applyAlignment="1">
      <alignment horizontal="center" vertical="center" wrapText="1"/>
    </xf>
    <xf numFmtId="40" fontId="61" fillId="64" borderId="73" xfId="241" applyNumberFormat="1" applyFont="1" applyFill="1" applyBorder="1" applyAlignment="1">
      <alignment vertical="center" wrapText="1"/>
    </xf>
    <xf numFmtId="164" fontId="60" fillId="27" borderId="44" xfId="206" applyFont="1" applyFill="1" applyBorder="1" applyAlignment="1">
      <alignment horizontal="center" vertical="center"/>
    </xf>
    <xf numFmtId="0" fontId="100" fillId="0" borderId="0" xfId="241" applyFont="1" applyBorder="1" applyAlignment="1">
      <alignment vertical="center"/>
    </xf>
    <xf numFmtId="0" fontId="101" fillId="0" borderId="0" xfId="241" applyFont="1" applyBorder="1" applyAlignment="1">
      <alignment vertical="center"/>
    </xf>
    <xf numFmtId="0" fontId="57" fillId="0" borderId="33" xfId="241" applyFont="1" applyFill="1" applyBorder="1" applyAlignment="1">
      <alignment vertical="center"/>
    </xf>
    <xf numFmtId="0" fontId="57" fillId="0" borderId="0" xfId="241" applyFont="1" applyFill="1" applyBorder="1" applyAlignment="1">
      <alignment vertical="center"/>
    </xf>
    <xf numFmtId="0" fontId="74" fillId="0" borderId="0" xfId="241" applyFont="1" applyBorder="1" applyAlignment="1"/>
    <xf numFmtId="38" fontId="67" fillId="62" borderId="57" xfId="241" applyNumberFormat="1" applyFont="1" applyFill="1" applyBorder="1" applyAlignment="1">
      <alignment horizontal="center"/>
    </xf>
    <xf numFmtId="38" fontId="66" fillId="62" borderId="78" xfId="241" applyNumberFormat="1" applyFont="1" applyFill="1" applyBorder="1" applyAlignment="1">
      <alignment horizontal="center" vertical="center"/>
    </xf>
    <xf numFmtId="40" fontId="66" fillId="62" borderId="79" xfId="241" applyNumberFormat="1" applyFont="1" applyFill="1" applyBorder="1" applyAlignment="1">
      <alignment vertical="center" wrapText="1"/>
    </xf>
    <xf numFmtId="40" fontId="66" fillId="62" borderId="56" xfId="241" applyNumberFormat="1" applyFont="1" applyFill="1" applyBorder="1" applyAlignment="1">
      <alignment vertical="center" wrapText="1"/>
    </xf>
    <xf numFmtId="180" fontId="66" fillId="62" borderId="56" xfId="241" applyNumberFormat="1" applyFont="1" applyFill="1" applyBorder="1" applyAlignment="1">
      <alignment vertical="center" wrapText="1"/>
    </xf>
    <xf numFmtId="40" fontId="66" fillId="62" borderId="69" xfId="241" applyNumberFormat="1" applyFont="1" applyFill="1" applyBorder="1" applyAlignment="1">
      <alignment vertical="center" wrapText="1"/>
    </xf>
    <xf numFmtId="0" fontId="74" fillId="0" borderId="0" xfId="241" applyFont="1" applyFill="1" applyBorder="1" applyAlignment="1"/>
    <xf numFmtId="0" fontId="67" fillId="0" borderId="71" xfId="241" applyNumberFormat="1" applyFont="1" applyFill="1" applyBorder="1" applyAlignment="1">
      <alignment horizontal="center" vertical="center"/>
    </xf>
    <xf numFmtId="38" fontId="67" fillId="0" borderId="72" xfId="241" applyNumberFormat="1" applyFont="1" applyFill="1" applyBorder="1" applyAlignment="1">
      <alignment horizontal="center" vertical="center"/>
    </xf>
    <xf numFmtId="40" fontId="67" fillId="0" borderId="72" xfId="241" applyNumberFormat="1" applyFont="1" applyFill="1" applyBorder="1" applyAlignment="1">
      <alignment horizontal="left" vertical="center" wrapText="1"/>
    </xf>
    <xf numFmtId="40" fontId="67" fillId="0" borderId="72" xfId="241" applyNumberFormat="1" applyFont="1" applyFill="1" applyBorder="1" applyAlignment="1">
      <alignment horizontal="center" vertical="center"/>
    </xf>
    <xf numFmtId="180" fontId="67" fillId="0" borderId="72" xfId="241" applyNumberFormat="1" applyFont="1" applyFill="1" applyBorder="1" applyAlignment="1">
      <alignment horizontal="center" vertical="center"/>
    </xf>
    <xf numFmtId="44" fontId="67" fillId="0" borderId="72" xfId="215" applyFont="1" applyFill="1" applyBorder="1" applyAlignment="1">
      <alignment horizontal="center" vertical="center"/>
    </xf>
    <xf numFmtId="10" fontId="67" fillId="0" borderId="72" xfId="278" applyNumberFormat="1" applyFont="1" applyFill="1" applyBorder="1" applyAlignment="1">
      <alignment horizontal="center" vertical="center"/>
    </xf>
    <xf numFmtId="164" fontId="67" fillId="0" borderId="72" xfId="206" applyFont="1" applyFill="1" applyBorder="1" applyAlignment="1">
      <alignment horizontal="right" vertical="center"/>
    </xf>
    <xf numFmtId="164" fontId="67" fillId="0" borderId="72" xfId="206" applyFont="1" applyFill="1" applyBorder="1" applyAlignment="1">
      <alignment horizontal="center" vertical="center"/>
    </xf>
    <xf numFmtId="164" fontId="67" fillId="0" borderId="73" xfId="206" applyFont="1" applyFill="1" applyBorder="1" applyAlignment="1">
      <alignment horizontal="center" vertical="center"/>
    </xf>
    <xf numFmtId="164" fontId="67" fillId="0" borderId="0" xfId="206" applyFont="1" applyFill="1" applyBorder="1" applyAlignment="1">
      <alignment horizontal="center" vertical="center"/>
    </xf>
    <xf numFmtId="0" fontId="67" fillId="0" borderId="51" xfId="241" applyNumberFormat="1" applyFont="1" applyFill="1" applyBorder="1" applyAlignment="1">
      <alignment horizontal="center" vertical="center"/>
    </xf>
    <xf numFmtId="38" fontId="67" fillId="0" borderId="39" xfId="241" applyNumberFormat="1" applyFont="1" applyFill="1" applyBorder="1" applyAlignment="1">
      <alignment horizontal="center" vertical="center"/>
    </xf>
    <xf numFmtId="40" fontId="67" fillId="0" borderId="39" xfId="241" applyNumberFormat="1" applyFont="1" applyFill="1" applyBorder="1" applyAlignment="1">
      <alignment horizontal="left" vertical="center" wrapText="1"/>
    </xf>
    <xf numFmtId="40" fontId="67" fillId="0" borderId="39" xfId="241" applyNumberFormat="1" applyFont="1" applyFill="1" applyBorder="1" applyAlignment="1">
      <alignment horizontal="center" vertical="center"/>
    </xf>
    <xf numFmtId="180" fontId="67" fillId="0" borderId="39" xfId="241" applyNumberFormat="1" applyFont="1" applyFill="1" applyBorder="1" applyAlignment="1">
      <alignment horizontal="center" vertical="center"/>
    </xf>
    <xf numFmtId="164" fontId="67" fillId="0" borderId="39" xfId="206" applyFont="1" applyFill="1" applyBorder="1" applyAlignment="1">
      <alignment horizontal="center" vertical="center"/>
    </xf>
    <xf numFmtId="164" fontId="67" fillId="0" borderId="44" xfId="206" applyFont="1" applyFill="1" applyBorder="1" applyAlignment="1">
      <alignment horizontal="center" vertical="center"/>
    </xf>
    <xf numFmtId="0" fontId="67" fillId="0" borderId="67" xfId="241" applyNumberFormat="1" applyFont="1" applyFill="1" applyBorder="1" applyAlignment="1">
      <alignment horizontal="center" vertical="center"/>
    </xf>
    <xf numFmtId="38" fontId="67" fillId="0" borderId="45" xfId="241" applyNumberFormat="1" applyFont="1" applyFill="1" applyBorder="1" applyAlignment="1">
      <alignment horizontal="center" vertical="center"/>
    </xf>
    <xf numFmtId="0" fontId="67" fillId="0" borderId="45" xfId="241" applyFont="1" applyFill="1" applyBorder="1" applyAlignment="1">
      <alignment horizontal="left" vertical="center" wrapText="1"/>
    </xf>
    <xf numFmtId="40" fontId="67" fillId="0" borderId="45" xfId="241" applyNumberFormat="1" applyFont="1" applyFill="1" applyBorder="1" applyAlignment="1">
      <alignment horizontal="center" vertical="center"/>
    </xf>
    <xf numFmtId="180" fontId="67" fillId="0" borderId="45" xfId="304" applyNumberFormat="1" applyFont="1" applyFill="1" applyBorder="1" applyAlignment="1">
      <alignment horizontal="center" vertical="center"/>
    </xf>
    <xf numFmtId="166" fontId="67" fillId="0" borderId="45" xfId="205" applyFont="1" applyFill="1" applyBorder="1" applyAlignment="1">
      <alignment horizontal="center" vertical="center"/>
    </xf>
    <xf numFmtId="10" fontId="67" fillId="0" borderId="45" xfId="278" applyNumberFormat="1" applyFont="1" applyFill="1" applyBorder="1" applyAlignment="1">
      <alignment horizontal="center" vertical="center"/>
    </xf>
    <xf numFmtId="164" fontId="67" fillId="0" borderId="45" xfId="206" applyFont="1" applyFill="1" applyBorder="1" applyAlignment="1">
      <alignment horizontal="right" vertical="center"/>
    </xf>
    <xf numFmtId="164" fontId="67" fillId="0" borderId="45" xfId="206" applyFont="1" applyFill="1" applyBorder="1" applyAlignment="1">
      <alignment horizontal="center" vertical="center"/>
    </xf>
    <xf numFmtId="164" fontId="67" fillId="0" borderId="46" xfId="206" applyFont="1" applyFill="1" applyBorder="1" applyAlignment="1">
      <alignment horizontal="center" vertical="center"/>
    </xf>
    <xf numFmtId="180" fontId="67" fillId="0" borderId="39" xfId="304" applyNumberFormat="1" applyFont="1" applyFill="1" applyBorder="1" applyAlignment="1">
      <alignment horizontal="center" vertical="center"/>
    </xf>
    <xf numFmtId="181" fontId="67" fillId="0" borderId="51" xfId="241" applyNumberFormat="1" applyFont="1" applyFill="1" applyBorder="1" applyAlignment="1">
      <alignment horizontal="center" vertical="center"/>
    </xf>
    <xf numFmtId="166" fontId="67" fillId="0" borderId="39" xfId="218" applyFont="1" applyFill="1" applyBorder="1" applyAlignment="1">
      <alignment horizontal="center" vertical="center"/>
    </xf>
    <xf numFmtId="0" fontId="67" fillId="0" borderId="39" xfId="241" applyFont="1" applyFill="1" applyBorder="1" applyAlignment="1">
      <alignment horizontal="left" vertical="center" wrapText="1"/>
    </xf>
    <xf numFmtId="180" fontId="67" fillId="0" borderId="72" xfId="304" applyNumberFormat="1" applyFont="1" applyFill="1" applyBorder="1" applyAlignment="1">
      <alignment horizontal="center" vertical="center"/>
    </xf>
    <xf numFmtId="44" fontId="67" fillId="0" borderId="45" xfId="215" applyFont="1" applyFill="1" applyBorder="1" applyAlignment="1">
      <alignment horizontal="center" vertical="center"/>
    </xf>
    <xf numFmtId="38" fontId="67" fillId="62" borderId="77" xfId="241" applyNumberFormat="1" applyFont="1" applyFill="1" applyBorder="1" applyAlignment="1">
      <alignment horizontal="center"/>
    </xf>
    <xf numFmtId="40" fontId="66" fillId="62" borderId="60" xfId="241" applyNumberFormat="1" applyFont="1" applyFill="1" applyBorder="1" applyAlignment="1">
      <alignment horizontal="left" vertical="center" wrapText="1"/>
    </xf>
    <xf numFmtId="40" fontId="66" fillId="62" borderId="58" xfId="241" applyNumberFormat="1" applyFont="1" applyFill="1" applyBorder="1" applyAlignment="1">
      <alignment horizontal="left" vertical="center" wrapText="1"/>
    </xf>
    <xf numFmtId="180" fontId="66" fillId="62" borderId="58" xfId="241" applyNumberFormat="1" applyFont="1" applyFill="1" applyBorder="1" applyAlignment="1">
      <alignment horizontal="left" vertical="center" wrapText="1"/>
    </xf>
    <xf numFmtId="40" fontId="66" fillId="62" borderId="37" xfId="241" applyNumberFormat="1" applyFont="1" applyFill="1" applyBorder="1" applyAlignment="1">
      <alignment horizontal="left" vertical="center" wrapText="1"/>
    </xf>
    <xf numFmtId="40" fontId="66" fillId="0" borderId="0" xfId="241" applyNumberFormat="1" applyFont="1" applyFill="1" applyBorder="1" applyAlignment="1">
      <alignment horizontal="left" vertical="center" wrapText="1"/>
    </xf>
    <xf numFmtId="38" fontId="67" fillId="64" borderId="57" xfId="241" applyNumberFormat="1" applyFont="1" applyFill="1" applyBorder="1" applyAlignment="1">
      <alignment horizontal="center"/>
    </xf>
    <xf numFmtId="38" fontId="66" fillId="64" borderId="78" xfId="241" applyNumberFormat="1" applyFont="1" applyFill="1" applyBorder="1" applyAlignment="1">
      <alignment horizontal="center" vertical="center"/>
    </xf>
    <xf numFmtId="40" fontId="66" fillId="64" borderId="79" xfId="241" applyNumberFormat="1" applyFont="1" applyFill="1" applyBorder="1" applyAlignment="1">
      <alignment vertical="center" wrapText="1"/>
    </xf>
    <xf numFmtId="40" fontId="66" fillId="64" borderId="56" xfId="241" applyNumberFormat="1" applyFont="1" applyFill="1" applyBorder="1" applyAlignment="1">
      <alignment horizontal="center" vertical="center" wrapText="1"/>
    </xf>
    <xf numFmtId="180" fontId="66" fillId="64" borderId="56" xfId="241" applyNumberFormat="1" applyFont="1" applyFill="1" applyBorder="1" applyAlignment="1">
      <alignment horizontal="center" vertical="center" wrapText="1"/>
    </xf>
    <xf numFmtId="40" fontId="66" fillId="64" borderId="56" xfId="241" applyNumberFormat="1" applyFont="1" applyFill="1" applyBorder="1" applyAlignment="1">
      <alignment vertical="center" wrapText="1"/>
    </xf>
    <xf numFmtId="40" fontId="66" fillId="64" borderId="69" xfId="241" applyNumberFormat="1" applyFont="1" applyFill="1" applyBorder="1" applyAlignment="1">
      <alignment vertical="center" wrapText="1"/>
    </xf>
    <xf numFmtId="166" fontId="67" fillId="0" borderId="39" xfId="205" applyFont="1" applyFill="1" applyBorder="1" applyAlignment="1">
      <alignment horizontal="center" vertical="center"/>
    </xf>
    <xf numFmtId="40" fontId="67" fillId="0" borderId="45" xfId="241" applyNumberFormat="1" applyFont="1" applyFill="1" applyBorder="1" applyAlignment="1">
      <alignment horizontal="left" vertical="center" wrapText="1"/>
    </xf>
    <xf numFmtId="38" fontId="67" fillId="64" borderId="34" xfId="241" applyNumberFormat="1" applyFont="1" applyFill="1" applyBorder="1" applyAlignment="1">
      <alignment horizontal="center"/>
    </xf>
    <xf numFmtId="38" fontId="66" fillId="64" borderId="18" xfId="241" applyNumberFormat="1" applyFont="1" applyFill="1" applyBorder="1" applyAlignment="1">
      <alignment horizontal="center" vertical="center"/>
    </xf>
    <xf numFmtId="40" fontId="66" fillId="64" borderId="16" xfId="241" applyNumberFormat="1" applyFont="1" applyFill="1" applyBorder="1" applyAlignment="1">
      <alignment vertical="center" wrapText="1"/>
    </xf>
    <xf numFmtId="40" fontId="66" fillId="64" borderId="0" xfId="241" applyNumberFormat="1" applyFont="1" applyFill="1" applyBorder="1" applyAlignment="1">
      <alignment horizontal="center" vertical="center" wrapText="1"/>
    </xf>
    <xf numFmtId="180" fontId="66" fillId="64" borderId="0" xfId="241" applyNumberFormat="1" applyFont="1" applyFill="1" applyBorder="1" applyAlignment="1">
      <alignment horizontal="center" vertical="center" wrapText="1"/>
    </xf>
    <xf numFmtId="40" fontId="66" fillId="64" borderId="0" xfId="241" applyNumberFormat="1" applyFont="1" applyFill="1" applyBorder="1" applyAlignment="1">
      <alignment vertical="center" wrapText="1"/>
    </xf>
    <xf numFmtId="40" fontId="66" fillId="64" borderId="33" xfId="241" applyNumberFormat="1" applyFont="1" applyFill="1" applyBorder="1" applyAlignment="1">
      <alignment vertical="center" wrapText="1"/>
    </xf>
    <xf numFmtId="0" fontId="67" fillId="0" borderId="72" xfId="241" applyFont="1" applyFill="1" applyBorder="1" applyAlignment="1">
      <alignment horizontal="left" vertical="center" wrapText="1"/>
    </xf>
    <xf numFmtId="166" fontId="67" fillId="0" borderId="72" xfId="205" applyFont="1" applyFill="1" applyBorder="1" applyAlignment="1">
      <alignment horizontal="center" vertical="center"/>
    </xf>
    <xf numFmtId="0" fontId="67" fillId="0" borderId="80" xfId="241" applyNumberFormat="1" applyFont="1" applyFill="1" applyBorder="1" applyAlignment="1">
      <alignment horizontal="center" vertical="center"/>
    </xf>
    <xf numFmtId="38" fontId="67" fillId="0" borderId="50" xfId="241" applyNumberFormat="1" applyFont="1" applyFill="1" applyBorder="1" applyAlignment="1">
      <alignment horizontal="center" vertical="center"/>
    </xf>
    <xf numFmtId="40" fontId="67" fillId="0" borderId="50" xfId="241" applyNumberFormat="1" applyFont="1" applyFill="1" applyBorder="1" applyAlignment="1">
      <alignment horizontal="left" vertical="center" wrapText="1"/>
    </xf>
    <xf numFmtId="40" fontId="67" fillId="0" borderId="50" xfId="241" applyNumberFormat="1" applyFont="1" applyFill="1" applyBorder="1" applyAlignment="1">
      <alignment horizontal="center" vertical="center"/>
    </xf>
    <xf numFmtId="180" fontId="67" fillId="0" borderId="50" xfId="304" applyNumberFormat="1" applyFont="1" applyFill="1" applyBorder="1" applyAlignment="1">
      <alignment horizontal="center" vertical="center"/>
    </xf>
    <xf numFmtId="44" fontId="67" fillId="0" borderId="50" xfId="215" applyFont="1" applyFill="1" applyBorder="1" applyAlignment="1">
      <alignment horizontal="center" vertical="center"/>
    </xf>
    <xf numFmtId="10" fontId="67" fillId="0" borderId="50" xfId="278" applyNumberFormat="1" applyFont="1" applyFill="1" applyBorder="1" applyAlignment="1">
      <alignment horizontal="center" vertical="center"/>
    </xf>
    <xf numFmtId="164" fontId="67" fillId="0" borderId="50" xfId="206" applyFont="1" applyFill="1" applyBorder="1" applyAlignment="1">
      <alignment horizontal="right" vertical="center"/>
    </xf>
    <xf numFmtId="164" fontId="67" fillId="0" borderId="50" xfId="206" applyFont="1" applyFill="1" applyBorder="1" applyAlignment="1">
      <alignment horizontal="center" vertical="center"/>
    </xf>
    <xf numFmtId="164" fontId="67" fillId="0" borderId="66" xfId="206" applyFont="1" applyFill="1" applyBorder="1" applyAlignment="1">
      <alignment horizontal="center" vertical="center"/>
    </xf>
    <xf numFmtId="0" fontId="67" fillId="0" borderId="96" xfId="241" applyNumberFormat="1" applyFont="1" applyFill="1" applyBorder="1" applyAlignment="1">
      <alignment horizontal="center" vertical="center"/>
    </xf>
    <xf numFmtId="38" fontId="67" fillId="0" borderId="24" xfId="241" applyNumberFormat="1" applyFont="1" applyFill="1" applyBorder="1" applyAlignment="1">
      <alignment horizontal="center" vertical="center"/>
    </xf>
    <xf numFmtId="0" fontId="67" fillId="0" borderId="24" xfId="241" applyFont="1" applyFill="1" applyBorder="1" applyAlignment="1">
      <alignment horizontal="left" vertical="center" wrapText="1"/>
    </xf>
    <xf numFmtId="40" fontId="67" fillId="0" borderId="24" xfId="241" applyNumberFormat="1" applyFont="1" applyFill="1" applyBorder="1" applyAlignment="1">
      <alignment horizontal="center" vertical="center"/>
    </xf>
    <xf numFmtId="180" fontId="67" fillId="0" borderId="24" xfId="304" applyNumberFormat="1" applyFont="1" applyFill="1" applyBorder="1" applyAlignment="1">
      <alignment horizontal="center" vertical="center"/>
    </xf>
    <xf numFmtId="44" fontId="67" fillId="0" borderId="24" xfId="215" applyFont="1" applyFill="1" applyBorder="1" applyAlignment="1">
      <alignment horizontal="center" vertical="center"/>
    </xf>
    <xf numFmtId="0" fontId="67" fillId="0" borderId="48" xfId="241" applyNumberFormat="1" applyFont="1" applyFill="1" applyBorder="1" applyAlignment="1">
      <alignment horizontal="center" vertical="center"/>
    </xf>
    <xf numFmtId="38" fontId="67" fillId="0" borderId="48" xfId="241" applyNumberFormat="1" applyFont="1" applyFill="1" applyBorder="1" applyAlignment="1">
      <alignment horizontal="center" vertical="center"/>
    </xf>
    <xf numFmtId="0" fontId="67" fillId="0" borderId="48" xfId="241" applyFont="1" applyFill="1" applyBorder="1" applyAlignment="1">
      <alignment horizontal="left" vertical="center" wrapText="1"/>
    </xf>
    <xf numFmtId="40" fontId="67" fillId="0" borderId="48" xfId="241" applyNumberFormat="1" applyFont="1" applyFill="1" applyBorder="1" applyAlignment="1">
      <alignment horizontal="center" vertical="center"/>
    </xf>
    <xf numFmtId="180" fontId="67" fillId="0" borderId="48" xfId="304" applyNumberFormat="1" applyFont="1" applyFill="1" applyBorder="1" applyAlignment="1">
      <alignment horizontal="center" vertical="center"/>
    </xf>
    <xf numFmtId="44" fontId="67" fillId="0" borderId="48" xfId="215" applyFont="1" applyFill="1" applyBorder="1" applyAlignment="1">
      <alignment horizontal="center" vertical="center"/>
    </xf>
    <xf numFmtId="10" fontId="67" fillId="0" borderId="48" xfId="278" applyNumberFormat="1" applyFont="1" applyFill="1" applyBorder="1" applyAlignment="1">
      <alignment horizontal="center" vertical="center"/>
    </xf>
    <xf numFmtId="164" fontId="67" fillId="0" borderId="48" xfId="206" applyFont="1" applyFill="1" applyBorder="1" applyAlignment="1">
      <alignment horizontal="right" vertical="center"/>
    </xf>
    <xf numFmtId="164" fontId="67" fillId="0" borderId="48" xfId="206" applyFont="1" applyFill="1" applyBorder="1" applyAlignment="1">
      <alignment horizontal="center" vertical="center"/>
    </xf>
    <xf numFmtId="0" fontId="66" fillId="27" borderId="0" xfId="241" applyFont="1" applyFill="1" applyBorder="1" applyAlignment="1">
      <alignment horizontal="left" wrapText="1"/>
    </xf>
    <xf numFmtId="0" fontId="66" fillId="27" borderId="48" xfId="241" applyFont="1" applyFill="1" applyBorder="1" applyAlignment="1">
      <alignment horizontal="left" wrapText="1"/>
    </xf>
    <xf numFmtId="0" fontId="66" fillId="59" borderId="62" xfId="241" applyFont="1" applyFill="1" applyBorder="1" applyAlignment="1">
      <alignment horizontal="center" vertical="center"/>
    </xf>
    <xf numFmtId="0" fontId="72" fillId="27" borderId="0" xfId="241" applyFont="1" applyFill="1" applyBorder="1" applyAlignment="1">
      <alignment horizontal="center"/>
    </xf>
    <xf numFmtId="0" fontId="27" fillId="0" borderId="0" xfId="241" applyFont="1" applyAlignment="1">
      <alignment vertical="center"/>
    </xf>
    <xf numFmtId="0" fontId="66" fillId="27" borderId="48" xfId="241" applyNumberFormat="1" applyFont="1" applyFill="1" applyBorder="1" applyAlignment="1">
      <alignment horizontal="right"/>
    </xf>
    <xf numFmtId="0" fontId="66" fillId="27" borderId="48" xfId="241" applyNumberFormat="1" applyFont="1" applyFill="1" applyBorder="1" applyAlignment="1">
      <alignment horizontal="right" wrapText="1"/>
    </xf>
    <xf numFmtId="180" fontId="66" fillId="27" borderId="48" xfId="241" applyNumberFormat="1" applyFont="1" applyFill="1" applyBorder="1" applyAlignment="1">
      <alignment horizontal="right"/>
    </xf>
    <xf numFmtId="164" fontId="66" fillId="27" borderId="0" xfId="206" applyFont="1" applyFill="1" applyBorder="1" applyAlignment="1">
      <alignment horizontal="right"/>
    </xf>
    <xf numFmtId="0" fontId="102" fillId="0" borderId="0" xfId="241" applyFont="1" applyBorder="1" applyAlignment="1">
      <alignment vertical="center"/>
    </xf>
    <xf numFmtId="180" fontId="66" fillId="0" borderId="48" xfId="241" applyNumberFormat="1" applyFont="1" applyFill="1" applyBorder="1" applyAlignment="1">
      <alignment horizontal="right" vertical="center"/>
    </xf>
    <xf numFmtId="164" fontId="66" fillId="61" borderId="48" xfId="206" quotePrefix="1" applyFont="1" applyFill="1" applyBorder="1" applyAlignment="1"/>
    <xf numFmtId="164" fontId="66" fillId="0" borderId="0" xfId="206" quotePrefix="1" applyFont="1" applyFill="1" applyBorder="1" applyAlignment="1"/>
    <xf numFmtId="164" fontId="67" fillId="0" borderId="34" xfId="206" applyFont="1" applyFill="1" applyBorder="1" applyAlignment="1">
      <alignment horizontal="center" vertical="center"/>
    </xf>
    <xf numFmtId="164" fontId="66" fillId="61" borderId="61" xfId="206" quotePrefix="1" applyFont="1" applyFill="1" applyBorder="1" applyAlignment="1"/>
    <xf numFmtId="0" fontId="27" fillId="0" borderId="0" xfId="241" applyFont="1" applyBorder="1" applyAlignment="1">
      <alignment vertical="center"/>
    </xf>
    <xf numFmtId="182" fontId="48" fillId="59" borderId="39" xfId="279" applyNumberFormat="1" applyFont="1" applyFill="1" applyBorder="1" applyAlignment="1">
      <alignment horizontal="center" vertical="center"/>
    </xf>
    <xf numFmtId="0" fontId="73" fillId="0" borderId="0" xfId="258" applyFont="1" applyBorder="1"/>
    <xf numFmtId="43" fontId="67" fillId="0" borderId="0" xfId="241" applyNumberFormat="1" applyFont="1"/>
    <xf numFmtId="0" fontId="103" fillId="0" borderId="33" xfId="241" applyFont="1" applyFill="1" applyBorder="1" applyAlignment="1">
      <alignment vertical="center"/>
    </xf>
    <xf numFmtId="0" fontId="104" fillId="0" borderId="38" xfId="241" applyFont="1" applyFill="1" applyBorder="1" applyAlignment="1">
      <alignment horizontal="center" vertical="center"/>
    </xf>
    <xf numFmtId="0" fontId="104" fillId="0" borderId="39" xfId="241" applyFont="1" applyFill="1" applyBorder="1" applyAlignment="1">
      <alignment horizontal="center" vertical="center"/>
    </xf>
    <xf numFmtId="0" fontId="104" fillId="0" borderId="39" xfId="241" applyFont="1" applyFill="1" applyBorder="1" applyAlignment="1">
      <alignment vertical="center" wrapText="1"/>
    </xf>
    <xf numFmtId="180" fontId="104" fillId="0" borderId="39" xfId="304" applyNumberFormat="1" applyFont="1" applyFill="1" applyBorder="1" applyAlignment="1">
      <alignment horizontal="right" vertical="center"/>
    </xf>
    <xf numFmtId="44" fontId="104" fillId="0" borderId="39" xfId="215" applyFont="1" applyFill="1" applyBorder="1" applyAlignment="1">
      <alignment horizontal="center" vertical="center"/>
    </xf>
    <xf numFmtId="10" fontId="104" fillId="0" borderId="39" xfId="278" applyNumberFormat="1" applyFont="1" applyFill="1" applyBorder="1" applyAlignment="1">
      <alignment horizontal="center" vertical="center"/>
    </xf>
    <xf numFmtId="164" fontId="104" fillId="0" borderId="39" xfId="206" applyFont="1" applyFill="1" applyBorder="1" applyAlignment="1">
      <alignment horizontal="right" vertical="center"/>
    </xf>
    <xf numFmtId="164" fontId="104" fillId="0" borderId="39" xfId="206" applyFont="1" applyFill="1" applyBorder="1" applyAlignment="1">
      <alignment vertical="center"/>
    </xf>
    <xf numFmtId="164" fontId="104" fillId="0" borderId="44" xfId="206" applyFont="1" applyFill="1" applyBorder="1" applyAlignment="1">
      <alignment horizontal="right" vertical="center"/>
    </xf>
    <xf numFmtId="164" fontId="104" fillId="0" borderId="0" xfId="206" applyFont="1" applyFill="1" applyBorder="1" applyAlignment="1">
      <alignment horizontal="right" vertical="center"/>
    </xf>
    <xf numFmtId="0" fontId="103" fillId="0" borderId="0" xfId="241" applyFont="1" applyFill="1" applyBorder="1" applyAlignment="1">
      <alignment vertical="center"/>
    </xf>
    <xf numFmtId="44" fontId="67" fillId="0" borderId="50" xfId="215" applyNumberFormat="1" applyFont="1" applyFill="1" applyBorder="1" applyAlignment="1">
      <alignment horizontal="center" vertical="center"/>
    </xf>
    <xf numFmtId="164" fontId="67" fillId="27" borderId="39" xfId="206" applyFont="1" applyFill="1" applyBorder="1" applyAlignment="1">
      <alignment horizontal="right" vertical="center"/>
    </xf>
    <xf numFmtId="164" fontId="67" fillId="61" borderId="50" xfId="206" applyFont="1" applyFill="1" applyBorder="1" applyAlignment="1">
      <alignment horizontal="center" vertical="center"/>
    </xf>
    <xf numFmtId="164" fontId="67" fillId="27" borderId="66" xfId="206" applyFont="1" applyFill="1" applyBorder="1" applyAlignment="1">
      <alignment horizontal="center" vertical="center"/>
    </xf>
    <xf numFmtId="166" fontId="67" fillId="0" borderId="24" xfId="205" applyFont="1" applyFill="1" applyBorder="1" applyAlignment="1">
      <alignment horizontal="center" vertical="center"/>
    </xf>
    <xf numFmtId="10" fontId="67" fillId="0" borderId="24" xfId="278" applyNumberFormat="1" applyFont="1" applyFill="1" applyBorder="1" applyAlignment="1">
      <alignment horizontal="center" vertical="center"/>
    </xf>
    <xf numFmtId="164" fontId="67" fillId="27" borderId="24" xfId="206" applyFont="1" applyFill="1" applyBorder="1" applyAlignment="1">
      <alignment horizontal="right" vertical="center"/>
    </xf>
    <xf numFmtId="164" fontId="67" fillId="61" borderId="18" xfId="206" applyFont="1" applyFill="1" applyBorder="1" applyAlignment="1">
      <alignment horizontal="center" vertical="center"/>
    </xf>
    <xf numFmtId="164" fontId="67" fillId="27" borderId="106" xfId="206" applyFont="1" applyFill="1" applyBorder="1" applyAlignment="1">
      <alignment horizontal="center" vertical="center"/>
    </xf>
    <xf numFmtId="0" fontId="66" fillId="0" borderId="34" xfId="241" applyFont="1" applyFill="1" applyBorder="1" applyAlignment="1">
      <alignment horizontal="center" vertical="center"/>
    </xf>
    <xf numFmtId="0" fontId="66" fillId="0" borderId="0" xfId="241" applyFont="1" applyFill="1" applyBorder="1" applyAlignment="1">
      <alignment horizontal="center" vertical="center"/>
    </xf>
    <xf numFmtId="0" fontId="68" fillId="61" borderId="0" xfId="241" applyFont="1" applyFill="1" applyBorder="1" applyAlignment="1">
      <alignment horizontal="center" vertical="center"/>
    </xf>
    <xf numFmtId="0" fontId="68" fillId="61" borderId="33" xfId="241" applyFont="1" applyFill="1" applyBorder="1" applyAlignment="1">
      <alignment horizontal="center" vertical="center"/>
    </xf>
    <xf numFmtId="0" fontId="71" fillId="63" borderId="36" xfId="241" applyNumberFormat="1" applyFont="1" applyFill="1" applyBorder="1" applyAlignment="1">
      <alignment horizontal="right" vertical="center"/>
    </xf>
    <xf numFmtId="0" fontId="71" fillId="63" borderId="59" xfId="241" applyNumberFormat="1" applyFont="1" applyFill="1" applyBorder="1" applyAlignment="1">
      <alignment horizontal="right" vertical="center"/>
    </xf>
    <xf numFmtId="0" fontId="66" fillId="27" borderId="77" xfId="241" applyNumberFormat="1" applyFont="1" applyFill="1" applyBorder="1" applyAlignment="1">
      <alignment horizontal="right"/>
    </xf>
    <xf numFmtId="0" fontId="66" fillId="27" borderId="58" xfId="241" applyNumberFormat="1" applyFont="1" applyFill="1" applyBorder="1" applyAlignment="1">
      <alignment horizontal="right"/>
    </xf>
    <xf numFmtId="0" fontId="66" fillId="27" borderId="84" xfId="241" applyNumberFormat="1" applyFont="1" applyFill="1" applyBorder="1" applyAlignment="1">
      <alignment horizontal="right"/>
    </xf>
    <xf numFmtId="0" fontId="66" fillId="0" borderId="36" xfId="241" applyNumberFormat="1" applyFont="1" applyFill="1" applyBorder="1" applyAlignment="1">
      <alignment horizontal="right" vertical="center"/>
    </xf>
    <xf numFmtId="0" fontId="66" fillId="0" borderId="59" xfId="241" applyNumberFormat="1" applyFont="1" applyFill="1" applyBorder="1" applyAlignment="1">
      <alignment horizontal="right" vertical="center"/>
    </xf>
    <xf numFmtId="0" fontId="66" fillId="27" borderId="0" xfId="241" applyFont="1" applyFill="1" applyBorder="1" applyAlignment="1">
      <alignment horizontal="left" wrapText="1"/>
    </xf>
    <xf numFmtId="0" fontId="66" fillId="27" borderId="33" xfId="241" applyFont="1" applyFill="1" applyBorder="1" applyAlignment="1">
      <alignment horizontal="left" wrapText="1"/>
    </xf>
    <xf numFmtId="0" fontId="66" fillId="27" borderId="48" xfId="241" applyFont="1" applyFill="1" applyBorder="1" applyAlignment="1">
      <alignment horizontal="left" wrapText="1"/>
    </xf>
    <xf numFmtId="0" fontId="66" fillId="27" borderId="81" xfId="241" applyFont="1" applyFill="1" applyBorder="1" applyAlignment="1">
      <alignment horizontal="left" wrapText="1"/>
    </xf>
    <xf numFmtId="0" fontId="66" fillId="59" borderId="82" xfId="241" applyFont="1" applyFill="1" applyBorder="1" applyAlignment="1">
      <alignment horizontal="center" vertical="center"/>
    </xf>
    <xf numFmtId="0" fontId="66" fillId="59" borderId="83" xfId="241" applyFont="1" applyFill="1" applyBorder="1" applyAlignment="1">
      <alignment horizontal="center" vertical="center"/>
    </xf>
    <xf numFmtId="0" fontId="66" fillId="59" borderId="78" xfId="241" applyFont="1" applyFill="1" applyBorder="1" applyAlignment="1">
      <alignment horizontal="center" vertical="center"/>
    </xf>
    <xf numFmtId="0" fontId="66" fillId="59" borderId="62" xfId="241" applyFont="1" applyFill="1" applyBorder="1" applyAlignment="1">
      <alignment horizontal="center" vertical="center"/>
    </xf>
    <xf numFmtId="0" fontId="66" fillId="59" borderId="78" xfId="241" applyFont="1" applyFill="1" applyBorder="1" applyAlignment="1">
      <alignment horizontal="center" vertical="center" wrapText="1"/>
    </xf>
    <xf numFmtId="0" fontId="66" fillId="59" borderId="62" xfId="241" applyFont="1" applyFill="1" applyBorder="1" applyAlignment="1">
      <alignment horizontal="center" vertical="center" wrapText="1"/>
    </xf>
    <xf numFmtId="0" fontId="66" fillId="59" borderId="74" xfId="241" applyFont="1" applyFill="1" applyBorder="1" applyAlignment="1">
      <alignment horizontal="center" vertical="center"/>
    </xf>
    <xf numFmtId="0" fontId="66" fillId="59" borderId="75" xfId="241" applyFont="1" applyFill="1" applyBorder="1" applyAlignment="1">
      <alignment horizontal="center" vertical="center"/>
    </xf>
    <xf numFmtId="0" fontId="66" fillId="59" borderId="76" xfId="241" applyFont="1" applyFill="1" applyBorder="1" applyAlignment="1">
      <alignment horizontal="center" vertical="center"/>
    </xf>
    <xf numFmtId="0" fontId="61" fillId="0" borderId="67" xfId="241" applyNumberFormat="1" applyFont="1" applyFill="1" applyBorder="1" applyAlignment="1">
      <alignment horizontal="right" vertical="center"/>
    </xf>
    <xf numFmtId="0" fontId="61" fillId="0" borderId="45" xfId="241" applyNumberFormat="1" applyFont="1" applyFill="1" applyBorder="1" applyAlignment="1">
      <alignment horizontal="right" vertical="center"/>
    </xf>
    <xf numFmtId="0" fontId="41" fillId="27" borderId="0" xfId="241" applyFont="1" applyFill="1" applyBorder="1" applyAlignment="1">
      <alignment horizontal="left" vertical="top" wrapText="1"/>
    </xf>
    <xf numFmtId="4" fontId="47" fillId="59" borderId="57" xfId="269" applyNumberFormat="1" applyFont="1" applyFill="1" applyBorder="1" applyAlignment="1">
      <alignment horizontal="center" vertical="center"/>
    </xf>
    <xf numFmtId="4" fontId="47" fillId="59" borderId="56" xfId="269" applyNumberFormat="1" applyFont="1" applyFill="1" applyBorder="1" applyAlignment="1">
      <alignment horizontal="center" vertical="center"/>
    </xf>
    <xf numFmtId="4" fontId="47" fillId="59" borderId="69" xfId="269" applyNumberFormat="1" applyFont="1" applyFill="1" applyBorder="1" applyAlignment="1">
      <alignment horizontal="center" vertical="center"/>
    </xf>
    <xf numFmtId="40" fontId="48" fillId="0" borderId="16" xfId="269" applyNumberFormat="1" applyFont="1" applyFill="1" applyBorder="1" applyAlignment="1">
      <alignment horizontal="left" vertical="center" wrapText="1"/>
    </xf>
    <xf numFmtId="0" fontId="48" fillId="0" borderId="17" xfId="269" applyNumberFormat="1" applyFont="1" applyFill="1" applyBorder="1" applyAlignment="1">
      <alignment horizontal="left" vertical="center" wrapText="1"/>
    </xf>
    <xf numFmtId="4" fontId="31" fillId="0" borderId="0" xfId="269" applyNumberFormat="1" applyFont="1" applyFill="1" applyBorder="1" applyAlignment="1">
      <alignment vertical="center" wrapText="1"/>
    </xf>
    <xf numFmtId="0" fontId="31" fillId="0" borderId="0" xfId="269" applyFont="1" applyFill="1" applyBorder="1" applyAlignment="1">
      <alignment vertical="center" wrapText="1"/>
    </xf>
    <xf numFmtId="49" fontId="31" fillId="0" borderId="0" xfId="269" quotePrefix="1" applyNumberFormat="1" applyFont="1" applyFill="1" applyBorder="1" applyAlignment="1">
      <alignment horizontal="left" vertical="center"/>
    </xf>
    <xf numFmtId="49" fontId="31" fillId="0" borderId="0" xfId="269" applyNumberFormat="1" applyFont="1" applyFill="1" applyBorder="1" applyAlignment="1">
      <alignment horizontal="left" vertical="center"/>
    </xf>
    <xf numFmtId="49" fontId="31" fillId="0" borderId="0" xfId="269" applyNumberFormat="1" applyFont="1" applyFill="1" applyBorder="1" applyAlignment="1">
      <alignment vertical="center"/>
    </xf>
    <xf numFmtId="49" fontId="47" fillId="0" borderId="82" xfId="269" applyNumberFormat="1" applyFont="1" applyFill="1" applyBorder="1" applyAlignment="1">
      <alignment horizontal="center" vertical="center"/>
    </xf>
    <xf numFmtId="49" fontId="47" fillId="0" borderId="89" xfId="269" applyNumberFormat="1" applyFont="1" applyFill="1" applyBorder="1" applyAlignment="1">
      <alignment horizontal="center" vertical="center"/>
    </xf>
    <xf numFmtId="49" fontId="47" fillId="0" borderId="90" xfId="269" applyNumberFormat="1" applyFont="1" applyFill="1" applyBorder="1" applyAlignment="1">
      <alignment horizontal="center" vertical="center"/>
    </xf>
    <xf numFmtId="0" fontId="47" fillId="0" borderId="79" xfId="269" applyFont="1" applyFill="1" applyBorder="1" applyAlignment="1">
      <alignment horizontal="center" vertical="center" wrapText="1"/>
    </xf>
    <xf numFmtId="0" fontId="47" fillId="0" borderId="56" xfId="269" applyFont="1" applyFill="1" applyBorder="1" applyAlignment="1">
      <alignment horizontal="center" vertical="center" wrapText="1"/>
    </xf>
    <xf numFmtId="0" fontId="47" fillId="0" borderId="54" xfId="269" applyFont="1" applyFill="1" applyBorder="1" applyAlignment="1">
      <alignment horizontal="center" vertical="center" wrapText="1"/>
    </xf>
    <xf numFmtId="0" fontId="47" fillId="0" borderId="86" xfId="269" applyFont="1" applyFill="1" applyBorder="1" applyAlignment="1">
      <alignment horizontal="left" vertical="center" wrapText="1"/>
    </xf>
    <xf numFmtId="0" fontId="47" fillId="0" borderId="91" xfId="269" applyFont="1" applyFill="1" applyBorder="1" applyAlignment="1">
      <alignment horizontal="center" vertical="center" wrapText="1"/>
    </xf>
    <xf numFmtId="0" fontId="47" fillId="0" borderId="92" xfId="269" applyFont="1" applyFill="1" applyBorder="1" applyAlignment="1">
      <alignment horizontal="center" vertical="center" wrapText="1"/>
    </xf>
    <xf numFmtId="0" fontId="47" fillId="0" borderId="65" xfId="269" applyFont="1" applyFill="1" applyBorder="1" applyAlignment="1">
      <alignment horizontal="center" vertical="center" wrapText="1"/>
    </xf>
    <xf numFmtId="0" fontId="47" fillId="0" borderId="93" xfId="269" applyFont="1" applyFill="1" applyBorder="1" applyAlignment="1">
      <alignment horizontal="center" vertical="center" wrapText="1"/>
    </xf>
    <xf numFmtId="49" fontId="48" fillId="0" borderId="85" xfId="269" applyNumberFormat="1" applyFont="1" applyFill="1" applyBorder="1" applyAlignment="1">
      <alignment vertical="center"/>
    </xf>
    <xf numFmtId="49" fontId="48" fillId="0" borderId="86" xfId="269" applyNumberFormat="1" applyFont="1" applyFill="1" applyBorder="1" applyAlignment="1">
      <alignment vertical="center"/>
    </xf>
    <xf numFmtId="49" fontId="48" fillId="0" borderId="49" xfId="269" applyNumberFormat="1" applyFont="1" applyFill="1" applyBorder="1" applyAlignment="1">
      <alignment vertical="center"/>
    </xf>
    <xf numFmtId="49" fontId="48" fillId="0" borderId="87" xfId="269" applyNumberFormat="1" applyFont="1" applyFill="1" applyBorder="1" applyAlignment="1">
      <alignment horizontal="left" vertical="center"/>
    </xf>
    <xf numFmtId="49" fontId="48" fillId="0" borderId="88" xfId="269" applyNumberFormat="1" applyFont="1" applyFill="1" applyBorder="1" applyAlignment="1">
      <alignment horizontal="left" vertical="center"/>
    </xf>
    <xf numFmtId="49" fontId="48" fillId="0" borderId="47" xfId="269" applyNumberFormat="1" applyFont="1" applyFill="1" applyBorder="1" applyAlignment="1">
      <alignment horizontal="left" vertical="center"/>
    </xf>
    <xf numFmtId="0" fontId="72" fillId="27" borderId="0" xfId="241" applyFont="1" applyFill="1" applyBorder="1" applyAlignment="1">
      <alignment horizontal="left" vertical="center"/>
    </xf>
    <xf numFmtId="0" fontId="46" fillId="0" borderId="0" xfId="268" applyFont="1" applyFill="1" applyBorder="1" applyAlignment="1">
      <alignment horizontal="center" vertical="center" wrapText="1"/>
    </xf>
    <xf numFmtId="0" fontId="46" fillId="0" borderId="48" xfId="268" applyFont="1" applyFill="1" applyBorder="1" applyAlignment="1">
      <alignment horizontal="center" vertical="center" wrapText="1"/>
    </xf>
    <xf numFmtId="0" fontId="72" fillId="27" borderId="0" xfId="241" applyFont="1" applyFill="1" applyBorder="1" applyAlignment="1">
      <alignment horizontal="center" vertical="center" wrapText="1"/>
    </xf>
    <xf numFmtId="0" fontId="72" fillId="27" borderId="0" xfId="241" applyFont="1" applyFill="1" applyBorder="1" applyAlignment="1">
      <alignment horizontal="left" vertical="center" wrapText="1"/>
    </xf>
    <xf numFmtId="4" fontId="47" fillId="0" borderId="94" xfId="269" applyNumberFormat="1" applyFont="1" applyFill="1" applyBorder="1" applyAlignment="1">
      <alignment horizontal="center" vertical="center"/>
    </xf>
    <xf numFmtId="4" fontId="47" fillId="0" borderId="95" xfId="269" applyNumberFormat="1" applyFont="1" applyFill="1" applyBorder="1" applyAlignment="1">
      <alignment horizontal="center" vertical="center"/>
    </xf>
    <xf numFmtId="4" fontId="47" fillId="0" borderId="52" xfId="269" applyNumberFormat="1" applyFont="1" applyFill="1" applyBorder="1" applyAlignment="1">
      <alignment horizontal="center" vertical="center"/>
    </xf>
    <xf numFmtId="49" fontId="47" fillId="0" borderId="51" xfId="269" applyNumberFormat="1" applyFont="1" applyFill="1" applyBorder="1" applyAlignment="1">
      <alignment horizontal="center" vertical="center"/>
    </xf>
    <xf numFmtId="49" fontId="47" fillId="0" borderId="39" xfId="269" applyNumberFormat="1" applyFont="1" applyFill="1" applyBorder="1" applyAlignment="1">
      <alignment horizontal="center" vertical="center"/>
    </xf>
    <xf numFmtId="49" fontId="47" fillId="0" borderId="44" xfId="269" applyNumberFormat="1" applyFont="1" applyFill="1" applyBorder="1" applyAlignment="1">
      <alignment horizontal="center" vertical="center"/>
    </xf>
    <xf numFmtId="0" fontId="72" fillId="27" borderId="34" xfId="241" applyFont="1" applyFill="1" applyBorder="1" applyAlignment="1">
      <alignment horizontal="center"/>
    </xf>
    <xf numFmtId="0" fontId="72" fillId="27" borderId="0" xfId="241" applyFont="1" applyFill="1" applyBorder="1" applyAlignment="1">
      <alignment horizontal="center"/>
    </xf>
    <xf numFmtId="0" fontId="49" fillId="0" borderId="0" xfId="246" applyFont="1" applyBorder="1" applyAlignment="1">
      <alignment horizontal="left" vertical="top" wrapText="1"/>
    </xf>
    <xf numFmtId="0" fontId="49" fillId="0" borderId="33" xfId="246" applyFont="1" applyBorder="1" applyAlignment="1">
      <alignment horizontal="left" vertical="top" wrapText="1"/>
    </xf>
    <xf numFmtId="0" fontId="31" fillId="0" borderId="0" xfId="241" applyFont="1" applyAlignment="1">
      <alignment horizontal="left" vertical="center" wrapText="1"/>
    </xf>
    <xf numFmtId="0" fontId="94" fillId="0" borderId="0" xfId="246" applyFont="1" applyAlignment="1">
      <alignment horizontal="center" vertical="top" wrapText="1"/>
    </xf>
    <xf numFmtId="0" fontId="94" fillId="0" borderId="0" xfId="246" applyFont="1" applyAlignment="1">
      <alignment horizontal="center" wrapText="1"/>
    </xf>
    <xf numFmtId="0" fontId="49" fillId="0" borderId="57" xfId="246" applyFont="1" applyBorder="1" applyAlignment="1">
      <alignment horizontal="center" wrapText="1"/>
    </xf>
    <xf numFmtId="0" fontId="49" fillId="0" borderId="56" xfId="246" applyFont="1" applyBorder="1" applyAlignment="1">
      <alignment horizontal="center" wrapText="1"/>
    </xf>
    <xf numFmtId="0" fontId="49" fillId="0" borderId="69" xfId="246" applyFont="1" applyBorder="1" applyAlignment="1">
      <alignment horizontal="center" wrapText="1"/>
    </xf>
    <xf numFmtId="0" fontId="49" fillId="0" borderId="53" xfId="246" applyFont="1" applyBorder="1" applyAlignment="1">
      <alignment horizontal="left"/>
    </xf>
    <xf numFmtId="0" fontId="49" fillId="0" borderId="95" xfId="246" applyFont="1" applyBorder="1" applyAlignment="1">
      <alignment horizontal="left"/>
    </xf>
    <xf numFmtId="0" fontId="49" fillId="59" borderId="60" xfId="246" applyFont="1" applyFill="1" applyBorder="1" applyAlignment="1">
      <alignment horizontal="left"/>
    </xf>
    <xf numFmtId="0" fontId="49" fillId="59" borderId="58" xfId="246" applyFont="1" applyFill="1" applyBorder="1" applyAlignment="1">
      <alignment horizontal="left"/>
    </xf>
    <xf numFmtId="0" fontId="51" fillId="0" borderId="0" xfId="241" applyFont="1" applyAlignment="1">
      <alignment horizontal="left" vertical="center" wrapText="1"/>
    </xf>
    <xf numFmtId="4" fontId="47" fillId="60" borderId="0" xfId="269" applyNumberFormat="1" applyFont="1" applyFill="1" applyBorder="1" applyAlignment="1">
      <alignment horizontal="center" vertical="center"/>
    </xf>
    <xf numFmtId="166" fontId="47" fillId="60" borderId="0" xfId="205" applyFont="1" applyFill="1" applyBorder="1" applyAlignment="1">
      <alignment horizontal="center" vertical="center"/>
    </xf>
    <xf numFmtId="4" fontId="47" fillId="60" borderId="33" xfId="269" applyNumberFormat="1" applyFont="1" applyFill="1" applyBorder="1" applyAlignment="1">
      <alignment horizontal="center" vertical="center"/>
    </xf>
    <xf numFmtId="4" fontId="47" fillId="60" borderId="38" xfId="269" applyNumberFormat="1" applyFont="1" applyFill="1" applyBorder="1" applyAlignment="1">
      <alignment horizontal="center" vertical="center"/>
    </xf>
    <xf numFmtId="4" fontId="47" fillId="60" borderId="44" xfId="269" applyNumberFormat="1" applyFont="1" applyFill="1" applyBorder="1" applyAlignment="1">
      <alignment horizontal="center" vertical="center"/>
    </xf>
    <xf numFmtId="4" fontId="47" fillId="60" borderId="39" xfId="269" applyNumberFormat="1" applyFont="1" applyFill="1" applyBorder="1" applyAlignment="1">
      <alignment horizontal="center" vertical="center"/>
    </xf>
    <xf numFmtId="4" fontId="41" fillId="60" borderId="0" xfId="269" applyNumberFormat="1" applyFont="1" applyFill="1" applyBorder="1" applyAlignment="1">
      <alignment horizontal="center" vertical="center"/>
    </xf>
    <xf numFmtId="4" fontId="47" fillId="0" borderId="0" xfId="269" applyNumberFormat="1" applyFont="1" applyFill="1" applyBorder="1" applyAlignment="1">
      <alignment horizontal="center" vertical="center"/>
    </xf>
    <xf numFmtId="166" fontId="47" fillId="0" borderId="0" xfId="205" applyFont="1" applyFill="1" applyBorder="1" applyAlignment="1">
      <alignment horizontal="center" vertical="center"/>
    </xf>
    <xf numFmtId="4" fontId="47" fillId="0" borderId="33" xfId="269" applyNumberFormat="1" applyFont="1" applyFill="1" applyBorder="1" applyAlignment="1">
      <alignment horizontal="center" vertical="center"/>
    </xf>
    <xf numFmtId="4" fontId="47" fillId="0" borderId="38" xfId="269" applyNumberFormat="1" applyFont="1" applyFill="1" applyBorder="1" applyAlignment="1">
      <alignment horizontal="center" vertical="center"/>
    </xf>
    <xf numFmtId="4" fontId="47" fillId="0" borderId="44" xfId="269" applyNumberFormat="1" applyFont="1" applyFill="1" applyBorder="1" applyAlignment="1">
      <alignment horizontal="center" vertical="center"/>
    </xf>
    <xf numFmtId="4" fontId="47" fillId="0" borderId="39" xfId="269" applyNumberFormat="1" applyFont="1" applyFill="1" applyBorder="1" applyAlignment="1">
      <alignment horizontal="center" vertical="center"/>
    </xf>
    <xf numFmtId="4" fontId="41" fillId="0" borderId="0" xfId="269" applyNumberFormat="1" applyFont="1" applyFill="1" applyBorder="1" applyAlignment="1">
      <alignment horizontal="center" vertical="center"/>
    </xf>
    <xf numFmtId="0" fontId="47" fillId="0" borderId="0" xfId="269" applyFont="1" applyFill="1" applyBorder="1" applyAlignment="1">
      <alignment horizontal="center" vertical="center" wrapText="1"/>
    </xf>
    <xf numFmtId="49" fontId="47" fillId="0" borderId="0" xfId="269" applyNumberFormat="1" applyFont="1" applyFill="1" applyBorder="1" applyAlignment="1">
      <alignment horizontal="center" vertical="center"/>
    </xf>
    <xf numFmtId="0" fontId="46" fillId="0" borderId="16" xfId="268" applyFont="1" applyFill="1" applyBorder="1" applyAlignment="1">
      <alignment horizontal="center" vertical="center" wrapText="1"/>
    </xf>
    <xf numFmtId="49" fontId="47" fillId="0" borderId="53" xfId="269" applyNumberFormat="1" applyFont="1" applyFill="1" applyBorder="1" applyAlignment="1">
      <alignment horizontal="center" vertical="center"/>
    </xf>
    <xf numFmtId="49" fontId="47" fillId="0" borderId="38" xfId="269" applyNumberFormat="1" applyFont="1" applyFill="1" applyBorder="1" applyAlignment="1">
      <alignment horizontal="center" vertical="center"/>
    </xf>
    <xf numFmtId="49" fontId="48" fillId="0" borderId="91" xfId="269" applyNumberFormat="1" applyFont="1" applyFill="1" applyBorder="1" applyAlignment="1">
      <alignment vertical="center"/>
    </xf>
    <xf numFmtId="49" fontId="48" fillId="0" borderId="0" xfId="269" applyNumberFormat="1" applyFont="1" applyFill="1" applyBorder="1" applyAlignment="1">
      <alignment vertical="center"/>
    </xf>
    <xf numFmtId="49" fontId="48" fillId="0" borderId="17" xfId="269" applyNumberFormat="1" applyFont="1" applyFill="1" applyBorder="1" applyAlignment="1">
      <alignment vertical="center"/>
    </xf>
    <xf numFmtId="0" fontId="47" fillId="27" borderId="0" xfId="241" applyFont="1" applyFill="1" applyBorder="1" applyAlignment="1">
      <alignment horizontal="center" vertical="center"/>
    </xf>
    <xf numFmtId="0" fontId="47" fillId="27" borderId="0" xfId="241" applyFont="1" applyFill="1" applyBorder="1" applyAlignment="1">
      <alignment horizontal="left" vertical="center" wrapText="1"/>
    </xf>
    <xf numFmtId="0" fontId="47" fillId="27" borderId="17" xfId="241" applyFont="1" applyFill="1" applyBorder="1" applyAlignment="1">
      <alignment horizontal="left" vertical="center" wrapText="1"/>
    </xf>
    <xf numFmtId="0" fontId="47" fillId="27" borderId="33" xfId="241" applyFont="1" applyFill="1" applyBorder="1" applyAlignment="1">
      <alignment horizontal="left" vertical="center" wrapText="1"/>
    </xf>
    <xf numFmtId="0" fontId="47" fillId="27" borderId="86" xfId="241" applyFont="1" applyFill="1" applyBorder="1" applyAlignment="1">
      <alignment horizontal="left" vertical="center" wrapText="1"/>
    </xf>
    <xf numFmtId="0" fontId="47" fillId="27" borderId="55" xfId="241" applyFont="1" applyFill="1" applyBorder="1" applyAlignment="1">
      <alignment horizontal="left" vertical="center" wrapText="1"/>
    </xf>
    <xf numFmtId="4" fontId="47" fillId="59" borderId="91" xfId="269" applyNumberFormat="1" applyFont="1" applyFill="1" applyBorder="1" applyAlignment="1">
      <alignment horizontal="center" vertical="center"/>
    </xf>
    <xf numFmtId="166" fontId="47" fillId="59" borderId="27" xfId="205" applyFont="1" applyFill="1" applyBorder="1" applyAlignment="1">
      <alignment horizontal="center" vertical="center"/>
    </xf>
    <xf numFmtId="4" fontId="47" fillId="59" borderId="27" xfId="269" applyNumberFormat="1" applyFont="1" applyFill="1" applyBorder="1" applyAlignment="1">
      <alignment horizontal="center" vertical="center"/>
    </xf>
    <xf numFmtId="4" fontId="47" fillId="59" borderId="42" xfId="269" applyNumberFormat="1" applyFont="1" applyFill="1" applyBorder="1" applyAlignment="1">
      <alignment horizontal="center" vertical="center"/>
    </xf>
    <xf numFmtId="4" fontId="47" fillId="59" borderId="38" xfId="269" applyNumberFormat="1" applyFont="1" applyFill="1" applyBorder="1" applyAlignment="1">
      <alignment horizontal="center" vertical="center"/>
    </xf>
    <xf numFmtId="4" fontId="47" fillId="59" borderId="44" xfId="269" applyNumberFormat="1" applyFont="1" applyFill="1" applyBorder="1" applyAlignment="1">
      <alignment horizontal="center" vertical="center"/>
    </xf>
    <xf numFmtId="4" fontId="47" fillId="59" borderId="39" xfId="269" applyNumberFormat="1" applyFont="1" applyFill="1" applyBorder="1" applyAlignment="1">
      <alignment horizontal="center" vertical="center"/>
    </xf>
    <xf numFmtId="0" fontId="47" fillId="27" borderId="16" xfId="241" applyFont="1" applyFill="1" applyBorder="1" applyAlignment="1">
      <alignment horizontal="center"/>
    </xf>
    <xf numFmtId="0" fontId="47" fillId="27" borderId="0" xfId="241" applyFont="1" applyFill="1" applyBorder="1" applyAlignment="1">
      <alignment horizontal="center"/>
    </xf>
    <xf numFmtId="166" fontId="47" fillId="27" borderId="0" xfId="205" applyFont="1" applyFill="1" applyBorder="1" applyAlignment="1">
      <alignment horizontal="center"/>
    </xf>
    <xf numFmtId="0" fontId="47" fillId="27" borderId="33" xfId="241" applyFont="1" applyFill="1" applyBorder="1" applyAlignment="1">
      <alignment horizontal="center"/>
    </xf>
    <xf numFmtId="0" fontId="47" fillId="27" borderId="38" xfId="241" applyFont="1" applyFill="1" applyBorder="1" applyAlignment="1">
      <alignment horizontal="center"/>
    </xf>
    <xf numFmtId="0" fontId="47" fillId="27" borderId="44" xfId="241" applyFont="1" applyFill="1" applyBorder="1" applyAlignment="1">
      <alignment horizontal="center"/>
    </xf>
    <xf numFmtId="0" fontId="47" fillId="27" borderId="39" xfId="241" applyFont="1" applyFill="1" applyBorder="1" applyAlignment="1">
      <alignment horizontal="center"/>
    </xf>
    <xf numFmtId="0" fontId="48" fillId="0" borderId="16" xfId="269" applyFont="1" applyFill="1" applyBorder="1" applyAlignment="1">
      <alignment horizontal="left" vertical="center" wrapText="1"/>
    </xf>
    <xf numFmtId="0" fontId="48" fillId="0" borderId="17" xfId="269" applyFont="1" applyFill="1" applyBorder="1" applyAlignment="1">
      <alignment horizontal="left" vertical="center" wrapText="1"/>
    </xf>
    <xf numFmtId="40" fontId="48" fillId="0" borderId="0" xfId="269" applyNumberFormat="1" applyFont="1" applyFill="1" applyBorder="1" applyAlignment="1">
      <alignment vertical="center" wrapText="1"/>
    </xf>
    <xf numFmtId="0" fontId="48" fillId="0" borderId="0" xfId="269" applyFont="1" applyFill="1" applyBorder="1" applyAlignment="1">
      <alignment horizontal="left" vertical="center" wrapText="1"/>
    </xf>
    <xf numFmtId="4" fontId="48" fillId="0" borderId="0" xfId="269" applyNumberFormat="1" applyFont="1" applyFill="1" applyBorder="1" applyAlignment="1">
      <alignment vertical="center" wrapText="1"/>
    </xf>
    <xf numFmtId="0" fontId="48" fillId="0" borderId="0" xfId="269" applyFont="1" applyFill="1" applyBorder="1" applyAlignment="1">
      <alignment vertical="center" wrapText="1"/>
    </xf>
    <xf numFmtId="0" fontId="47" fillId="27" borderId="33" xfId="241" applyFont="1" applyFill="1" applyBorder="1" applyAlignment="1">
      <alignment horizontal="center" vertical="center"/>
    </xf>
    <xf numFmtId="0" fontId="47" fillId="27" borderId="38" xfId="241" applyFont="1" applyFill="1" applyBorder="1" applyAlignment="1">
      <alignment horizontal="center" vertical="center"/>
    </xf>
    <xf numFmtId="0" fontId="47" fillId="27" borderId="44" xfId="241" applyFont="1" applyFill="1" applyBorder="1" applyAlignment="1">
      <alignment horizontal="center" vertical="center"/>
    </xf>
    <xf numFmtId="0" fontId="47" fillId="27" borderId="39" xfId="241" applyFont="1" applyFill="1" applyBorder="1" applyAlignment="1">
      <alignment horizontal="center" vertical="center"/>
    </xf>
    <xf numFmtId="0" fontId="41" fillId="27" borderId="0" xfId="241" applyFont="1" applyFill="1" applyBorder="1" applyAlignment="1">
      <alignment horizontal="center" vertical="center"/>
    </xf>
    <xf numFmtId="0" fontId="47" fillId="27" borderId="0" xfId="241" applyFont="1" applyFill="1" applyBorder="1" applyAlignment="1">
      <alignment horizontal="left" vertical="top" wrapText="1"/>
    </xf>
    <xf numFmtId="0" fontId="47" fillId="27" borderId="33" xfId="241" applyFont="1" applyFill="1" applyBorder="1" applyAlignment="1">
      <alignment horizontal="left" vertical="top" wrapText="1"/>
    </xf>
    <xf numFmtId="0" fontId="47" fillId="27" borderId="38" xfId="241" applyFont="1" applyFill="1" applyBorder="1" applyAlignment="1">
      <alignment horizontal="left" vertical="top" wrapText="1"/>
    </xf>
    <xf numFmtId="0" fontId="47" fillId="27" borderId="44" xfId="241" applyFont="1" applyFill="1" applyBorder="1" applyAlignment="1">
      <alignment horizontal="left" vertical="top" wrapText="1"/>
    </xf>
    <xf numFmtId="0" fontId="47" fillId="27" borderId="39" xfId="241" applyFont="1" applyFill="1" applyBorder="1" applyAlignment="1">
      <alignment horizontal="left" vertical="top" wrapText="1"/>
    </xf>
    <xf numFmtId="49" fontId="48" fillId="0" borderId="0" xfId="269" quotePrefix="1" applyNumberFormat="1" applyFont="1" applyFill="1" applyBorder="1" applyAlignment="1">
      <alignment horizontal="left" vertical="center"/>
    </xf>
    <xf numFmtId="49" fontId="48" fillId="0" borderId="0" xfId="269" applyNumberFormat="1" applyFont="1" applyFill="1" applyBorder="1" applyAlignment="1">
      <alignment horizontal="left" vertical="center"/>
    </xf>
    <xf numFmtId="4" fontId="47" fillId="0" borderId="53" xfId="269" applyNumberFormat="1" applyFont="1" applyFill="1" applyBorder="1" applyAlignment="1">
      <alignment horizontal="center" vertical="center"/>
    </xf>
    <xf numFmtId="49" fontId="47" fillId="0" borderId="52" xfId="269" applyNumberFormat="1" applyFont="1" applyFill="1" applyBorder="1" applyAlignment="1">
      <alignment horizontal="center" vertical="center"/>
    </xf>
    <xf numFmtId="49" fontId="48" fillId="0" borderId="65" xfId="269" applyNumberFormat="1" applyFont="1" applyFill="1" applyBorder="1" applyAlignment="1">
      <alignment horizontal="left" vertical="center"/>
    </xf>
    <xf numFmtId="49" fontId="48" fillId="0" borderId="30" xfId="269" applyNumberFormat="1" applyFont="1" applyFill="1" applyBorder="1" applyAlignment="1">
      <alignment horizontal="left" vertical="center"/>
    </xf>
    <xf numFmtId="49" fontId="48" fillId="0" borderId="93" xfId="269" applyNumberFormat="1" applyFont="1" applyFill="1" applyBorder="1" applyAlignment="1">
      <alignment horizontal="left" vertical="center"/>
    </xf>
    <xf numFmtId="40" fontId="48" fillId="0" borderId="17" xfId="269" applyNumberFormat="1" applyFont="1" applyFill="1" applyBorder="1" applyAlignment="1">
      <alignment horizontal="left" vertical="center" wrapText="1"/>
    </xf>
    <xf numFmtId="4" fontId="48" fillId="0" borderId="16" xfId="269" applyNumberFormat="1" applyFont="1" applyFill="1" applyBorder="1" applyAlignment="1">
      <alignment horizontal="left" vertical="center" wrapText="1"/>
    </xf>
    <xf numFmtId="4" fontId="48" fillId="0" borderId="54" xfId="269" applyNumberFormat="1" applyFont="1" applyFill="1" applyBorder="1" applyAlignment="1">
      <alignment horizontal="left" vertical="top" wrapText="1"/>
    </xf>
    <xf numFmtId="4" fontId="48" fillId="0" borderId="49" xfId="269" applyNumberFormat="1" applyFont="1" applyFill="1" applyBorder="1" applyAlignment="1">
      <alignment horizontal="left" vertical="top" wrapText="1"/>
    </xf>
    <xf numFmtId="49" fontId="47" fillId="0" borderId="24" xfId="269" applyNumberFormat="1" applyFont="1" applyFill="1" applyBorder="1" applyAlignment="1">
      <alignment horizontal="center" vertical="center"/>
    </xf>
    <xf numFmtId="49" fontId="47" fillId="0" borderId="18" xfId="269" applyNumberFormat="1" applyFont="1" applyFill="1" applyBorder="1" applyAlignment="1">
      <alignment horizontal="center" vertical="center"/>
    </xf>
    <xf numFmtId="49" fontId="47" fillId="0" borderId="19" xfId="269" applyNumberFormat="1" applyFont="1" applyFill="1" applyBorder="1" applyAlignment="1">
      <alignment horizontal="center" vertical="center"/>
    </xf>
    <xf numFmtId="0" fontId="47" fillId="0" borderId="27" xfId="269" applyFont="1" applyFill="1" applyBorder="1" applyAlignment="1">
      <alignment horizontal="center" vertical="center" wrapText="1"/>
    </xf>
    <xf numFmtId="0" fontId="47" fillId="0" borderId="49" xfId="269" applyFont="1" applyFill="1" applyBorder="1" applyAlignment="1">
      <alignment horizontal="left" vertical="center" wrapText="1"/>
    </xf>
  </cellXfs>
  <cellStyles count="407">
    <cellStyle name="12" xfId="1"/>
    <cellStyle name="12 2" xfId="2"/>
    <cellStyle name="20% - Accent1" xfId="3"/>
    <cellStyle name="20% - Accent2" xfId="4"/>
    <cellStyle name="20% - Accent3" xfId="5"/>
    <cellStyle name="20% - Accent4" xfId="6"/>
    <cellStyle name="20% - Accent5" xfId="7"/>
    <cellStyle name="20% - Accent6" xfId="8"/>
    <cellStyle name="20% - Ênfase1" xfId="9" builtinId="30" customBuiltin="1"/>
    <cellStyle name="20% - Ênfase1 2" xfId="10"/>
    <cellStyle name="20% - Ênfase1 2 2" xfId="11"/>
    <cellStyle name="20% - Ênfase1 3" xfId="12"/>
    <cellStyle name="20% - Ênfase1 4" xfId="13"/>
    <cellStyle name="20% - Ênfase2" xfId="14" builtinId="34" customBuiltin="1"/>
    <cellStyle name="20% - Ênfase2 2" xfId="15"/>
    <cellStyle name="20% - Ênfase2 2 2" xfId="16"/>
    <cellStyle name="20% - Ênfase2 3" xfId="17"/>
    <cellStyle name="20% - Ênfase2 4" xfId="18"/>
    <cellStyle name="20% - Ênfase3" xfId="19" builtinId="38" customBuiltin="1"/>
    <cellStyle name="20% - Ênfase3 2" xfId="20"/>
    <cellStyle name="20% - Ênfase3 2 2" xfId="21"/>
    <cellStyle name="20% - Ênfase3 3" xfId="22"/>
    <cellStyle name="20% - Ênfase3 4" xfId="23"/>
    <cellStyle name="20% - Ênfase4" xfId="24" builtinId="42" customBuiltin="1"/>
    <cellStyle name="20% - Ênfase4 2" xfId="25"/>
    <cellStyle name="20% - Ênfase4 2 2" xfId="26"/>
    <cellStyle name="20% - Ênfase4 3" xfId="27"/>
    <cellStyle name="20% - Ênfase4 4" xfId="28"/>
    <cellStyle name="20% - Ênfase5" xfId="29" builtinId="46" customBuiltin="1"/>
    <cellStyle name="20% - Ênfase5 2" xfId="30"/>
    <cellStyle name="20% - Ênfase5 3" xfId="31"/>
    <cellStyle name="20% - Ênfase6" xfId="32" builtinId="50" customBuiltin="1"/>
    <cellStyle name="20% - Ênfase6 2" xfId="33"/>
    <cellStyle name="20% - Ênfase6 2 2" xfId="34"/>
    <cellStyle name="20% - Ênfase6 3" xfId="35"/>
    <cellStyle name="20% - Ênfase6 4" xfId="36"/>
    <cellStyle name="40% - Accent1" xfId="37"/>
    <cellStyle name="40% - Accent2" xfId="38"/>
    <cellStyle name="40% - Accent3" xfId="39"/>
    <cellStyle name="40% - Accent4" xfId="40"/>
    <cellStyle name="40% - Accent5" xfId="41"/>
    <cellStyle name="40% - Accent6" xfId="42"/>
    <cellStyle name="40% - Ênfase1" xfId="43" builtinId="31" customBuiltin="1"/>
    <cellStyle name="40% - Ênfase1 2" xfId="44"/>
    <cellStyle name="40% - Ênfase1 2 2" xfId="45"/>
    <cellStyle name="40% - Ênfase1 3" xfId="46"/>
    <cellStyle name="40% - Ênfase1 4" xfId="47"/>
    <cellStyle name="40% - Ênfase2" xfId="48" builtinId="35" customBuiltin="1"/>
    <cellStyle name="40% - Ênfase2 2" xfId="49"/>
    <cellStyle name="40% - Ênfase2 3" xfId="50"/>
    <cellStyle name="40% - Ênfase3" xfId="51" builtinId="39" customBuiltin="1"/>
    <cellStyle name="40% - Ênfase3 2" xfId="52"/>
    <cellStyle name="40% - Ênfase3 2 2" xfId="53"/>
    <cellStyle name="40% - Ênfase3 3" xfId="54"/>
    <cellStyle name="40% - Ênfase3 4" xfId="55"/>
    <cellStyle name="40% - Ênfase4" xfId="56" builtinId="43" customBuiltin="1"/>
    <cellStyle name="40% - Ênfase4 2" xfId="57"/>
    <cellStyle name="40% - Ênfase4 2 2" xfId="58"/>
    <cellStyle name="40% - Ênfase4 3" xfId="59"/>
    <cellStyle name="40% - Ênfase4 4" xfId="60"/>
    <cellStyle name="40% - Ênfase5" xfId="61" builtinId="47" customBuiltin="1"/>
    <cellStyle name="40% - Ênfase5 2" xfId="62"/>
    <cellStyle name="40% - Ênfase5 2 2" xfId="63"/>
    <cellStyle name="40% - Ênfase5 3" xfId="64"/>
    <cellStyle name="40% - Ênfase5 4" xfId="65"/>
    <cellStyle name="40% - Ênfase6" xfId="66" builtinId="51" customBuiltin="1"/>
    <cellStyle name="40% - Ênfase6 2" xfId="67"/>
    <cellStyle name="40% - Ênfase6 2 2" xfId="68"/>
    <cellStyle name="40% - Ênfase6 3" xfId="69"/>
    <cellStyle name="40% - Ênfase6 4" xfId="70"/>
    <cellStyle name="60% - Accent1" xfId="71"/>
    <cellStyle name="60% - Accent2" xfId="72"/>
    <cellStyle name="60% - Accent3" xfId="73"/>
    <cellStyle name="60% - Accent4" xfId="74"/>
    <cellStyle name="60% - Accent5" xfId="75"/>
    <cellStyle name="60% - Accent6" xfId="76"/>
    <cellStyle name="60% - Ênfase1" xfId="77" builtinId="32" customBuiltin="1"/>
    <cellStyle name="60% - Ênfase1 2" xfId="78"/>
    <cellStyle name="60% - Ênfase1 2 2" xfId="79"/>
    <cellStyle name="60% - Ênfase1 3" xfId="80"/>
    <cellStyle name="60% - Ênfase1 4" xfId="81"/>
    <cellStyle name="60% - Ênfase2" xfId="82" builtinId="36" customBuiltin="1"/>
    <cellStyle name="60% - Ênfase2 2" xfId="83"/>
    <cellStyle name="60% - Ênfase2 2 2" xfId="84"/>
    <cellStyle name="60% - Ênfase2 3" xfId="85"/>
    <cellStyle name="60% - Ênfase2 4" xfId="86"/>
    <cellStyle name="60% - Ênfase3" xfId="87" builtinId="40" customBuiltin="1"/>
    <cellStyle name="60% - Ênfase3 2" xfId="88"/>
    <cellStyle name="60% - Ênfase3 2 2" xfId="89"/>
    <cellStyle name="60% - Ênfase3 3" xfId="90"/>
    <cellStyle name="60% - Ênfase3 4" xfId="91"/>
    <cellStyle name="60% - Ênfase4" xfId="92" builtinId="44" customBuiltin="1"/>
    <cellStyle name="60% - Ênfase4 2" xfId="93"/>
    <cellStyle name="60% - Ênfase4 2 2" xfId="94"/>
    <cellStyle name="60% - Ênfase4 3" xfId="95"/>
    <cellStyle name="60% - Ênfase4 4" xfId="96"/>
    <cellStyle name="60% - Ênfase5" xfId="97" builtinId="48" customBuiltin="1"/>
    <cellStyle name="60% - Ênfase5 2" xfId="98"/>
    <cellStyle name="60% - Ênfase5 2 2" xfId="99"/>
    <cellStyle name="60% - Ênfase5 3" xfId="100"/>
    <cellStyle name="60% - Ênfase5 4" xfId="101"/>
    <cellStyle name="60% - Ênfase6" xfId="102" builtinId="52" customBuiltin="1"/>
    <cellStyle name="60% - Ênfase6 2" xfId="103"/>
    <cellStyle name="60% - Ênfase6 2 2" xfId="104"/>
    <cellStyle name="60% - Ênfase6 3" xfId="105"/>
    <cellStyle name="60% - Ênfase6 4" xfId="106"/>
    <cellStyle name="Accent1" xfId="107"/>
    <cellStyle name="Accent2" xfId="108"/>
    <cellStyle name="Accent3" xfId="109"/>
    <cellStyle name="Accent4" xfId="110"/>
    <cellStyle name="Accent5" xfId="111"/>
    <cellStyle name="Accent6" xfId="112"/>
    <cellStyle name="Bad" xfId="113"/>
    <cellStyle name="Bom" xfId="114" builtinId="26" customBuiltin="1"/>
    <cellStyle name="Bom 2" xfId="115"/>
    <cellStyle name="Bom 2 2" xfId="116"/>
    <cellStyle name="Bom 3" xfId="117"/>
    <cellStyle name="Bom 4" xfId="118"/>
    <cellStyle name="Calculation" xfId="119"/>
    <cellStyle name="Cálculo" xfId="120" builtinId="22" customBuiltin="1"/>
    <cellStyle name="Cálculo 2" xfId="121"/>
    <cellStyle name="Cálculo 2 2" xfId="122"/>
    <cellStyle name="Cálculo 3" xfId="123"/>
    <cellStyle name="Cálculo 4" xfId="124"/>
    <cellStyle name="Célula de Verificação" xfId="125" builtinId="23" customBuiltin="1"/>
    <cellStyle name="Célula de Verificação 2" xfId="126"/>
    <cellStyle name="Célula de Verificação 3" xfId="127"/>
    <cellStyle name="Célula Vinculada" xfId="128" builtinId="24" customBuiltin="1"/>
    <cellStyle name="Célula Vinculada 2" xfId="129"/>
    <cellStyle name="Célula Vinculada 2 2" xfId="130"/>
    <cellStyle name="Célula Vinculada 3" xfId="131"/>
    <cellStyle name="Célula Vinculada 4" xfId="132"/>
    <cellStyle name="Check Cell" xfId="133"/>
    <cellStyle name="Comma0 - Modelo1" xfId="134"/>
    <cellStyle name="Comma0 - Style1" xfId="135"/>
    <cellStyle name="Comma1 - Modelo2" xfId="136"/>
    <cellStyle name="Comma1 - Style2" xfId="137"/>
    <cellStyle name="Currency [0]_1995" xfId="138"/>
    <cellStyle name="Currency_1995" xfId="139"/>
    <cellStyle name="Dia" xfId="140"/>
    <cellStyle name="Encabez1" xfId="141"/>
    <cellStyle name="Encabez2" xfId="142"/>
    <cellStyle name="Ênfase1" xfId="143" builtinId="29" customBuiltin="1"/>
    <cellStyle name="Ênfase1 2" xfId="144"/>
    <cellStyle name="Ênfase1 2 2" xfId="145"/>
    <cellStyle name="Ênfase1 3" xfId="146"/>
    <cellStyle name="Ênfase1 4" xfId="147"/>
    <cellStyle name="Ênfase2" xfId="148" builtinId="33" customBuiltin="1"/>
    <cellStyle name="Ênfase2 2" xfId="149"/>
    <cellStyle name="Ênfase2 2 2" xfId="150"/>
    <cellStyle name="Ênfase2 3" xfId="151"/>
    <cellStyle name="Ênfase2 4" xfId="152"/>
    <cellStyle name="Ênfase3" xfId="153" builtinId="37" customBuiltin="1"/>
    <cellStyle name="Ênfase3 2" xfId="154"/>
    <cellStyle name="Ênfase3 2 2" xfId="155"/>
    <cellStyle name="Ênfase3 3" xfId="156"/>
    <cellStyle name="Ênfase3 4" xfId="157"/>
    <cellStyle name="Ênfase4" xfId="158" builtinId="41" customBuiltin="1"/>
    <cellStyle name="Ênfase4 2" xfId="159"/>
    <cellStyle name="Ênfase4 2 2" xfId="160"/>
    <cellStyle name="Ênfase4 3" xfId="161"/>
    <cellStyle name="Ênfase4 4" xfId="162"/>
    <cellStyle name="Ênfase5" xfId="163" builtinId="45" customBuiltin="1"/>
    <cellStyle name="Ênfase5 2" xfId="164"/>
    <cellStyle name="Ênfase5 3" xfId="165"/>
    <cellStyle name="Ênfase6" xfId="166" builtinId="49" customBuiltin="1"/>
    <cellStyle name="Ênfase6 2" xfId="167"/>
    <cellStyle name="Ênfase6 2 2" xfId="168"/>
    <cellStyle name="Ênfase6 3" xfId="169"/>
    <cellStyle name="Ênfase6 4" xfId="170"/>
    <cellStyle name="Entrada" xfId="171" builtinId="20" customBuiltin="1"/>
    <cellStyle name="Entrada 2" xfId="172"/>
    <cellStyle name="Entrada 2 2" xfId="173"/>
    <cellStyle name="Entrada 3" xfId="174"/>
    <cellStyle name="Entrada 4" xfId="175"/>
    <cellStyle name="Estilo 1" xfId="176"/>
    <cellStyle name="Euro" xfId="177"/>
    <cellStyle name="Euro 2" xfId="178"/>
    <cellStyle name="Excel Built-in Normal" xfId="179"/>
    <cellStyle name="Excel Built-in Normal 1" xfId="180"/>
    <cellStyle name="Explanatory Text" xfId="181"/>
    <cellStyle name="F2" xfId="182"/>
    <cellStyle name="F3" xfId="183"/>
    <cellStyle name="F4" xfId="184"/>
    <cellStyle name="F5" xfId="185"/>
    <cellStyle name="F6" xfId="186"/>
    <cellStyle name="F7" xfId="187"/>
    <cellStyle name="F8" xfId="188"/>
    <cellStyle name="Fijo" xfId="189"/>
    <cellStyle name="Financiero" xfId="190"/>
    <cellStyle name="Good" xfId="191"/>
    <cellStyle name="Heading 1" xfId="192"/>
    <cellStyle name="Heading 2" xfId="193"/>
    <cellStyle name="Heading 3" xfId="194"/>
    <cellStyle name="Heading 4" xfId="195"/>
    <cellStyle name="Incorreto 2" xfId="196"/>
    <cellStyle name="Incorreto 2 2" xfId="197"/>
    <cellStyle name="Incorreto 3" xfId="198"/>
    <cellStyle name="Incorreto 4" xfId="199"/>
    <cellStyle name="Indefinido" xfId="200"/>
    <cellStyle name="Input" xfId="201"/>
    <cellStyle name="Linked Cell" xfId="202"/>
    <cellStyle name="Millares [0]_10 AVERIAS MASIVAS + ANT" xfId="203"/>
    <cellStyle name="Millares_10 AVERIAS MASIVAS + ANT" xfId="204"/>
    <cellStyle name="Moeda" xfId="205" builtinId="4"/>
    <cellStyle name="Moeda 2" xfId="206"/>
    <cellStyle name="Moeda 2 2" xfId="207"/>
    <cellStyle name="Moeda 2 2 2" xfId="208"/>
    <cellStyle name="Moeda 2 2 2 2" xfId="209"/>
    <cellStyle name="Moeda 2 3" xfId="210"/>
    <cellStyle name="Moeda 3" xfId="211"/>
    <cellStyle name="Moeda 3 2" xfId="212"/>
    <cellStyle name="Moeda 3 2 2" xfId="213"/>
    <cellStyle name="Moeda 3 3" xfId="214"/>
    <cellStyle name="Moeda 4" xfId="215"/>
    <cellStyle name="Moeda 4 2" xfId="216"/>
    <cellStyle name="Moeda 4 3" xfId="217"/>
    <cellStyle name="Moeda 5" xfId="218"/>
    <cellStyle name="Moeda 5 2" xfId="219"/>
    <cellStyle name="Moeda 5 2 2" xfId="220"/>
    <cellStyle name="Moeda 5 3" xfId="221"/>
    <cellStyle name="Moeda 6" xfId="222"/>
    <cellStyle name="Moeda 6 2" xfId="223"/>
    <cellStyle name="Moneda [0]_10 AVERIAS MASIVAS + ANT" xfId="224"/>
    <cellStyle name="Moneda_10 AVERIAS MASIVAS + ANT" xfId="225"/>
    <cellStyle name="Monetario" xfId="226"/>
    <cellStyle name="Neutra 2" xfId="227"/>
    <cellStyle name="Neutra 2 2" xfId="228"/>
    <cellStyle name="Neutra 3" xfId="229"/>
    <cellStyle name="Neutra 4" xfId="230"/>
    <cellStyle name="Neutral" xfId="231"/>
    <cellStyle name="no dec" xfId="232"/>
    <cellStyle name="Normal" xfId="0" builtinId="0"/>
    <cellStyle name="Normal 10" xfId="233"/>
    <cellStyle name="Normal 11" xfId="234"/>
    <cellStyle name="Normal 11 2" xfId="235"/>
    <cellStyle name="Normal 12" xfId="236"/>
    <cellStyle name="Normal 12 2" xfId="237"/>
    <cellStyle name="Normal 13 2" xfId="238"/>
    <cellStyle name="Normal 15" xfId="239"/>
    <cellStyle name="Normal 2" xfId="240"/>
    <cellStyle name="Normal 2 2" xfId="241"/>
    <cellStyle name="Normal 2 2 2" xfId="242"/>
    <cellStyle name="Normal 2 2 3" xfId="243"/>
    <cellStyle name="Normal 2 2 4" xfId="244"/>
    <cellStyle name="Normal 2 3" xfId="245"/>
    <cellStyle name="Normal 3" xfId="246"/>
    <cellStyle name="Normal 3 2" xfId="247"/>
    <cellStyle name="Normal 3 2 2" xfId="248"/>
    <cellStyle name="Normal 3 3" xfId="249"/>
    <cellStyle name="Normal 3 3 2" xfId="250"/>
    <cellStyle name="Normal 3 3 3" xfId="251"/>
    <cellStyle name="Normal 3 4" xfId="252"/>
    <cellStyle name="Normal 4" xfId="253"/>
    <cellStyle name="Normal 4 2" xfId="254"/>
    <cellStyle name="Normal 4 2 2" xfId="255"/>
    <cellStyle name="Normal 4 2 3" xfId="256"/>
    <cellStyle name="Normal 4 3" xfId="257"/>
    <cellStyle name="Normal 5" xfId="258"/>
    <cellStyle name="Normal 5 2" xfId="259"/>
    <cellStyle name="Normal 5 3" xfId="260"/>
    <cellStyle name="Normal 5 4" xfId="261"/>
    <cellStyle name="Normal 6" xfId="262"/>
    <cellStyle name="Normal 6 2" xfId="263"/>
    <cellStyle name="Normal 7" xfId="264"/>
    <cellStyle name="Normal 8" xfId="265"/>
    <cellStyle name="Normal 8 2" xfId="266"/>
    <cellStyle name="Normal 9" xfId="267"/>
    <cellStyle name="Normal_Mirassol" xfId="268"/>
    <cellStyle name="Normal_PL. TRABALHO NOVA SAPEZAL-BR 364-2004 - (PREF.)" xfId="269"/>
    <cellStyle name="Nota" xfId="270" builtinId="10" customBuiltin="1"/>
    <cellStyle name="Nota 2" xfId="271"/>
    <cellStyle name="Nota 2 2" xfId="272"/>
    <cellStyle name="Nota 3" xfId="273"/>
    <cellStyle name="Nota 4" xfId="274"/>
    <cellStyle name="Note" xfId="275"/>
    <cellStyle name="Output" xfId="276"/>
    <cellStyle name="Porcentagem" xfId="277" builtinId="5"/>
    <cellStyle name="Porcentagem 2" xfId="278"/>
    <cellStyle name="Porcentagem 2 2" xfId="279"/>
    <cellStyle name="Porcentagem 2 2 2" xfId="280"/>
    <cellStyle name="Porcentagem 2 2 3" xfId="281"/>
    <cellStyle name="Porcentagem 2 3" xfId="282"/>
    <cellStyle name="Porcentagem 2 4" xfId="283"/>
    <cellStyle name="Porcentagem 3" xfId="284"/>
    <cellStyle name="Porcentagem 3 2" xfId="285"/>
    <cellStyle name="Porcentagem 3 2 2" xfId="286"/>
    <cellStyle name="Porcentagem 3 2 3" xfId="287"/>
    <cellStyle name="Porcentagem 3 3" xfId="288"/>
    <cellStyle name="Porcentagem 4" xfId="289"/>
    <cellStyle name="Porcentagem 4 2" xfId="290"/>
    <cellStyle name="Porcentagem 4 3" xfId="291"/>
    <cellStyle name="Porcentagem 5" xfId="292"/>
    <cellStyle name="Porcentagem 5 2" xfId="293"/>
    <cellStyle name="Porcentagem 6" xfId="294"/>
    <cellStyle name="Porcentagem 7" xfId="295"/>
    <cellStyle name="Porcentaje" xfId="296"/>
    <cellStyle name="RM" xfId="297"/>
    <cellStyle name="Saída" xfId="298" builtinId="21" customBuiltin="1"/>
    <cellStyle name="Saída 2" xfId="299"/>
    <cellStyle name="Saída 2 2" xfId="300"/>
    <cellStyle name="Saída 3" xfId="301"/>
    <cellStyle name="Saída 4" xfId="302"/>
    <cellStyle name="Separador de milhares 2" xfId="303"/>
    <cellStyle name="Separador de milhares 2 2" xfId="304"/>
    <cellStyle name="Separador de milhares 2 2 2" xfId="305"/>
    <cellStyle name="Separador de milhares 2 2 3" xfId="306"/>
    <cellStyle name="Separador de milhares 2 3" xfId="307"/>
    <cellStyle name="Separador de milhares 2 3 2" xfId="308"/>
    <cellStyle name="Separador de milhares 2 3 2 2" xfId="309"/>
    <cellStyle name="Separador de milhares 2 3 3" xfId="310"/>
    <cellStyle name="Separador de milhares 2 3 3 2" xfId="311"/>
    <cellStyle name="Separador de milhares 3" xfId="312"/>
    <cellStyle name="Separador de milhares 3 2" xfId="313"/>
    <cellStyle name="Separador de milhares 3 2 2" xfId="314"/>
    <cellStyle name="Separador de milhares 3 2 2 2" xfId="315"/>
    <cellStyle name="Separador de milhares 4" xfId="316"/>
    <cellStyle name="Separador de milhares 4 2" xfId="317"/>
    <cellStyle name="Separador de milhares 4 2 2" xfId="318"/>
    <cellStyle name="Separador de milhares 4 3" xfId="319"/>
    <cellStyle name="Separador de milhares_PL. TRABALHO NOVA SAPEZAL-BR 364-2004 - (PREF.)" xfId="320"/>
    <cellStyle name="Separador de milhares_Proposta-Prodeagro" xfId="321"/>
    <cellStyle name="TableStyleLight1" xfId="322"/>
    <cellStyle name="Texto de Aviso" xfId="323" builtinId="11" customBuiltin="1"/>
    <cellStyle name="Texto de Aviso 2" xfId="324"/>
    <cellStyle name="Texto de Aviso 3" xfId="325"/>
    <cellStyle name="Texto Explicativo" xfId="326" builtinId="53" customBuiltin="1"/>
    <cellStyle name="Texto Explicativo 2" xfId="327"/>
    <cellStyle name="Texto Explicativo 3" xfId="328"/>
    <cellStyle name="Title" xfId="329"/>
    <cellStyle name="Título" xfId="330" builtinId="15" customBuiltin="1"/>
    <cellStyle name="Título 1" xfId="331" builtinId="16" customBuiltin="1"/>
    <cellStyle name="Título 1 1" xfId="332"/>
    <cellStyle name="Título 1 1 2" xfId="333"/>
    <cellStyle name="Título 1 2" xfId="334"/>
    <cellStyle name="Título 1 2 2" xfId="335"/>
    <cellStyle name="Título 1 3" xfId="336"/>
    <cellStyle name="Título 1 4" xfId="337"/>
    <cellStyle name="Título 2" xfId="338" builtinId="17" customBuiltin="1"/>
    <cellStyle name="Título 2 2" xfId="339"/>
    <cellStyle name="Título 2 2 2" xfId="340"/>
    <cellStyle name="Título 2 3" xfId="341"/>
    <cellStyle name="Título 2 4" xfId="342"/>
    <cellStyle name="Título 3" xfId="343" builtinId="18" customBuiltin="1"/>
    <cellStyle name="Título 3 2" xfId="344"/>
    <cellStyle name="Título 3 2 2" xfId="345"/>
    <cellStyle name="Título 3 3" xfId="346"/>
    <cellStyle name="Título 3 4" xfId="347"/>
    <cellStyle name="Título 4" xfId="348" builtinId="19" customBuiltin="1"/>
    <cellStyle name="Título 4 2" xfId="349"/>
    <cellStyle name="Título 4 2 2" xfId="350"/>
    <cellStyle name="Título 4 3" xfId="351"/>
    <cellStyle name="Título 4 4" xfId="352"/>
    <cellStyle name="Título 5" xfId="353"/>
    <cellStyle name="Título 5 2" xfId="354"/>
    <cellStyle name="Título 6" xfId="355"/>
    <cellStyle name="Título 6 2" xfId="356"/>
    <cellStyle name="Total" xfId="357" builtinId="25" customBuiltin="1"/>
    <cellStyle name="Total 2" xfId="358"/>
    <cellStyle name="Total 2 2" xfId="359"/>
    <cellStyle name="Total 3" xfId="360"/>
    <cellStyle name="Total 4" xfId="361"/>
    <cellStyle name="Vírgula" xfId="362" builtinId="3"/>
    <cellStyle name="Vírgula 10" xfId="363"/>
    <cellStyle name="Vírgula 2" xfId="364"/>
    <cellStyle name="Vírgula 2 2" xfId="365"/>
    <cellStyle name="Vírgula 2 2 2" xfId="366"/>
    <cellStyle name="Vírgula 2 2 2 2" xfId="367"/>
    <cellStyle name="Vírgula 2 2 3" xfId="368"/>
    <cellStyle name="Vírgula 2 2 3 2" xfId="369"/>
    <cellStyle name="Vírgula 2 3" xfId="370"/>
    <cellStyle name="Vírgula 2 3 2" xfId="371"/>
    <cellStyle name="Vírgula 2 3 2 2" xfId="372"/>
    <cellStyle name="Vírgula 2 3 3" xfId="373"/>
    <cellStyle name="Vírgula 2 4" xfId="374"/>
    <cellStyle name="Vírgula 2 4 2" xfId="375"/>
    <cellStyle name="Vírgula 2 5" xfId="376"/>
    <cellStyle name="Vírgula 2 5 2" xfId="377"/>
    <cellStyle name="Vírgula 2 6" xfId="378"/>
    <cellStyle name="Vírgula 3" xfId="379"/>
    <cellStyle name="Vírgula 3 2" xfId="380"/>
    <cellStyle name="Vírgula 3 2 2" xfId="381"/>
    <cellStyle name="Vírgula 3 2 2 2" xfId="382"/>
    <cellStyle name="Vírgula 3 2 2 2 2" xfId="383"/>
    <cellStyle name="Vírgula 3 2 2 3" xfId="384"/>
    <cellStyle name="Vírgula 3 2 3" xfId="385"/>
    <cellStyle name="Vírgula 3 2 3 2" xfId="386"/>
    <cellStyle name="Vírgula 3 2 4" xfId="387"/>
    <cellStyle name="Vírgula 3 2 4 2" xfId="388"/>
    <cellStyle name="Vírgula 3 2 5" xfId="389"/>
    <cellStyle name="Vírgula 3 3" xfId="390"/>
    <cellStyle name="Vírgula 3 3 2" xfId="391"/>
    <cellStyle name="Vírgula 4" xfId="392"/>
    <cellStyle name="Vírgula 4 2" xfId="393"/>
    <cellStyle name="Vírgula 4 2 2" xfId="394"/>
    <cellStyle name="Vírgula 4 3" xfId="395"/>
    <cellStyle name="Vírgula 4 3 2" xfId="396"/>
    <cellStyle name="Vírgula 5" xfId="397"/>
    <cellStyle name="Vírgula 5 2" xfId="398"/>
    <cellStyle name="Vírgula 5 2 2" xfId="399"/>
    <cellStyle name="Vírgula 6" xfId="400"/>
    <cellStyle name="Vírgula 6 2" xfId="401"/>
    <cellStyle name="Vírgula 7" xfId="402"/>
    <cellStyle name="Vírgula 7 2" xfId="403"/>
    <cellStyle name="Vírgula 8" xfId="404"/>
    <cellStyle name="Vírgula 9" xfId="405"/>
    <cellStyle name="Warning Text" xfId="40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4</xdr:row>
      <xdr:rowOff>9525</xdr:rowOff>
    </xdr:from>
    <xdr:to>
      <xdr:col>1</xdr:col>
      <xdr:colOff>1600200</xdr:colOff>
      <xdr:row>7</xdr:row>
      <xdr:rowOff>171449</xdr:rowOff>
    </xdr:to>
    <xdr:pic>
      <xdr:nvPicPr>
        <xdr:cNvPr id="141176" name="Imagem 1" descr="Sorriso">
          <a:extLst>
            <a:ext uri="{FF2B5EF4-FFF2-40B4-BE49-F238E27FC236}">
              <a16:creationId xmlns="" xmlns:a16="http://schemas.microsoft.com/office/drawing/2014/main" id="{00000000-0008-0000-0000-00007827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266825"/>
          <a:ext cx="14954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3</xdr:row>
      <xdr:rowOff>409575</xdr:rowOff>
    </xdr:from>
    <xdr:to>
      <xdr:col>1</xdr:col>
      <xdr:colOff>1085850</xdr:colOff>
      <xdr:row>8</xdr:row>
      <xdr:rowOff>142875</xdr:rowOff>
    </xdr:to>
    <xdr:pic>
      <xdr:nvPicPr>
        <xdr:cNvPr id="154381" name="Imagem 1" descr="Sorriso">
          <a:extLst>
            <a:ext uri="{FF2B5EF4-FFF2-40B4-BE49-F238E27FC236}">
              <a16:creationId xmlns="" xmlns:a16="http://schemas.microsoft.com/office/drawing/2014/main" id="{00000000-0008-0000-0600-00000D5B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962025"/>
          <a:ext cx="106680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1543050</xdr:colOff>
      <xdr:row>20</xdr:row>
      <xdr:rowOff>95250</xdr:rowOff>
    </xdr:from>
    <xdr:to>
      <xdr:col>4</xdr:col>
      <xdr:colOff>38100</xdr:colOff>
      <xdr:row>23</xdr:row>
      <xdr:rowOff>19049</xdr:rowOff>
    </xdr:to>
    <xdr:pic>
      <xdr:nvPicPr>
        <xdr:cNvPr id="163573" name="Imagem 5">
          <a:extLst>
            <a:ext uri="{FF2B5EF4-FFF2-40B4-BE49-F238E27FC236}">
              <a16:creationId xmlns="" xmlns:a16="http://schemas.microsoft.com/office/drawing/2014/main" id="{00000000-0008-0000-0700-0000F57E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76575" y="4371975"/>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2</xdr:row>
      <xdr:rowOff>47625</xdr:rowOff>
    </xdr:from>
    <xdr:to>
      <xdr:col>1</xdr:col>
      <xdr:colOff>1047750</xdr:colOff>
      <xdr:row>4</xdr:row>
      <xdr:rowOff>41031</xdr:rowOff>
    </xdr:to>
    <xdr:pic>
      <xdr:nvPicPr>
        <xdr:cNvPr id="163574" name="Picture 1" descr="brasão">
          <a:extLst>
            <a:ext uri="{FF2B5EF4-FFF2-40B4-BE49-F238E27FC236}">
              <a16:creationId xmlns="" xmlns:a16="http://schemas.microsoft.com/office/drawing/2014/main" id="{00000000-0008-0000-0700-0000F67E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438150"/>
          <a:ext cx="9239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180975</xdr:colOff>
      <xdr:row>24</xdr:row>
      <xdr:rowOff>19050</xdr:rowOff>
    </xdr:from>
    <xdr:to>
      <xdr:col>3</xdr:col>
      <xdr:colOff>723900</xdr:colOff>
      <xdr:row>26</xdr:row>
      <xdr:rowOff>152400</xdr:rowOff>
    </xdr:to>
    <xdr:pic>
      <xdr:nvPicPr>
        <xdr:cNvPr id="164599" name="Imagem 5">
          <a:extLst>
            <a:ext uri="{FF2B5EF4-FFF2-40B4-BE49-F238E27FC236}">
              <a16:creationId xmlns="" xmlns:a16="http://schemas.microsoft.com/office/drawing/2014/main" id="{00000000-0008-0000-0800-0000F78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0" y="5200650"/>
          <a:ext cx="3057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2</xdr:row>
      <xdr:rowOff>57150</xdr:rowOff>
    </xdr:from>
    <xdr:to>
      <xdr:col>1</xdr:col>
      <xdr:colOff>1047750</xdr:colOff>
      <xdr:row>5</xdr:row>
      <xdr:rowOff>19050</xdr:rowOff>
    </xdr:to>
    <xdr:pic>
      <xdr:nvPicPr>
        <xdr:cNvPr id="164600" name="Picture 1" descr="brasão">
          <a:extLst>
            <a:ext uri="{FF2B5EF4-FFF2-40B4-BE49-F238E27FC236}">
              <a16:creationId xmlns="" xmlns:a16="http://schemas.microsoft.com/office/drawing/2014/main" id="{00000000-0008-0000-0800-0000F88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 y="447675"/>
          <a:ext cx="933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6</xdr:row>
      <xdr:rowOff>152400</xdr:rowOff>
    </xdr:from>
    <xdr:to>
      <xdr:col>0</xdr:col>
      <xdr:colOff>1162050</xdr:colOff>
      <xdr:row>14</xdr:row>
      <xdr:rowOff>28575</xdr:rowOff>
    </xdr:to>
    <xdr:pic>
      <xdr:nvPicPr>
        <xdr:cNvPr id="165242" name="Imagem 1" descr="Sorriso">
          <a:extLst>
            <a:ext uri="{FF2B5EF4-FFF2-40B4-BE49-F238E27FC236}">
              <a16:creationId xmlns="" xmlns:a16="http://schemas.microsoft.com/office/drawing/2014/main" id="{00000000-0008-0000-0900-00007A85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62025"/>
          <a:ext cx="10668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s>
    <sheetDataSet>
      <sheetData sheetId="0"/>
      <sheetData sheetId="1"/>
      <sheetData sheetId="2"/>
      <sheetData sheetId="3"/>
      <sheetData sheetId="4"/>
      <sheetData sheetId="5"/>
      <sheetData sheetId="6">
        <row r="2">
          <cell r="A2">
            <v>0</v>
          </cell>
          <cell r="B2" t="str">
            <v>S U M Á R I O</v>
          </cell>
          <cell r="C2">
            <v>0</v>
          </cell>
          <cell r="D2">
            <v>0</v>
          </cell>
        </row>
        <row r="3">
          <cell r="A3" t="str">
            <v>DADOS DO RELAT</v>
          </cell>
          <cell r="B3" t="str">
            <v>RIO</v>
          </cell>
          <cell r="C3">
            <v>0</v>
          </cell>
          <cell r="D3">
            <v>0</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v>0</v>
          </cell>
          <cell r="D6">
            <v>0</v>
          </cell>
        </row>
        <row r="7">
          <cell r="A7" t="str">
            <v>| VERSÃO</v>
          </cell>
          <cell r="B7" t="str">
            <v>00</v>
          </cell>
          <cell r="C7">
            <v>0</v>
          </cell>
          <cell r="D7">
            <v>0</v>
          </cell>
        </row>
        <row r="8">
          <cell r="A8" t="str">
            <v>+-------------</v>
          </cell>
          <cell r="B8" t="str">
            <v>----------------------------------------------------------------------</v>
          </cell>
          <cell r="C8" t="str">
            <v>--------------------</v>
          </cell>
          <cell r="D8" t="str">
            <v>----------------------</v>
          </cell>
        </row>
        <row r="9">
          <cell r="A9" t="str">
            <v>DADOS DA SOLIC</v>
          </cell>
          <cell r="B9" t="str">
            <v>TAÇÃO</v>
          </cell>
          <cell r="C9">
            <v>0</v>
          </cell>
          <cell r="D9">
            <v>0</v>
          </cell>
        </row>
        <row r="10">
          <cell r="A10" t="str">
            <v>+-------------</v>
          </cell>
          <cell r="B10" t="str">
            <v>----------------------------------------------------------------------</v>
          </cell>
          <cell r="C10" t="str">
            <v>--------------------</v>
          </cell>
          <cell r="D10" t="str">
            <v>----------------------</v>
          </cell>
        </row>
        <row r="11">
          <cell r="A11" t="str">
            <v>| PROTOCOLO</v>
          </cell>
          <cell r="B11" t="str">
            <v>000123658</v>
          </cell>
          <cell r="C11">
            <v>0</v>
          </cell>
          <cell r="D11">
            <v>0</v>
          </cell>
        </row>
        <row r="12">
          <cell r="A12" t="str">
            <v>| USUÁRIO</v>
          </cell>
          <cell r="B12" t="str">
            <v>C111995 - LUCIANO KANACILO</v>
          </cell>
          <cell r="C12">
            <v>0</v>
          </cell>
          <cell r="D12">
            <v>0</v>
          </cell>
        </row>
        <row r="13">
          <cell r="A13" t="str">
            <v>| LOTAÇÃO</v>
          </cell>
          <cell r="B13" t="str">
            <v>NACIONAL</v>
          </cell>
          <cell r="C13">
            <v>0</v>
          </cell>
          <cell r="D13">
            <v>0</v>
          </cell>
        </row>
        <row r="14">
          <cell r="A14" t="str">
            <v>| PARÂMETROS</v>
          </cell>
          <cell r="B14">
            <v>0</v>
          </cell>
          <cell r="C14">
            <v>0</v>
          </cell>
          <cell r="D14">
            <v>0</v>
          </cell>
        </row>
        <row r="15">
          <cell r="A15" t="str">
            <v>|</v>
          </cell>
          <cell r="B15" t="str">
            <v>ABRANGÊNCIA : NACIONAL</v>
          </cell>
          <cell r="C15">
            <v>0</v>
          </cell>
          <cell r="D15">
            <v>0</v>
          </cell>
        </row>
        <row r="16">
          <cell r="A16" t="str">
            <v>|</v>
          </cell>
          <cell r="B16" t="str">
            <v>LOCALIDADE : CUIABA</v>
          </cell>
          <cell r="C16">
            <v>0</v>
          </cell>
          <cell r="D16">
            <v>0</v>
          </cell>
        </row>
        <row r="17">
          <cell r="A17" t="str">
            <v>|</v>
          </cell>
          <cell r="B17" t="str">
            <v>VÍNCULO : CAIXA REFERENCIAL</v>
          </cell>
          <cell r="C17">
            <v>0</v>
          </cell>
          <cell r="D17">
            <v>0</v>
          </cell>
        </row>
        <row r="18">
          <cell r="A18" t="str">
            <v>|</v>
          </cell>
          <cell r="B18" t="str">
            <v>DATA DE PREÇO : 07/2011</v>
          </cell>
          <cell r="C18">
            <v>0</v>
          </cell>
          <cell r="D18">
            <v>0</v>
          </cell>
        </row>
        <row r="19">
          <cell r="A19" t="str">
            <v>|</v>
          </cell>
          <cell r="B19" t="str">
            <v>DATA DE RT : 01/07/2011</v>
          </cell>
          <cell r="C19">
            <v>0</v>
          </cell>
          <cell r="D19">
            <v>0</v>
          </cell>
        </row>
        <row r="20">
          <cell r="A20" t="str">
            <v>|</v>
          </cell>
          <cell r="B20" t="str">
            <v>NÍVEL DE PREÇO : MEDIANO</v>
          </cell>
          <cell r="C20">
            <v>0</v>
          </cell>
          <cell r="D20">
            <v>0</v>
          </cell>
        </row>
        <row r="21">
          <cell r="A21" t="str">
            <v>|</v>
          </cell>
          <cell r="B21" t="str">
            <v>ENCARGOS : S</v>
          </cell>
          <cell r="C21">
            <v>0</v>
          </cell>
          <cell r="D21">
            <v>0</v>
          </cell>
        </row>
        <row r="22">
          <cell r="A22" t="str">
            <v>|</v>
          </cell>
          <cell r="B22" t="str">
            <v>CLASSES A SUPRIMIR : NENHUMA</v>
          </cell>
          <cell r="C22">
            <v>0</v>
          </cell>
          <cell r="D22">
            <v>0</v>
          </cell>
        </row>
        <row r="23">
          <cell r="A23" t="str">
            <v>|</v>
          </cell>
          <cell r="B23">
            <v>0</v>
          </cell>
          <cell r="C23">
            <v>0</v>
          </cell>
          <cell r="D23">
            <v>0</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v>0</v>
          </cell>
          <cell r="D26">
            <v>0</v>
          </cell>
        </row>
        <row r="27">
          <cell r="A27" t="str">
            <v>ABRANGÊNCIA :</v>
          </cell>
          <cell r="B27" t="str">
            <v>ACIONAL LOCALIDADE : CUI</v>
          </cell>
          <cell r="C27" t="str">
            <v>ABA</v>
          </cell>
          <cell r="D27">
            <v>0</v>
          </cell>
        </row>
        <row r="28">
          <cell r="A28" t="str">
            <v>REF.COLETA : M</v>
          </cell>
          <cell r="B28" t="str">
            <v>DIANO</v>
          </cell>
          <cell r="C28" t="str">
            <v>DATA DE</v>
          </cell>
          <cell r="D28" t="str">
            <v>REÇO : 07/2011</v>
          </cell>
        </row>
        <row r="29">
          <cell r="A29" t="str">
            <v>ASTU</v>
          </cell>
          <cell r="B29" t="str">
            <v>ASSENTAMENTO DE TUBOS E PECAS</v>
          </cell>
          <cell r="C29">
            <v>0</v>
          </cell>
          <cell r="D29">
            <v>0</v>
          </cell>
        </row>
        <row r="30">
          <cell r="A30">
            <v>45</v>
          </cell>
          <cell r="B30" t="str">
            <v>FORNEC E/OU ASSENT DE TUBO DE FERRO FUNDIDO JUNTA ELASTICA</v>
          </cell>
          <cell r="C30">
            <v>0</v>
          </cell>
          <cell r="D30">
            <v>0</v>
          </cell>
        </row>
        <row r="31">
          <cell r="A31">
            <v>73887</v>
          </cell>
          <cell r="B31" t="str">
            <v>ASSENTAMENTO DE TUBO DE FERRO FUNDIDO COM JUNTA ELASTICA</v>
          </cell>
          <cell r="C31">
            <v>0</v>
          </cell>
          <cell r="D31">
            <v>0</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v>0</v>
          </cell>
          <cell r="D49">
            <v>0</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v>0</v>
          </cell>
          <cell r="D51">
            <v>0</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v>0</v>
          </cell>
          <cell r="D54">
            <v>0</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v>0</v>
          </cell>
          <cell r="D56">
            <v>0</v>
          </cell>
        </row>
        <row r="57">
          <cell r="A57">
            <v>73840</v>
          </cell>
          <cell r="B57" t="str">
            <v>ASSENTAMENTO TUBO PVC, RPVC, PVC DEFOFO, PRFV P/ESGOTO COM JE</v>
          </cell>
          <cell r="C57">
            <v>0</v>
          </cell>
          <cell r="D57">
            <v>0</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v>0</v>
          </cell>
          <cell r="D64">
            <v>0</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v>0</v>
          </cell>
          <cell r="D80">
            <v>0</v>
          </cell>
        </row>
        <row r="81">
          <cell r="A81">
            <v>73812</v>
          </cell>
          <cell r="B81" t="str">
            <v>ASSENTAMENTO DE MANILHAS E CONEXOES CERAMICAS</v>
          </cell>
          <cell r="C81">
            <v>0</v>
          </cell>
          <cell r="D81">
            <v>0</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v>0</v>
          </cell>
          <cell r="D83">
            <v>0</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v>0</v>
          </cell>
          <cell r="D85">
            <v>0</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v>0</v>
          </cell>
          <cell r="D92">
            <v>0</v>
          </cell>
        </row>
        <row r="93">
          <cell r="A93">
            <v>73879</v>
          </cell>
          <cell r="B93" t="str">
            <v>ASSENTAMENTO DE TUBOS DE CONCRETO COM ANEL DE BORRACHA</v>
          </cell>
          <cell r="C93">
            <v>0</v>
          </cell>
          <cell r="D93">
            <v>0</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v>0</v>
          </cell>
          <cell r="D103">
            <v>0</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v>0</v>
          </cell>
          <cell r="D106">
            <v>0</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v>0</v>
          </cell>
          <cell r="D107">
            <v>0</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v>0</v>
          </cell>
          <cell r="D111">
            <v>0</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v>0</v>
          </cell>
          <cell r="D113">
            <v>0</v>
          </cell>
        </row>
        <row r="114">
          <cell r="A114">
            <v>73884</v>
          </cell>
          <cell r="B114" t="str">
            <v>INSTALACAO DE VALVULA OU REGISTRO C/JUNTA FLANGEADA</v>
          </cell>
          <cell r="C114">
            <v>0</v>
          </cell>
          <cell r="D114">
            <v>0</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v>0</v>
          </cell>
          <cell r="D131">
            <v>0</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v>0</v>
          </cell>
          <cell r="D144">
            <v>0</v>
          </cell>
        </row>
        <row r="145">
          <cell r="A145">
            <v>73839</v>
          </cell>
          <cell r="B145" t="str">
            <v>ASSENTAMENTO DE TUBO DE ACO COM JUNTA ELASTICA - COMP = 6,0 M</v>
          </cell>
          <cell r="C145">
            <v>0</v>
          </cell>
          <cell r="D145">
            <v>0</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v>0</v>
          </cell>
          <cell r="D161">
            <v>0</v>
          </cell>
        </row>
        <row r="162">
          <cell r="A162">
            <v>1</v>
          </cell>
          <cell r="B162" t="str">
            <v>CONSTRUCAO DO CANTEIRO</v>
          </cell>
          <cell r="C162">
            <v>0</v>
          </cell>
          <cell r="D162">
            <v>0</v>
          </cell>
        </row>
        <row r="163">
          <cell r="A163">
            <v>73752</v>
          </cell>
          <cell r="B163" t="str">
            <v>SANITARIO C/VASO/CHUVEIRO PARA PESSOAL DE OBRA</v>
          </cell>
          <cell r="C163">
            <v>0</v>
          </cell>
          <cell r="D163">
            <v>0</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v>0</v>
          </cell>
          <cell r="D165">
            <v>0</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v>0</v>
          </cell>
          <cell r="D167">
            <v>0</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v>0</v>
          </cell>
          <cell r="D169">
            <v>0</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v>0</v>
          </cell>
          <cell r="D171">
            <v>0</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v>0</v>
          </cell>
          <cell r="D173">
            <v>0</v>
          </cell>
        </row>
        <row r="174">
          <cell r="A174">
            <v>74209</v>
          </cell>
          <cell r="B174" t="str">
            <v>AQUISICAO E ASSENTAMENTO PLACA DE OBRA</v>
          </cell>
          <cell r="C174">
            <v>0</v>
          </cell>
          <cell r="D174">
            <v>0</v>
          </cell>
        </row>
        <row r="175">
          <cell r="A175" t="str">
            <v>74209/001</v>
          </cell>
          <cell r="B175" t="str">
            <v>PLACA DE OBRA EM CHAPA DE ACO GALVANIZADO</v>
          </cell>
          <cell r="C175" t="str">
            <v>M2</v>
          </cell>
          <cell r="D175">
            <v>167.96</v>
          </cell>
        </row>
        <row r="176">
          <cell r="A176">
            <v>4</v>
          </cell>
          <cell r="B176" t="str">
            <v>MOBILIZACAO E DESMOBILIZACAO</v>
          </cell>
          <cell r="C176">
            <v>0</v>
          </cell>
          <cell r="D176">
            <v>0</v>
          </cell>
        </row>
        <row r="177">
          <cell r="A177">
            <v>73756</v>
          </cell>
          <cell r="B177" t="str">
            <v>MONTAGEM E DESMONTAGEM USINA DE CONCRETO</v>
          </cell>
          <cell r="C177">
            <v>0</v>
          </cell>
          <cell r="D177">
            <v>0</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v>0</v>
          </cell>
          <cell r="D179">
            <v>0</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v>0</v>
          </cell>
          <cell r="D185">
            <v>0</v>
          </cell>
        </row>
        <row r="186">
          <cell r="A186">
            <v>73</v>
          </cell>
          <cell r="B186" t="str">
            <v>MADEIRAMENTO</v>
          </cell>
          <cell r="C186">
            <v>0</v>
          </cell>
          <cell r="D186">
            <v>0</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v>0</v>
          </cell>
          <cell r="D192">
            <v>0</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v>0</v>
          </cell>
          <cell r="D196">
            <v>0</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v>0</v>
          </cell>
          <cell r="D217">
            <v>0</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v>0</v>
          </cell>
          <cell r="D222">
            <v>0</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v>0</v>
          </cell>
          <cell r="D230">
            <v>0</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v>0</v>
          </cell>
          <cell r="D232">
            <v>0</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v>0</v>
          </cell>
          <cell r="D238">
            <v>0</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v>0</v>
          </cell>
          <cell r="D240">
            <v>0</v>
          </cell>
        </row>
        <row r="241">
          <cell r="A241">
            <v>73866</v>
          </cell>
          <cell r="B241" t="str">
            <v>ESTRUTURA DE ACO</v>
          </cell>
          <cell r="C241">
            <v>0</v>
          </cell>
          <cell r="D241">
            <v>0</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v>0</v>
          </cell>
          <cell r="D251">
            <v>0</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v>0</v>
          </cell>
          <cell r="D257">
            <v>0</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v>0</v>
          </cell>
          <cell r="D259">
            <v>0</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v>0</v>
          </cell>
          <cell r="D265">
            <v>0</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v>0</v>
          </cell>
          <cell r="D269">
            <v>0</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v>0</v>
          </cell>
          <cell r="D274">
            <v>0</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v>0</v>
          </cell>
          <cell r="D276">
            <v>0</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v>0</v>
          </cell>
          <cell r="D278">
            <v>0</v>
          </cell>
        </row>
        <row r="279">
          <cell r="A279">
            <v>73744</v>
          </cell>
          <cell r="B279" t="str">
            <v>CUMIEIRA DE FIBROCIMENTO</v>
          </cell>
          <cell r="C279">
            <v>0</v>
          </cell>
          <cell r="D279">
            <v>0</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v>0</v>
          </cell>
          <cell r="D281">
            <v>0</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v>0</v>
          </cell>
          <cell r="D284">
            <v>0</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v>0</v>
          </cell>
          <cell r="D287">
            <v>0</v>
          </cell>
        </row>
        <row r="288">
          <cell r="A288" t="str">
            <v>74158/001</v>
          </cell>
          <cell r="B288" t="str">
            <v>CONSERVACAO DE CALHAS METALICAS</v>
          </cell>
          <cell r="C288" t="str">
            <v>M</v>
          </cell>
          <cell r="D288">
            <v>7.41</v>
          </cell>
        </row>
        <row r="289">
          <cell r="A289">
            <v>86</v>
          </cell>
          <cell r="B289" t="str">
            <v>RUFO METALICO</v>
          </cell>
          <cell r="C289">
            <v>0</v>
          </cell>
          <cell r="D289">
            <v>0</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v>0</v>
          </cell>
          <cell r="D294">
            <v>0</v>
          </cell>
        </row>
        <row r="295">
          <cell r="A295">
            <v>73868</v>
          </cell>
          <cell r="B295" t="str">
            <v>RUFOS PARA COBERTURAS EM TELHAS FIBROCIMENTO</v>
          </cell>
          <cell r="C295">
            <v>0</v>
          </cell>
          <cell r="D295">
            <v>0</v>
          </cell>
        </row>
        <row r="296">
          <cell r="A296" t="str">
            <v>73868/001</v>
          </cell>
          <cell r="B296" t="str">
            <v>RUFO EM FIBROCIMENTO, INCLUSO ACESSORIOS DE FIXACAO E VEDACAO</v>
          </cell>
          <cell r="C296" t="str">
            <v>M</v>
          </cell>
          <cell r="D296">
            <v>28.32</v>
          </cell>
        </row>
        <row r="297">
          <cell r="A297">
            <v>88</v>
          </cell>
          <cell r="B297" t="str">
            <v>RUFO EM CONCRETO</v>
          </cell>
          <cell r="C297">
            <v>0</v>
          </cell>
          <cell r="D297">
            <v>0</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v>0</v>
          </cell>
          <cell r="D299">
            <v>0</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v>0</v>
          </cell>
          <cell r="D301">
            <v>0</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v>0</v>
          </cell>
          <cell r="D303">
            <v>0</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v>0</v>
          </cell>
          <cell r="D309">
            <v>0</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v>0</v>
          </cell>
          <cell r="D312">
            <v>0</v>
          </cell>
        </row>
        <row r="313">
          <cell r="A313">
            <v>26</v>
          </cell>
          <cell r="B313" t="str">
            <v>ESGOTAMENTO COM BOMBA</v>
          </cell>
          <cell r="C313">
            <v>0</v>
          </cell>
          <cell r="D313">
            <v>0</v>
          </cell>
        </row>
        <row r="314">
          <cell r="A314">
            <v>73891</v>
          </cell>
          <cell r="B314" t="str">
            <v>ESGOTAMENTO COM BOMBAS</v>
          </cell>
          <cell r="C314">
            <v>0</v>
          </cell>
          <cell r="D314">
            <v>0</v>
          </cell>
        </row>
        <row r="315">
          <cell r="A315" t="str">
            <v>73891/001</v>
          </cell>
          <cell r="B315" t="str">
            <v>ESGOTAMENTO COM MOTO-BOMBA AUTOESCOVANTE</v>
          </cell>
          <cell r="C315" t="str">
            <v>H</v>
          </cell>
          <cell r="D315">
            <v>4.53</v>
          </cell>
        </row>
        <row r="316">
          <cell r="A316">
            <v>27</v>
          </cell>
          <cell r="B316" t="str">
            <v>REBAIXAMENTO DO LENCOL FREATICO</v>
          </cell>
          <cell r="C316">
            <v>0</v>
          </cell>
          <cell r="D316">
            <v>0</v>
          </cell>
        </row>
        <row r="317">
          <cell r="A317">
            <v>73882</v>
          </cell>
          <cell r="B317" t="str">
            <v>MEIA CANA DE CONCRETO</v>
          </cell>
          <cell r="C317">
            <v>0</v>
          </cell>
          <cell r="D317">
            <v>0</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v>0</v>
          </cell>
          <cell r="D323">
            <v>0</v>
          </cell>
        </row>
        <row r="324">
          <cell r="A324" t="str">
            <v>73893/001</v>
          </cell>
          <cell r="B324" t="str">
            <v>REBAIXAMENTO DE LENCOL FREATICO COM TUBO DE CONCRETO CA-1 DN 800</v>
          </cell>
          <cell r="C324" t="str">
            <v>M</v>
          </cell>
          <cell r="D324">
            <v>86.88</v>
          </cell>
        </row>
        <row r="325">
          <cell r="A325">
            <v>28</v>
          </cell>
          <cell r="B325" t="str">
            <v>DRENOS</v>
          </cell>
          <cell r="C325">
            <v>0</v>
          </cell>
          <cell r="D325">
            <v>0</v>
          </cell>
        </row>
        <row r="326">
          <cell r="A326">
            <v>73816</v>
          </cell>
          <cell r="B326" t="str">
            <v>DRENAGEM SUBTERRANEA</v>
          </cell>
          <cell r="C326">
            <v>0</v>
          </cell>
          <cell r="D326">
            <v>0</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v>0</v>
          </cell>
          <cell r="D329">
            <v>0</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v>0</v>
          </cell>
          <cell r="D333">
            <v>0</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v>0</v>
          </cell>
          <cell r="D337">
            <v>0</v>
          </cell>
        </row>
        <row r="338">
          <cell r="A338" t="str">
            <v>73902/001</v>
          </cell>
          <cell r="B338" t="str">
            <v>CAMADA DRENANTE COM BRITA NUM 3</v>
          </cell>
          <cell r="C338" t="str">
            <v>M3</v>
          </cell>
          <cell r="D338">
            <v>117.17</v>
          </cell>
        </row>
        <row r="339">
          <cell r="A339">
            <v>73968</v>
          </cell>
          <cell r="B339" t="str">
            <v>COLOCACAO DE MANTA - MMA</v>
          </cell>
          <cell r="C339">
            <v>0</v>
          </cell>
          <cell r="D339">
            <v>0</v>
          </cell>
        </row>
        <row r="340">
          <cell r="A340" t="str">
            <v>73968/001</v>
          </cell>
          <cell r="B340" t="str">
            <v>COLOCACAO MANTA IMPERMEABILIZANTE</v>
          </cell>
          <cell r="C340" t="str">
            <v>M2</v>
          </cell>
          <cell r="D340">
            <v>30.88</v>
          </cell>
        </row>
        <row r="341">
          <cell r="A341">
            <v>73969</v>
          </cell>
          <cell r="B341" t="str">
            <v>DRENOS DE CHORUME EM TUBOS DRENANTES - MMA</v>
          </cell>
          <cell r="C341">
            <v>0</v>
          </cell>
          <cell r="D341">
            <v>0</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v>0</v>
          </cell>
          <cell r="D343">
            <v>0</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v>0</v>
          </cell>
          <cell r="D346">
            <v>0</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v>0</v>
          </cell>
          <cell r="D348">
            <v>0</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v>0</v>
          </cell>
          <cell r="D350">
            <v>0</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v>0</v>
          </cell>
          <cell r="D356">
            <v>0</v>
          </cell>
        </row>
        <row r="357">
          <cell r="A357">
            <v>73890</v>
          </cell>
          <cell r="B357" t="str">
            <v>ENSECADEIRA DE MADEIRA</v>
          </cell>
          <cell r="C357">
            <v>0</v>
          </cell>
          <cell r="D357">
            <v>0</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v>0</v>
          </cell>
          <cell r="D360">
            <v>0</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v>0</v>
          </cell>
          <cell r="D362">
            <v>0</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v>0</v>
          </cell>
          <cell r="D366">
            <v>0</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v>0</v>
          </cell>
          <cell r="D369">
            <v>0</v>
          </cell>
        </row>
        <row r="370">
          <cell r="A370">
            <v>73843</v>
          </cell>
          <cell r="B370" t="str">
            <v>MURO DE ARRIMO DE CONCRETO</v>
          </cell>
          <cell r="C370">
            <v>0</v>
          </cell>
          <cell r="D370">
            <v>0</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v>0</v>
          </cell>
          <cell r="D372">
            <v>0</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v>0</v>
          </cell>
          <cell r="D375">
            <v>0</v>
          </cell>
        </row>
        <row r="376">
          <cell r="A376">
            <v>74150</v>
          </cell>
          <cell r="B376" t="str">
            <v>VALETA E SAIDAS LATERAIS D AGU</v>
          </cell>
          <cell r="C376">
            <v>0</v>
          </cell>
          <cell r="D376">
            <v>0</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v>0</v>
          </cell>
          <cell r="D378">
            <v>0</v>
          </cell>
        </row>
        <row r="379">
          <cell r="A379">
            <v>73772</v>
          </cell>
          <cell r="B379" t="str">
            <v>BUEIRO TUBULAR DE CONCRETO ARMADO</v>
          </cell>
          <cell r="C379">
            <v>0</v>
          </cell>
          <cell r="D379">
            <v>0</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v>0</v>
          </cell>
          <cell r="D381">
            <v>0</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v>0</v>
          </cell>
          <cell r="D383">
            <v>0</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v>0</v>
          </cell>
          <cell r="D399">
            <v>0</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v>0</v>
          </cell>
          <cell r="D401">
            <v>0</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v>0</v>
          </cell>
          <cell r="D450">
            <v>0</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v>0</v>
          </cell>
          <cell r="D459">
            <v>0</v>
          </cell>
        </row>
        <row r="460">
          <cell r="A460" t="str">
            <v>74162/001</v>
          </cell>
          <cell r="B460" t="str">
            <v>CAIXA DE CONCRETO, ALTURA = 1,00 METRO, DIAMETRO REGISTRO &lt; 150 MM</v>
          </cell>
          <cell r="C460" t="str">
            <v>UN</v>
          </cell>
          <cell r="D460">
            <v>65.06</v>
          </cell>
        </row>
        <row r="461">
          <cell r="A461">
            <v>74206</v>
          </cell>
          <cell r="B461" t="str">
            <v>CAIXAS COLETORAS</v>
          </cell>
          <cell r="C461">
            <v>0</v>
          </cell>
          <cell r="D461">
            <v>0</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v>0</v>
          </cell>
          <cell r="D464">
            <v>0</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v>0</v>
          </cell>
          <cell r="D466">
            <v>0</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v>0</v>
          </cell>
          <cell r="D469">
            <v>0</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v>0</v>
          </cell>
          <cell r="D471">
            <v>0</v>
          </cell>
        </row>
        <row r="472">
          <cell r="A472">
            <v>73763</v>
          </cell>
          <cell r="B472" t="str">
            <v>SARJETA E MEIO FIO CONJUGADOS</v>
          </cell>
          <cell r="C472">
            <v>0</v>
          </cell>
          <cell r="D472">
            <v>0</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v>0</v>
          </cell>
          <cell r="D478">
            <v>0</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v>0</v>
          </cell>
          <cell r="D481">
            <v>0</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v>0</v>
          </cell>
          <cell r="D483">
            <v>0</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v>0</v>
          </cell>
          <cell r="D485">
            <v>0</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v>0</v>
          </cell>
          <cell r="D487">
            <v>0</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v>0</v>
          </cell>
          <cell r="D490">
            <v>0</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v>0</v>
          </cell>
          <cell r="D492">
            <v>0</v>
          </cell>
        </row>
        <row r="493">
          <cell r="A493">
            <v>74239</v>
          </cell>
          <cell r="B493" t="str">
            <v>CONSTRUCAO DE SUMIDOURO</v>
          </cell>
          <cell r="C493">
            <v>0</v>
          </cell>
          <cell r="D493">
            <v>0</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v>0</v>
          </cell>
          <cell r="D495">
            <v>0</v>
          </cell>
        </row>
        <row r="496">
          <cell r="A496" t="str">
            <v>74240/001</v>
          </cell>
          <cell r="B496" t="str">
            <v>D INT = 200 CM, H INT = 240 CM</v>
          </cell>
          <cell r="C496" t="str">
            <v>UN</v>
          </cell>
          <cell r="D496">
            <v>2936.8</v>
          </cell>
        </row>
        <row r="497">
          <cell r="A497" t="str">
            <v>ESCO</v>
          </cell>
          <cell r="B497" t="str">
            <v>ESCORAMENTO</v>
          </cell>
          <cell r="C497">
            <v>0</v>
          </cell>
          <cell r="D497">
            <v>0</v>
          </cell>
        </row>
        <row r="498">
          <cell r="A498">
            <v>24</v>
          </cell>
          <cell r="B498" t="str">
            <v>ESCORAMENTO METALICO EM VALAS OU POCOS</v>
          </cell>
          <cell r="C498">
            <v>0</v>
          </cell>
          <cell r="D498">
            <v>0</v>
          </cell>
        </row>
        <row r="499">
          <cell r="A499">
            <v>73877</v>
          </cell>
          <cell r="B499" t="str">
            <v>ESCORAMENTO DE VALAS COM PRANCHOES METALICOS E QUADROS UTILIZANDO LON-GARINAS DE MADEIRA DE 3X5", INCLUSIVE POSTERIOR RETIRADA</v>
          </cell>
          <cell r="C499">
            <v>0</v>
          </cell>
          <cell r="D499">
            <v>0</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v>0</v>
          </cell>
          <cell r="D502">
            <v>0</v>
          </cell>
        </row>
        <row r="503">
          <cell r="A503">
            <v>89</v>
          </cell>
          <cell r="B503" t="str">
            <v>PORTA DE MADEIRA</v>
          </cell>
          <cell r="C503">
            <v>0</v>
          </cell>
          <cell r="D503">
            <v>0</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v>0</v>
          </cell>
          <cell r="D511">
            <v>0</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v>0</v>
          </cell>
          <cell r="D513">
            <v>0</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v>0</v>
          </cell>
          <cell r="D516">
            <v>0</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v>0</v>
          </cell>
          <cell r="D523">
            <v>0</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v>0</v>
          </cell>
          <cell r="D535">
            <v>0</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v>0</v>
          </cell>
          <cell r="D539">
            <v>0</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v>0</v>
          </cell>
          <cell r="D542">
            <v>0</v>
          </cell>
        </row>
        <row r="543">
          <cell r="A543">
            <v>73773</v>
          </cell>
          <cell r="B543" t="str">
            <v>DIVERSOS</v>
          </cell>
          <cell r="C543">
            <v>0</v>
          </cell>
          <cell r="D543">
            <v>0</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v>0</v>
          </cell>
          <cell r="D545">
            <v>0</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v>0</v>
          </cell>
          <cell r="D547">
            <v>0</v>
          </cell>
        </row>
        <row r="548">
          <cell r="A548">
            <v>73668</v>
          </cell>
          <cell r="B548" t="str">
            <v>GUARDA CORPO EM MADEIRA 1A SERRADA APARELHADA</v>
          </cell>
          <cell r="C548" t="str">
            <v>M</v>
          </cell>
          <cell r="D548">
            <v>71.83</v>
          </cell>
        </row>
        <row r="549">
          <cell r="A549">
            <v>92</v>
          </cell>
          <cell r="B549" t="str">
            <v>PORTA E/OU TAMPA DE FERRO</v>
          </cell>
          <cell r="C549">
            <v>0</v>
          </cell>
          <cell r="D549">
            <v>0</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v>0</v>
          </cell>
          <cell r="D553">
            <v>0</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v>0</v>
          </cell>
          <cell r="D558">
            <v>0</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v>0</v>
          </cell>
          <cell r="D561">
            <v>0</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v>0</v>
          </cell>
          <cell r="D565">
            <v>0</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v>0</v>
          </cell>
          <cell r="D567">
            <v>0</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v>0</v>
          </cell>
          <cell r="D573">
            <v>0</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v>0</v>
          </cell>
          <cell r="D575">
            <v>0</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v>0</v>
          </cell>
          <cell r="D577">
            <v>0</v>
          </cell>
        </row>
        <row r="578">
          <cell r="A578" t="str">
            <v>73961/001</v>
          </cell>
          <cell r="B578" t="str">
            <v>JANELA MAXIM AIR CHAPA DOBRADA</v>
          </cell>
          <cell r="C578" t="str">
            <v>M2</v>
          </cell>
          <cell r="D578">
            <v>293.24</v>
          </cell>
        </row>
        <row r="579">
          <cell r="A579">
            <v>73984</v>
          </cell>
          <cell r="B579" t="str">
            <v>JANELA DE FERRO, DE CORRER (SEM VIDRO E PINTURA)</v>
          </cell>
          <cell r="C579">
            <v>0</v>
          </cell>
          <cell r="D579">
            <v>0</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v>0</v>
          </cell>
          <cell r="D582">
            <v>0</v>
          </cell>
        </row>
        <row r="583">
          <cell r="A583">
            <v>73932</v>
          </cell>
          <cell r="B583" t="str">
            <v>GRADE DE FERRO, BARRA CHATA</v>
          </cell>
          <cell r="C583">
            <v>0</v>
          </cell>
          <cell r="D583">
            <v>0</v>
          </cell>
        </row>
        <row r="584">
          <cell r="A584" t="str">
            <v>73932/001</v>
          </cell>
          <cell r="B584" t="str">
            <v>GRADE DE FERRO EM BARRA CHATA 3/16"</v>
          </cell>
          <cell r="C584" t="str">
            <v>M2</v>
          </cell>
          <cell r="D584">
            <v>231.55</v>
          </cell>
        </row>
        <row r="585">
          <cell r="A585">
            <v>95</v>
          </cell>
          <cell r="B585" t="str">
            <v>GUARDA-CORPO DE FERRO</v>
          </cell>
          <cell r="C585">
            <v>0</v>
          </cell>
          <cell r="D585">
            <v>0</v>
          </cell>
        </row>
        <row r="586">
          <cell r="A586">
            <v>73631</v>
          </cell>
          <cell r="B586" t="str">
            <v>GUARDA-CORPO EM TUBO DE ACO GALVANIZADO 1 1/2"</v>
          </cell>
          <cell r="C586" t="str">
            <v>M2</v>
          </cell>
          <cell r="D586">
            <v>197.03</v>
          </cell>
        </row>
        <row r="587">
          <cell r="A587">
            <v>74195</v>
          </cell>
          <cell r="B587" t="str">
            <v>GUARDA-CORPO</v>
          </cell>
          <cell r="C587">
            <v>0</v>
          </cell>
          <cell r="D587">
            <v>0</v>
          </cell>
        </row>
        <row r="588">
          <cell r="A588" t="str">
            <v>74195/001</v>
          </cell>
          <cell r="B588" t="str">
            <v>GUARDA-CORPO COM CORRIMAO EM FERRO BARRA CHATA 3/16"</v>
          </cell>
          <cell r="C588" t="str">
            <v>M</v>
          </cell>
          <cell r="D588">
            <v>270.79000000000002</v>
          </cell>
        </row>
        <row r="589">
          <cell r="A589">
            <v>97</v>
          </cell>
          <cell r="B589" t="str">
            <v>ESCADAS/CORRIMAOS</v>
          </cell>
          <cell r="C589">
            <v>0</v>
          </cell>
          <cell r="D589">
            <v>0</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v>0</v>
          </cell>
          <cell r="D592">
            <v>0</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v>0</v>
          </cell>
          <cell r="D596">
            <v>0</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v>0</v>
          </cell>
          <cell r="D598">
            <v>0</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v>0</v>
          </cell>
          <cell r="D600">
            <v>0</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v>0</v>
          </cell>
          <cell r="D602">
            <v>0</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v>0</v>
          </cell>
          <cell r="D605">
            <v>0</v>
          </cell>
        </row>
        <row r="606">
          <cell r="A606">
            <v>73737</v>
          </cell>
          <cell r="B606" t="str">
            <v>GRADIL ALUMINIO P/VARANDA</v>
          </cell>
          <cell r="C606">
            <v>0</v>
          </cell>
          <cell r="D606">
            <v>0</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v>0</v>
          </cell>
          <cell r="D610">
            <v>0</v>
          </cell>
        </row>
        <row r="611">
          <cell r="A611">
            <v>73736</v>
          </cell>
          <cell r="B611" t="str">
            <v>FORNECIMENTO E ASSENTAMENTO DE FERRAGENS</v>
          </cell>
          <cell r="C611">
            <v>0</v>
          </cell>
          <cell r="D611">
            <v>0</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v>0</v>
          </cell>
          <cell r="D613">
            <v>0</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v>0</v>
          </cell>
          <cell r="D620">
            <v>0</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v>0</v>
          </cell>
          <cell r="D623">
            <v>0</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v>0</v>
          </cell>
          <cell r="D627">
            <v>0</v>
          </cell>
        </row>
        <row r="628">
          <cell r="A628">
            <v>74046</v>
          </cell>
          <cell r="B628" t="str">
            <v>TARJETA</v>
          </cell>
          <cell r="C628">
            <v>0</v>
          </cell>
          <cell r="D628">
            <v>0</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v>0</v>
          </cell>
          <cell r="D631">
            <v>0</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v>0</v>
          </cell>
          <cell r="D640">
            <v>0</v>
          </cell>
        </row>
        <row r="641">
          <cell r="A641" t="str">
            <v>74084/001</v>
          </cell>
          <cell r="B641" t="str">
            <v>PORTA CADEADO COM CADEADO DE ACO 45MM</v>
          </cell>
          <cell r="C641" t="str">
            <v>UN</v>
          </cell>
          <cell r="D641">
            <v>30.59</v>
          </cell>
        </row>
        <row r="642">
          <cell r="A642">
            <v>103</v>
          </cell>
          <cell r="B642" t="str">
            <v>VIDROS/ESPELHOS</v>
          </cell>
          <cell r="C642">
            <v>0</v>
          </cell>
          <cell r="D642">
            <v>0</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v>0</v>
          </cell>
          <cell r="D651">
            <v>0</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v>0</v>
          </cell>
          <cell r="D653">
            <v>0</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v>0</v>
          </cell>
          <cell r="D656">
            <v>0</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v>0</v>
          </cell>
          <cell r="D658">
            <v>0</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v>0</v>
          </cell>
          <cell r="D660">
            <v>0</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v>0</v>
          </cell>
          <cell r="D663">
            <v>0</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v>0</v>
          </cell>
          <cell r="D665">
            <v>0</v>
          </cell>
        </row>
        <row r="666">
          <cell r="A666" t="str">
            <v>73809/001</v>
          </cell>
          <cell r="B666" t="str">
            <v>JANELA DE ALUMINIO TIPO MAXIM-AIR, SERIE 25</v>
          </cell>
          <cell r="C666" t="str">
            <v>M2</v>
          </cell>
          <cell r="D666">
            <v>590.97</v>
          </cell>
        </row>
        <row r="667">
          <cell r="A667">
            <v>74067</v>
          </cell>
          <cell r="B667" t="str">
            <v>JANELA DE ALUMÍNIO, DE CORRER</v>
          </cell>
          <cell r="C667">
            <v>0</v>
          </cell>
          <cell r="D667">
            <v>0</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v>0</v>
          </cell>
          <cell r="D672">
            <v>0</v>
          </cell>
        </row>
        <row r="673">
          <cell r="A673">
            <v>73908</v>
          </cell>
          <cell r="B673" t="str">
            <v>CANTONEIRA DE ALUMÍNIO</v>
          </cell>
          <cell r="C673">
            <v>0</v>
          </cell>
          <cell r="D673">
            <v>0</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v>0</v>
          </cell>
          <cell r="D676">
            <v>0</v>
          </cell>
        </row>
        <row r="677">
          <cell r="A677">
            <v>284</v>
          </cell>
          <cell r="B677" t="str">
            <v>FORNEC. DE MAT. BRITADO C/OU S/CARGA, DESCARGA E TRANSPORTE</v>
          </cell>
          <cell r="C677">
            <v>0</v>
          </cell>
          <cell r="D677">
            <v>0</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v>0</v>
          </cell>
          <cell r="D679">
            <v>0</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v>0</v>
          </cell>
          <cell r="D681">
            <v>0</v>
          </cell>
        </row>
        <row r="682">
          <cell r="A682">
            <v>38</v>
          </cell>
          <cell r="B682" t="str">
            <v>TUBULOES</v>
          </cell>
          <cell r="C682">
            <v>0</v>
          </cell>
          <cell r="D682">
            <v>0</v>
          </cell>
        </row>
        <row r="683">
          <cell r="A683">
            <v>73761</v>
          </cell>
          <cell r="B683" t="str">
            <v>ARRASAMENTO DE TUBULAO DE CONCRETO ARMADO</v>
          </cell>
          <cell r="C683">
            <v>0</v>
          </cell>
          <cell r="D683">
            <v>0</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v>0</v>
          </cell>
          <cell r="D689">
            <v>0</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v>0</v>
          </cell>
          <cell r="D693">
            <v>0</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v>0</v>
          </cell>
          <cell r="D696">
            <v>0</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v>0</v>
          </cell>
          <cell r="D698">
            <v>0</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v>0</v>
          </cell>
          <cell r="D700">
            <v>0</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v>0</v>
          </cell>
          <cell r="D704">
            <v>0</v>
          </cell>
        </row>
        <row r="705">
          <cell r="A705">
            <v>73894</v>
          </cell>
          <cell r="B705" t="str">
            <v>LASTRO DE PEDRA MARROADA - 50.620</v>
          </cell>
          <cell r="C705">
            <v>0</v>
          </cell>
          <cell r="D705">
            <v>0</v>
          </cell>
        </row>
        <row r="706">
          <cell r="A706" t="str">
            <v>73894/001</v>
          </cell>
          <cell r="B706" t="str">
            <v>LASTRO DE PEDRA MARROADA - 50620</v>
          </cell>
          <cell r="C706" t="str">
            <v>M3</v>
          </cell>
          <cell r="D706">
            <v>102.75</v>
          </cell>
        </row>
        <row r="707">
          <cell r="A707">
            <v>74164</v>
          </cell>
          <cell r="B707" t="str">
            <v>LASTRO DE PEDRA BRITADA E FUNDACOES EM BALDRAME</v>
          </cell>
          <cell r="C707">
            <v>0</v>
          </cell>
          <cell r="D707">
            <v>0</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v>0</v>
          </cell>
          <cell r="D712">
            <v>0</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v>0</v>
          </cell>
          <cell r="D724">
            <v>0</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v>0</v>
          </cell>
          <cell r="D726">
            <v>0</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v>0</v>
          </cell>
          <cell r="D728">
            <v>0</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v>0</v>
          </cell>
          <cell r="D730">
            <v>0</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v>0</v>
          </cell>
          <cell r="D735">
            <v>0</v>
          </cell>
        </row>
        <row r="736">
          <cell r="A736" t="str">
            <v>73989/001</v>
          </cell>
          <cell r="B736" t="str">
            <v>FORMA PLANA EM CHAPA COMPENSADA RESINADA, ESTRUTURAL, E = 14 MM.</v>
          </cell>
          <cell r="C736" t="str">
            <v>M2</v>
          </cell>
          <cell r="D736">
            <v>44.79</v>
          </cell>
        </row>
        <row r="737">
          <cell r="A737">
            <v>73993</v>
          </cell>
          <cell r="B737" t="str">
            <v>FORMAS E CIMBRAMENTO</v>
          </cell>
          <cell r="C737">
            <v>0</v>
          </cell>
          <cell r="D737">
            <v>0</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v>0</v>
          </cell>
          <cell r="D739">
            <v>0</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v>0</v>
          </cell>
          <cell r="D742">
            <v>0</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v>0</v>
          </cell>
          <cell r="D747">
            <v>0</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v>0</v>
          </cell>
          <cell r="D755">
            <v>0</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v>0</v>
          </cell>
          <cell r="D759">
            <v>0</v>
          </cell>
        </row>
        <row r="760">
          <cell r="A760" t="str">
            <v>74107/001</v>
          </cell>
          <cell r="B760" t="str">
            <v>ESCORAMENTO DE LAJE PRE-MOLDADA</v>
          </cell>
          <cell r="C760" t="str">
            <v>M2</v>
          </cell>
          <cell r="D760">
            <v>14.1</v>
          </cell>
        </row>
        <row r="761">
          <cell r="A761">
            <v>42</v>
          </cell>
          <cell r="B761" t="str">
            <v>ARMADURAS</v>
          </cell>
          <cell r="C761">
            <v>0</v>
          </cell>
          <cell r="D761">
            <v>0</v>
          </cell>
        </row>
        <row r="762">
          <cell r="A762">
            <v>73771</v>
          </cell>
          <cell r="B762" t="str">
            <v>TIRANTES</v>
          </cell>
          <cell r="C762">
            <v>0</v>
          </cell>
          <cell r="D762">
            <v>0</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v>0</v>
          </cell>
          <cell r="D764">
            <v>0</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v>0</v>
          </cell>
          <cell r="D767">
            <v>0</v>
          </cell>
        </row>
        <row r="768">
          <cell r="A768" t="str">
            <v>73990/001</v>
          </cell>
          <cell r="B768" t="str">
            <v>ARMACAO ACO CA-50 P/1,0M3 DE CONCRETO</v>
          </cell>
          <cell r="C768" t="str">
            <v>UN</v>
          </cell>
          <cell r="D768">
            <v>417.55</v>
          </cell>
        </row>
        <row r="769">
          <cell r="A769">
            <v>73994</v>
          </cell>
          <cell r="B769" t="str">
            <v>ARMACAO EM TELA SOLDADA</v>
          </cell>
          <cell r="C769">
            <v>0</v>
          </cell>
          <cell r="D769">
            <v>0</v>
          </cell>
        </row>
        <row r="770">
          <cell r="A770" t="str">
            <v>73994/001</v>
          </cell>
          <cell r="B770" t="str">
            <v>ARMACAO EM TELA SOLDADA Q-138 (ACO CA-60 4,2MM C/10CM)</v>
          </cell>
          <cell r="C770" t="str">
            <v>KG</v>
          </cell>
          <cell r="D770">
            <v>6.34</v>
          </cell>
        </row>
        <row r="771">
          <cell r="A771">
            <v>74024</v>
          </cell>
          <cell r="B771" t="str">
            <v>ARMAÇÃO PARA ESTACAS</v>
          </cell>
          <cell r="C771">
            <v>0</v>
          </cell>
          <cell r="D771">
            <v>0</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v>0</v>
          </cell>
          <cell r="D773">
            <v>0</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v>0</v>
          </cell>
          <cell r="D778">
            <v>0</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v>0</v>
          </cell>
          <cell r="D797">
            <v>0</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v>0</v>
          </cell>
          <cell r="D799">
            <v>0</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v>0</v>
          </cell>
          <cell r="D802">
            <v>0</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v>0</v>
          </cell>
          <cell r="D805">
            <v>0</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v>0</v>
          </cell>
          <cell r="D813">
            <v>0</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v>0</v>
          </cell>
          <cell r="D815">
            <v>0</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v>0</v>
          </cell>
          <cell r="D818">
            <v>0</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v>0</v>
          </cell>
          <cell r="D820">
            <v>0</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v>0</v>
          </cell>
          <cell r="D822">
            <v>0</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v>0</v>
          </cell>
          <cell r="D827">
            <v>0</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v>0</v>
          </cell>
          <cell r="D829">
            <v>0</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v>0</v>
          </cell>
          <cell r="D834">
            <v>0</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v>0</v>
          </cell>
          <cell r="D843">
            <v>0</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v>0</v>
          </cell>
          <cell r="D848">
            <v>0</v>
          </cell>
        </row>
        <row r="849">
          <cell r="A849" t="str">
            <v>74251/001</v>
          </cell>
          <cell r="B849" t="str">
            <v>TRATAMENTO DE SUP. CONC. APARENTE C/VERNIZ</v>
          </cell>
          <cell r="C849" t="str">
            <v>M2</v>
          </cell>
          <cell r="D849">
            <v>6.01</v>
          </cell>
        </row>
        <row r="850">
          <cell r="A850">
            <v>44</v>
          </cell>
          <cell r="B850" t="str">
            <v>LAJE PRE-FABRICADA</v>
          </cell>
          <cell r="C850">
            <v>0</v>
          </cell>
          <cell r="D850">
            <v>0</v>
          </cell>
        </row>
        <row r="851">
          <cell r="A851">
            <v>74141</v>
          </cell>
          <cell r="B851" t="str">
            <v>LAJE PRE-MOLDADA</v>
          </cell>
          <cell r="C851">
            <v>0</v>
          </cell>
          <cell r="D851">
            <v>0</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v>0</v>
          </cell>
          <cell r="D853">
            <v>0</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v>0</v>
          </cell>
          <cell r="D856">
            <v>0</v>
          </cell>
        </row>
        <row r="857">
          <cell r="A857">
            <v>6122</v>
          </cell>
          <cell r="B857" t="str">
            <v>EMBASAMENTO C/PEDRA ARGAMASSADA UTILIZANDO ARG.CIM/AREIA 1:4</v>
          </cell>
          <cell r="C857" t="str">
            <v>M3</v>
          </cell>
          <cell r="D857">
            <v>262.23</v>
          </cell>
        </row>
        <row r="858">
          <cell r="A858">
            <v>73817</v>
          </cell>
          <cell r="B858" t="str">
            <v>EMBASAMENTO DE MATERIAL GRANULAR</v>
          </cell>
          <cell r="C858">
            <v>0</v>
          </cell>
          <cell r="D858">
            <v>0</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v>0</v>
          </cell>
          <cell r="D861">
            <v>0</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v>0</v>
          </cell>
          <cell r="D864">
            <v>0</v>
          </cell>
        </row>
        <row r="865">
          <cell r="A865">
            <v>73995</v>
          </cell>
          <cell r="B865" t="str">
            <v>CINTAS CONCRETO</v>
          </cell>
          <cell r="C865">
            <v>0</v>
          </cell>
          <cell r="D865">
            <v>0</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v>0</v>
          </cell>
          <cell r="D867">
            <v>0</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v>0</v>
          </cell>
          <cell r="D869">
            <v>0</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v>0</v>
          </cell>
          <cell r="D871">
            <v>0</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v>0</v>
          </cell>
          <cell r="D873">
            <v>0</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v>0</v>
          </cell>
          <cell r="D875">
            <v>0</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v>0</v>
          </cell>
          <cell r="D877">
            <v>0</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v>0</v>
          </cell>
          <cell r="D880">
            <v>0</v>
          </cell>
        </row>
        <row r="881">
          <cell r="A881">
            <v>138</v>
          </cell>
          <cell r="B881" t="str">
            <v>IMPERMEABILIZACAO COM ARGAMASSA</v>
          </cell>
          <cell r="C881">
            <v>0</v>
          </cell>
          <cell r="D881">
            <v>0</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v>0</v>
          </cell>
          <cell r="D884">
            <v>0</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v>0</v>
          </cell>
          <cell r="D886">
            <v>0</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v>0</v>
          </cell>
          <cell r="D888">
            <v>0</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v>0</v>
          </cell>
          <cell r="D891">
            <v>0</v>
          </cell>
        </row>
        <row r="892">
          <cell r="A892" t="str">
            <v>73971/001</v>
          </cell>
          <cell r="B892" t="str">
            <v>IMPERMEABILIZACAO COM MANTA ASFALTICA 4MM</v>
          </cell>
          <cell r="C892" t="str">
            <v>M2</v>
          </cell>
          <cell r="D892">
            <v>33.56</v>
          </cell>
        </row>
        <row r="893">
          <cell r="A893">
            <v>74031</v>
          </cell>
          <cell r="B893" t="str">
            <v>MANTA GEOTEXTIL TP BIDIM</v>
          </cell>
          <cell r="C893">
            <v>0</v>
          </cell>
          <cell r="D893">
            <v>0</v>
          </cell>
        </row>
        <row r="894">
          <cell r="A894" t="str">
            <v>74031/001</v>
          </cell>
          <cell r="B894" t="str">
            <v>MANTA GEOTEXTIL NÃO-TECIDO 100% POLIESTER</v>
          </cell>
          <cell r="C894" t="str">
            <v>M2</v>
          </cell>
          <cell r="D894">
            <v>17.66</v>
          </cell>
        </row>
        <row r="895">
          <cell r="A895">
            <v>74033</v>
          </cell>
          <cell r="B895" t="str">
            <v>ESTABILIZAÇÃO DE SOLO COM GEOMEMBRANA</v>
          </cell>
          <cell r="C895">
            <v>0</v>
          </cell>
          <cell r="D895">
            <v>0</v>
          </cell>
        </row>
        <row r="896">
          <cell r="A896" t="str">
            <v>74033/001</v>
          </cell>
          <cell r="B896" t="str">
            <v>GEOMEMBRANA LISA PEAD ESPESSURA 2MM</v>
          </cell>
          <cell r="C896" t="str">
            <v>M2</v>
          </cell>
          <cell r="D896">
            <v>27.22</v>
          </cell>
        </row>
        <row r="897">
          <cell r="A897">
            <v>144</v>
          </cell>
          <cell r="B897" t="str">
            <v>IMPERMEABILIZACAO COM CIMENTO CRISTALIZADO</v>
          </cell>
          <cell r="C897">
            <v>0</v>
          </cell>
          <cell r="D897">
            <v>0</v>
          </cell>
        </row>
        <row r="898">
          <cell r="A898">
            <v>73929</v>
          </cell>
          <cell r="B898" t="str">
            <v>CIMENTO ESPECIAL CRISTALIZANTE DENVERLIT C/EMULSAO ADESIVA DENVERFIX -DENVER-1 DEMAO P/SUB SOLO/BALDRAMES/GALERIAS/JARDINEIRAS/ETC</v>
          </cell>
          <cell r="C898">
            <v>0</v>
          </cell>
          <cell r="D898">
            <v>0</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v>0</v>
          </cell>
          <cell r="D903">
            <v>0</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v>0</v>
          </cell>
          <cell r="D905">
            <v>0</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v>0</v>
          </cell>
          <cell r="D910">
            <v>0</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v>0</v>
          </cell>
          <cell r="D912">
            <v>0</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v>0</v>
          </cell>
          <cell r="D915">
            <v>0</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v>0</v>
          </cell>
          <cell r="D917">
            <v>0</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v>0</v>
          </cell>
          <cell r="D919">
            <v>0</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v>0</v>
          </cell>
          <cell r="D921">
            <v>0</v>
          </cell>
        </row>
        <row r="922">
          <cell r="A922">
            <v>73872</v>
          </cell>
          <cell r="B922" t="str">
            <v>IMPERMEABILIZACAO COM RESINA EPOXI</v>
          </cell>
          <cell r="C922">
            <v>0</v>
          </cell>
          <cell r="D922">
            <v>0</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v>0</v>
          </cell>
          <cell r="D925">
            <v>0</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v>0</v>
          </cell>
          <cell r="D927">
            <v>0</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v>0</v>
          </cell>
          <cell r="D929">
            <v>0</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v>0</v>
          </cell>
          <cell r="D931">
            <v>0</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v>0</v>
          </cell>
          <cell r="D933">
            <v>0</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v>0</v>
          </cell>
          <cell r="D935">
            <v>0</v>
          </cell>
        </row>
        <row r="936">
          <cell r="A936">
            <v>165</v>
          </cell>
          <cell r="B936" t="str">
            <v>ELETRODUTOS/CALHAS PARA LEITO DE CABOS</v>
          </cell>
          <cell r="C936">
            <v>0</v>
          </cell>
          <cell r="D936">
            <v>0</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v>0</v>
          </cell>
          <cell r="D965">
            <v>0</v>
          </cell>
        </row>
        <row r="966">
          <cell r="A966" t="str">
            <v>73740/001</v>
          </cell>
          <cell r="B966" t="str">
            <v>ELETRODUTO FERRO GALVANIZADO 1/2"</v>
          </cell>
          <cell r="C966" t="str">
            <v>M</v>
          </cell>
          <cell r="D966">
            <v>6.43</v>
          </cell>
        </row>
        <row r="967">
          <cell r="A967">
            <v>73798</v>
          </cell>
          <cell r="B967" t="str">
            <v>DUTOS DE POLIESTER DE ALTA DENSIDADE(PEAD)</v>
          </cell>
          <cell r="C967">
            <v>0</v>
          </cell>
          <cell r="D967">
            <v>0</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v>0</v>
          </cell>
          <cell r="D972">
            <v>0</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v>0</v>
          </cell>
          <cell r="D975">
            <v>0</v>
          </cell>
        </row>
        <row r="976">
          <cell r="A976" t="str">
            <v>74252/001</v>
          </cell>
          <cell r="B976" t="str">
            <v>ELETRODUTO DE PVC RIGIDO ROSCAVEL 25MM (1"), FORNECIMENTO E INSTALACAO</v>
          </cell>
          <cell r="C976" t="str">
            <v>M</v>
          </cell>
          <cell r="D976">
            <v>9</v>
          </cell>
        </row>
        <row r="977">
          <cell r="A977">
            <v>166</v>
          </cell>
          <cell r="B977" t="str">
            <v>CONEXOES</v>
          </cell>
          <cell r="C977">
            <v>0</v>
          </cell>
          <cell r="D977">
            <v>0</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v>0</v>
          </cell>
          <cell r="D997">
            <v>0</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v>0</v>
          </cell>
          <cell r="D1012">
            <v>0</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v>0</v>
          </cell>
          <cell r="D1029">
            <v>0</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v>0</v>
          </cell>
          <cell r="D1031">
            <v>0</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v>0</v>
          </cell>
          <cell r="D1033">
            <v>0</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v>0</v>
          </cell>
          <cell r="D1035">
            <v>0</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v>0</v>
          </cell>
          <cell r="D1038">
            <v>0</v>
          </cell>
        </row>
        <row r="1039">
          <cell r="A1039">
            <v>73861</v>
          </cell>
          <cell r="B1039" t="str">
            <v>CONDULETES</v>
          </cell>
          <cell r="C1039">
            <v>0</v>
          </cell>
          <cell r="D1039">
            <v>0</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v>0</v>
          </cell>
          <cell r="D1061">
            <v>0</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v>0</v>
          </cell>
          <cell r="D1066">
            <v>0</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v>0</v>
          </cell>
          <cell r="D1068">
            <v>0</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v>0</v>
          </cell>
          <cell r="D1075">
            <v>0</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v>0</v>
          </cell>
          <cell r="D1079">
            <v>0</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v>0</v>
          </cell>
          <cell r="D1085">
            <v>0</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v>0</v>
          </cell>
          <cell r="D1096">
            <v>0</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v>0</v>
          </cell>
          <cell r="D1105">
            <v>0</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v>0</v>
          </cell>
          <cell r="D1107">
            <v>0</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v>0</v>
          </cell>
          <cell r="D1111">
            <v>0</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v>0</v>
          </cell>
          <cell r="D1120">
            <v>0</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v>0</v>
          </cell>
          <cell r="D1128">
            <v>0</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v>0</v>
          </cell>
          <cell r="D1130">
            <v>0</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v>0</v>
          </cell>
          <cell r="D1140">
            <v>0</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v>0</v>
          </cell>
          <cell r="D1143">
            <v>0</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v>0</v>
          </cell>
          <cell r="D1145">
            <v>0</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v>0</v>
          </cell>
          <cell r="D1147">
            <v>0</v>
          </cell>
        </row>
        <row r="1148">
          <cell r="A1148">
            <v>73767</v>
          </cell>
          <cell r="B1148" t="str">
            <v>FORNEC/COLOC DE CONECTORES/LACO DE ROLDANA E ALCA P/ILUM PUBLICA</v>
          </cell>
          <cell r="C1148">
            <v>0</v>
          </cell>
          <cell r="D1148">
            <v>0</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v>0</v>
          </cell>
          <cell r="D1155">
            <v>0</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v>0</v>
          </cell>
          <cell r="D1164">
            <v>0</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v>0</v>
          </cell>
          <cell r="D1168">
            <v>0</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v>0</v>
          </cell>
          <cell r="D1173">
            <v>0</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v>0</v>
          </cell>
          <cell r="D1175">
            <v>0</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v>0</v>
          </cell>
          <cell r="D1193">
            <v>0</v>
          </cell>
        </row>
        <row r="1194">
          <cell r="A1194" t="str">
            <v>76454/001</v>
          </cell>
          <cell r="B1194" t="str">
            <v>ENTRADA DE ENERGIA EM BT TRIFASICA 70 A (QUADRA DESCOBERTA)</v>
          </cell>
          <cell r="C1194" t="str">
            <v>UN</v>
          </cell>
          <cell r="D1194">
            <v>1809.35</v>
          </cell>
        </row>
        <row r="1195">
          <cell r="A1195">
            <v>174</v>
          </cell>
          <cell r="B1195" t="str">
            <v>POSTE METALICO</v>
          </cell>
          <cell r="C1195">
            <v>0</v>
          </cell>
          <cell r="D1195">
            <v>0</v>
          </cell>
        </row>
        <row r="1196">
          <cell r="A1196">
            <v>73769</v>
          </cell>
          <cell r="B1196" t="str">
            <v>POSTES DE ACO FORNECIMENTO E ASSENTAMENTO</v>
          </cell>
          <cell r="C1196">
            <v>0</v>
          </cell>
          <cell r="D1196">
            <v>0</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v>0</v>
          </cell>
          <cell r="D1201">
            <v>0</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v>0</v>
          </cell>
          <cell r="D1203">
            <v>0</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v>0</v>
          </cell>
          <cell r="D1206">
            <v>0</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v>0</v>
          </cell>
          <cell r="D1216">
            <v>0</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v>0</v>
          </cell>
          <cell r="D1218">
            <v>0</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v>0</v>
          </cell>
          <cell r="D1220">
            <v>0</v>
          </cell>
        </row>
        <row r="1221">
          <cell r="A1221">
            <v>73857</v>
          </cell>
          <cell r="B1221" t="str">
            <v>TRANSFORMADORES DE DISTRIBUICAO</v>
          </cell>
          <cell r="C1221">
            <v>0</v>
          </cell>
          <cell r="D1221">
            <v>0</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v>0</v>
          </cell>
          <cell r="D1232">
            <v>0</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v>0</v>
          </cell>
          <cell r="D1234">
            <v>0</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v>0</v>
          </cell>
          <cell r="D1237">
            <v>0</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v>0</v>
          </cell>
          <cell r="D1244">
            <v>0</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v>0</v>
          </cell>
          <cell r="D1258">
            <v>0</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v>0</v>
          </cell>
          <cell r="D1266">
            <v>0</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v>0</v>
          </cell>
          <cell r="D1270">
            <v>0</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v>0</v>
          </cell>
          <cell r="D1274">
            <v>0</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v>0</v>
          </cell>
          <cell r="D1277">
            <v>0</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v>0</v>
          </cell>
          <cell r="D1279">
            <v>0</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v>0</v>
          </cell>
          <cell r="D1281">
            <v>0</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v>0</v>
          </cell>
          <cell r="D1283">
            <v>0</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v>0</v>
          </cell>
          <cell r="D1308">
            <v>0</v>
          </cell>
        </row>
        <row r="1309">
          <cell r="A1309">
            <v>74027</v>
          </cell>
          <cell r="B1309" t="str">
            <v>GRUPO GERADOR 150/170 KVA - MOTOR DIESEL</v>
          </cell>
          <cell r="C1309">
            <v>0</v>
          </cell>
          <cell r="D1309">
            <v>0</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v>0</v>
          </cell>
          <cell r="D1315">
            <v>0</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v>0</v>
          </cell>
          <cell r="D1320">
            <v>0</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v>0</v>
          </cell>
          <cell r="D1329">
            <v>0</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v>0</v>
          </cell>
          <cell r="D1335">
            <v>0</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v>0</v>
          </cell>
          <cell r="D1341">
            <v>0</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v>0</v>
          </cell>
          <cell r="D1346">
            <v>0</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v>0</v>
          </cell>
          <cell r="D1350">
            <v>0</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v>0</v>
          </cell>
          <cell r="D1356">
            <v>0</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v>0</v>
          </cell>
          <cell r="D1361">
            <v>0</v>
          </cell>
        </row>
        <row r="1362">
          <cell r="A1362">
            <v>186</v>
          </cell>
          <cell r="B1362" t="str">
            <v>INCENDIO</v>
          </cell>
          <cell r="C1362">
            <v>0</v>
          </cell>
          <cell r="D1362">
            <v>0</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v>0</v>
          </cell>
          <cell r="D1368">
            <v>0</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v>0</v>
          </cell>
          <cell r="D1371">
            <v>0</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v>0</v>
          </cell>
          <cell r="D1373">
            <v>0</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v>0</v>
          </cell>
          <cell r="D1377">
            <v>0</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v>0</v>
          </cell>
          <cell r="D1392">
            <v>0</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v>0</v>
          </cell>
          <cell r="D1394">
            <v>0</v>
          </cell>
        </row>
        <row r="1395">
          <cell r="A1395">
            <v>8260</v>
          </cell>
          <cell r="B1395" t="str">
            <v>INSTALACAO PARA-RAIOS P/RESERVATORIO</v>
          </cell>
          <cell r="C1395" t="str">
            <v>UN</v>
          </cell>
          <cell r="D1395">
            <v>1737.3</v>
          </cell>
        </row>
        <row r="1396">
          <cell r="A1396">
            <v>274</v>
          </cell>
          <cell r="B1396" t="str">
            <v>GAS</v>
          </cell>
          <cell r="C1396">
            <v>0</v>
          </cell>
          <cell r="D1396">
            <v>0</v>
          </cell>
        </row>
        <row r="1397">
          <cell r="A1397">
            <v>74003</v>
          </cell>
          <cell r="B1397" t="str">
            <v>INSTALACAO GAS</v>
          </cell>
          <cell r="C1397">
            <v>0</v>
          </cell>
          <cell r="D1397">
            <v>0</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v>0</v>
          </cell>
          <cell r="D1399">
            <v>0</v>
          </cell>
        </row>
        <row r="1400">
          <cell r="A1400">
            <v>179</v>
          </cell>
          <cell r="B1400" t="str">
            <v>FORNEC. E ASSENTAMENTO DE TUBOS P/INSTALACAO DOMICILIAR</v>
          </cell>
          <cell r="C1400">
            <v>0</v>
          </cell>
          <cell r="D1400">
            <v>0</v>
          </cell>
        </row>
        <row r="1401">
          <cell r="A1401">
            <v>73777</v>
          </cell>
          <cell r="B1401" t="str">
            <v>TUBULAÇÃO EM PVC ROSCAVEL S/ CONEXOES P/ AGUA FRIA</v>
          </cell>
          <cell r="C1401">
            <v>0</v>
          </cell>
          <cell r="D1401">
            <v>0</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v>0</v>
          </cell>
          <cell r="D1410">
            <v>0</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v>0</v>
          </cell>
          <cell r="D1414">
            <v>0</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v>0</v>
          </cell>
          <cell r="D1424">
            <v>0</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v>0</v>
          </cell>
          <cell r="D1435">
            <v>0</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v>0</v>
          </cell>
          <cell r="D1445">
            <v>0</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v>0</v>
          </cell>
          <cell r="D1447">
            <v>0</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v>0</v>
          </cell>
          <cell r="D1450">
            <v>0</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v>0</v>
          </cell>
          <cell r="D1455">
            <v>0</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v>0</v>
          </cell>
          <cell r="D1458">
            <v>0</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v>0</v>
          </cell>
          <cell r="D1464">
            <v>0</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v>0</v>
          </cell>
          <cell r="D1471">
            <v>0</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v>0</v>
          </cell>
          <cell r="D1479">
            <v>0</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v>0</v>
          </cell>
          <cell r="D1483">
            <v>0</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v>0</v>
          </cell>
          <cell r="D1491">
            <v>0</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v>0</v>
          </cell>
          <cell r="D1777">
            <v>0</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v>0</v>
          </cell>
          <cell r="D1780">
            <v>0</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v>0</v>
          </cell>
          <cell r="D1785">
            <v>0</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v>0</v>
          </cell>
          <cell r="D1787">
            <v>0</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v>0</v>
          </cell>
          <cell r="D1790">
            <v>0</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v>0</v>
          </cell>
          <cell r="D1793">
            <v>0</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v>0</v>
          </cell>
          <cell r="D1796">
            <v>0</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v>0</v>
          </cell>
          <cell r="D1801">
            <v>0</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v>0</v>
          </cell>
          <cell r="D1803">
            <v>0</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v>0</v>
          </cell>
          <cell r="D1806">
            <v>0</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v>0</v>
          </cell>
          <cell r="D1808">
            <v>0</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v>0</v>
          </cell>
          <cell r="D1813">
            <v>0</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v>0</v>
          </cell>
          <cell r="D1827">
            <v>0</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v>0</v>
          </cell>
          <cell r="D1830">
            <v>0</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v>0</v>
          </cell>
          <cell r="D1832">
            <v>0</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v>0</v>
          </cell>
          <cell r="D1845">
            <v>0</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v>0</v>
          </cell>
          <cell r="D1855">
            <v>0</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v>0</v>
          </cell>
          <cell r="D1858">
            <v>0</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v>0</v>
          </cell>
          <cell r="D1862">
            <v>0</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v>0</v>
          </cell>
          <cell r="D1864">
            <v>0</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v>0</v>
          </cell>
          <cell r="D1866">
            <v>0</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v>0</v>
          </cell>
          <cell r="D1869">
            <v>0</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v>0</v>
          </cell>
          <cell r="D1874">
            <v>0</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v>0</v>
          </cell>
          <cell r="D1877">
            <v>0</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v>0</v>
          </cell>
          <cell r="D1880">
            <v>0</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v>0</v>
          </cell>
          <cell r="D1884">
            <v>0</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v>0</v>
          </cell>
          <cell r="D1887">
            <v>0</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v>0</v>
          </cell>
          <cell r="D1889">
            <v>0</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v>0</v>
          </cell>
          <cell r="D1891">
            <v>0</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v>0</v>
          </cell>
          <cell r="D1895">
            <v>0</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v>0</v>
          </cell>
          <cell r="D1898">
            <v>0</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v>0</v>
          </cell>
          <cell r="D1902">
            <v>0</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v>0</v>
          </cell>
          <cell r="D1906">
            <v>0</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v>0</v>
          </cell>
          <cell r="D1910">
            <v>0</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v>0</v>
          </cell>
          <cell r="D1916">
            <v>0</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v>0</v>
          </cell>
          <cell r="D1918">
            <v>0</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v>0</v>
          </cell>
          <cell r="D1920">
            <v>0</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v>0</v>
          </cell>
          <cell r="D1922">
            <v>0</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v>0</v>
          </cell>
          <cell r="D1924">
            <v>0</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v>0</v>
          </cell>
          <cell r="D1926">
            <v>0</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v>0</v>
          </cell>
          <cell r="D1928">
            <v>0</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v>0</v>
          </cell>
          <cell r="D1930">
            <v>0</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v>0</v>
          </cell>
          <cell r="D1932">
            <v>0</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v>0</v>
          </cell>
          <cell r="D1934">
            <v>0</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v>0</v>
          </cell>
          <cell r="D1936">
            <v>0</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v>0</v>
          </cell>
          <cell r="D1939">
            <v>0</v>
          </cell>
        </row>
        <row r="1940">
          <cell r="A1940">
            <v>73958</v>
          </cell>
          <cell r="B1940" t="str">
            <v>PONTO ESGOTO</v>
          </cell>
          <cell r="C1940">
            <v>0</v>
          </cell>
          <cell r="D1940">
            <v>0</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v>0</v>
          </cell>
          <cell r="D1942">
            <v>0</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v>0</v>
          </cell>
          <cell r="D1946">
            <v>0</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v>0</v>
          </cell>
          <cell r="D1951">
            <v>0</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v>0</v>
          </cell>
          <cell r="D1967">
            <v>0</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v>0</v>
          </cell>
          <cell r="D1975">
            <v>0</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v>0</v>
          </cell>
          <cell r="D1977">
            <v>0</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v>0</v>
          </cell>
          <cell r="D1984">
            <v>0</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v>0</v>
          </cell>
          <cell r="D1986">
            <v>0</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v>0</v>
          </cell>
          <cell r="D1988">
            <v>0</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v>0</v>
          </cell>
          <cell r="D1990">
            <v>0</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v>0</v>
          </cell>
          <cell r="D1992">
            <v>0</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v>0</v>
          </cell>
          <cell r="D1994">
            <v>0</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v>0</v>
          </cell>
          <cell r="D1996">
            <v>0</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v>0</v>
          </cell>
          <cell r="D1998">
            <v>0</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v>0</v>
          </cell>
          <cell r="D2000">
            <v>0</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v>0</v>
          </cell>
          <cell r="D2002">
            <v>0</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v>0</v>
          </cell>
          <cell r="D2004">
            <v>0</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v>0</v>
          </cell>
          <cell r="D2006">
            <v>0</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v>0</v>
          </cell>
          <cell r="D2008">
            <v>0</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v>0</v>
          </cell>
          <cell r="D2010">
            <v>0</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v>0</v>
          </cell>
          <cell r="D2012">
            <v>0</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v>0</v>
          </cell>
          <cell r="D2014">
            <v>0</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v>0</v>
          </cell>
          <cell r="D2016">
            <v>0</v>
          </cell>
        </row>
        <row r="2017">
          <cell r="A2017">
            <v>74026</v>
          </cell>
          <cell r="B2017" t="str">
            <v>COLUNA DE VENTILAÇÃO</v>
          </cell>
          <cell r="C2017">
            <v>0</v>
          </cell>
          <cell r="D2017">
            <v>0</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v>0</v>
          </cell>
          <cell r="D2019">
            <v>0</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v>0</v>
          </cell>
          <cell r="D2026">
            <v>0</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v>0</v>
          </cell>
          <cell r="D2028">
            <v>0</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v>0</v>
          </cell>
          <cell r="D2030">
            <v>0</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v>0</v>
          </cell>
          <cell r="D2032">
            <v>0</v>
          </cell>
        </row>
        <row r="2033">
          <cell r="A2033">
            <v>232</v>
          </cell>
          <cell r="B2033" t="str">
            <v>INSTALACAO DE BOMBAS EM GERAL</v>
          </cell>
          <cell r="C2033">
            <v>0</v>
          </cell>
          <cell r="D2033">
            <v>0</v>
          </cell>
        </row>
        <row r="2034">
          <cell r="A2034">
            <v>73826</v>
          </cell>
          <cell r="B2034" t="str">
            <v>INSTALACAO DE COMPRESSOR DE AR OU SOPRADOR</v>
          </cell>
          <cell r="C2034">
            <v>0</v>
          </cell>
          <cell r="D2034">
            <v>0</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v>0</v>
          </cell>
          <cell r="D2037">
            <v>0</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v>0</v>
          </cell>
          <cell r="D2042">
            <v>0</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v>0</v>
          </cell>
          <cell r="D2046">
            <v>0</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v>0</v>
          </cell>
          <cell r="D2051">
            <v>0</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v>0</v>
          </cell>
          <cell r="D2055">
            <v>0</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v>0</v>
          </cell>
          <cell r="D2062">
            <v>0</v>
          </cell>
        </row>
        <row r="2063">
          <cell r="A2063" t="str">
            <v>73824/001</v>
          </cell>
          <cell r="B2063" t="str">
            <v>INSTALACAO DE MISTURADOR VERTICAL</v>
          </cell>
          <cell r="C2063" t="str">
            <v>UN</v>
          </cell>
          <cell r="D2063">
            <v>188.32</v>
          </cell>
        </row>
        <row r="2064">
          <cell r="A2064">
            <v>73825</v>
          </cell>
          <cell r="B2064" t="str">
            <v>VERTEDORES</v>
          </cell>
          <cell r="C2064">
            <v>0</v>
          </cell>
          <cell r="D2064">
            <v>0</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v>0</v>
          </cell>
          <cell r="D2067">
            <v>0</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v>0</v>
          </cell>
          <cell r="D2073">
            <v>0</v>
          </cell>
        </row>
        <row r="2074">
          <cell r="A2074">
            <v>58</v>
          </cell>
          <cell r="B2074" t="str">
            <v>LIGACOES PREDIAIS DE AGUA</v>
          </cell>
          <cell r="C2074">
            <v>0</v>
          </cell>
          <cell r="D2074">
            <v>0</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v>0</v>
          </cell>
          <cell r="D2076">
            <v>0</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v>0</v>
          </cell>
          <cell r="D2078">
            <v>0</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v>0</v>
          </cell>
          <cell r="D2082">
            <v>0</v>
          </cell>
        </row>
        <row r="2083">
          <cell r="A2083" t="str">
            <v>74218/001</v>
          </cell>
          <cell r="B2083" t="str">
            <v>KIT CAVALETE PVC COM REGISTRO 3/4" - FORNECIMENTO E INSTALACAO</v>
          </cell>
          <cell r="C2083" t="str">
            <v>UN</v>
          </cell>
          <cell r="D2083">
            <v>43.44</v>
          </cell>
        </row>
        <row r="2084">
          <cell r="A2084">
            <v>74253</v>
          </cell>
          <cell r="B2084" t="str">
            <v>RAMAL PREDIAL</v>
          </cell>
          <cell r="C2084">
            <v>0</v>
          </cell>
          <cell r="D2084">
            <v>0</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v>0</v>
          </cell>
          <cell r="D2086">
            <v>0</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v>0</v>
          </cell>
          <cell r="D2088">
            <v>0</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v>0</v>
          </cell>
          <cell r="D2091">
            <v>0</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v>0</v>
          </cell>
          <cell r="D2095">
            <v>0</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v>0</v>
          </cell>
          <cell r="D2098">
            <v>0</v>
          </cell>
        </row>
        <row r="2099">
          <cell r="A2099">
            <v>17</v>
          </cell>
          <cell r="B2099" t="str">
            <v>DRAGAGEM</v>
          </cell>
          <cell r="C2099">
            <v>0</v>
          </cell>
          <cell r="D2099">
            <v>0</v>
          </cell>
        </row>
        <row r="2100">
          <cell r="A2100">
            <v>76451</v>
          </cell>
          <cell r="B2100" t="str">
            <v>ESCAVACAO SUBMERSA</v>
          </cell>
          <cell r="C2100">
            <v>0</v>
          </cell>
          <cell r="D2100">
            <v>0</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v>0</v>
          </cell>
          <cell r="D2102">
            <v>0</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v>0</v>
          </cell>
          <cell r="D2104">
            <v>0</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v>0</v>
          </cell>
          <cell r="D2107">
            <v>0</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v>0</v>
          </cell>
          <cell r="D2109">
            <v>0</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v>0</v>
          </cell>
          <cell r="D2111">
            <v>0</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v>0</v>
          </cell>
          <cell r="D2113">
            <v>0</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v>0</v>
          </cell>
          <cell r="D2116">
            <v>0</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v>0</v>
          </cell>
          <cell r="D2118">
            <v>0</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v>0</v>
          </cell>
          <cell r="D2120">
            <v>0</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v>0</v>
          </cell>
          <cell r="D2122">
            <v>0</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v>0</v>
          </cell>
          <cell r="D2124">
            <v>0</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v>0</v>
          </cell>
          <cell r="D2130">
            <v>0</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v>0</v>
          </cell>
          <cell r="D2134">
            <v>0</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v>0</v>
          </cell>
          <cell r="D2150">
            <v>0</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v>0</v>
          </cell>
          <cell r="D2152">
            <v>0</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v>0</v>
          </cell>
          <cell r="D2154">
            <v>0</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v>0</v>
          </cell>
          <cell r="D2161">
            <v>0</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v>0</v>
          </cell>
          <cell r="D2164">
            <v>0</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v>0</v>
          </cell>
          <cell r="D2167">
            <v>0</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v>0</v>
          </cell>
          <cell r="D2169">
            <v>0</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v>0</v>
          </cell>
          <cell r="D2172">
            <v>0</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v>0</v>
          </cell>
          <cell r="D2179">
            <v>0</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v>0</v>
          </cell>
          <cell r="D2181">
            <v>0</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v>0</v>
          </cell>
          <cell r="D2183">
            <v>0</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v>0</v>
          </cell>
          <cell r="D2186">
            <v>0</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v>0</v>
          </cell>
          <cell r="D2252">
            <v>0</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v>0</v>
          </cell>
          <cell r="D2254">
            <v>0</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v>0</v>
          </cell>
          <cell r="D2256">
            <v>0</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v>0</v>
          </cell>
          <cell r="D2260">
            <v>0</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v>0</v>
          </cell>
          <cell r="D2262">
            <v>0</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v>0</v>
          </cell>
          <cell r="D2264">
            <v>0</v>
          </cell>
        </row>
        <row r="2265">
          <cell r="A2265" t="str">
            <v>74207/001</v>
          </cell>
          <cell r="B2265" t="str">
            <v>TRANSPORTE DE MATERIAL - BOTA-FORA, D.M.T = 10,0 KM</v>
          </cell>
          <cell r="C2265" t="str">
            <v>M3</v>
          </cell>
          <cell r="D2265">
            <v>11.34</v>
          </cell>
        </row>
        <row r="2266">
          <cell r="A2266">
            <v>74241</v>
          </cell>
          <cell r="B2266" t="str">
            <v>EMPILHAMENTO DE SOLO ORGANICO</v>
          </cell>
          <cell r="C2266">
            <v>0</v>
          </cell>
          <cell r="D2266">
            <v>0</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v>0</v>
          </cell>
          <cell r="D2268">
            <v>0</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v>0</v>
          </cell>
          <cell r="D2272">
            <v>0</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v>0</v>
          </cell>
          <cell r="D2274">
            <v>0</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v>0</v>
          </cell>
          <cell r="D2277">
            <v>0</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v>0</v>
          </cell>
          <cell r="D2282">
            <v>0</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v>0</v>
          </cell>
          <cell r="D2285">
            <v>0</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v>0</v>
          </cell>
          <cell r="D2287">
            <v>0</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v>0</v>
          </cell>
          <cell r="D2289">
            <v>0</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v>0</v>
          </cell>
          <cell r="D2291">
            <v>0</v>
          </cell>
        </row>
        <row r="2292">
          <cell r="A2292">
            <v>63</v>
          </cell>
          <cell r="B2292" t="str">
            <v>ALVENARIA DE TIJOLOS CERAMICOS</v>
          </cell>
          <cell r="C2292">
            <v>0</v>
          </cell>
          <cell r="D2292">
            <v>0</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v>0</v>
          </cell>
          <cell r="D2305">
            <v>0</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v>0</v>
          </cell>
          <cell r="D2307">
            <v>0</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v>0</v>
          </cell>
          <cell r="D2313">
            <v>0</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v>0</v>
          </cell>
          <cell r="D2315">
            <v>0</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v>0</v>
          </cell>
          <cell r="D2317">
            <v>0</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v>0</v>
          </cell>
          <cell r="D2319">
            <v>0</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v>0</v>
          </cell>
          <cell r="D2322">
            <v>0</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v>0</v>
          </cell>
          <cell r="D2324">
            <v>0</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v>0</v>
          </cell>
          <cell r="D2326">
            <v>0</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v>0</v>
          </cell>
          <cell r="D2330">
            <v>0</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v>0</v>
          </cell>
          <cell r="D2332">
            <v>0</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v>0</v>
          </cell>
          <cell r="D2334">
            <v>0</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v>0</v>
          </cell>
          <cell r="D2345">
            <v>0</v>
          </cell>
        </row>
        <row r="2346">
          <cell r="A2346">
            <v>73937</v>
          </cell>
          <cell r="B2346" t="str">
            <v>ALVENARIA ELEMENTO VAZADO CONCRETO (COBOGO)</v>
          </cell>
          <cell r="C2346">
            <v>0</v>
          </cell>
          <cell r="D2346">
            <v>0</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v>0</v>
          </cell>
          <cell r="D2352">
            <v>0</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v>0</v>
          </cell>
          <cell r="D2354">
            <v>0</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v>0</v>
          </cell>
          <cell r="D2356">
            <v>0</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v>0</v>
          </cell>
          <cell r="D2361">
            <v>0</v>
          </cell>
        </row>
        <row r="2362">
          <cell r="A2362">
            <v>74053</v>
          </cell>
          <cell r="B2362" t="str">
            <v>ALVENARIA EM PEDRA RACHAO</v>
          </cell>
          <cell r="C2362">
            <v>0</v>
          </cell>
          <cell r="D2362">
            <v>0</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v>0</v>
          </cell>
          <cell r="D2366">
            <v>0</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v>0</v>
          </cell>
          <cell r="D2372">
            <v>0</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v>0</v>
          </cell>
          <cell r="D2374">
            <v>0</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v>0</v>
          </cell>
          <cell r="D2389">
            <v>0</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v>0</v>
          </cell>
          <cell r="D2391">
            <v>0</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v>0</v>
          </cell>
          <cell r="D2393">
            <v>0</v>
          </cell>
        </row>
        <row r="2394">
          <cell r="A2394">
            <v>73863</v>
          </cell>
          <cell r="B2394" t="str">
            <v>ALVENARIA DE BLOCOS DE CONCRETO CELULAR</v>
          </cell>
          <cell r="C2394">
            <v>0</v>
          </cell>
          <cell r="D2394">
            <v>0</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v>0</v>
          </cell>
          <cell r="D2397">
            <v>0</v>
          </cell>
        </row>
        <row r="2398">
          <cell r="A2398">
            <v>68079</v>
          </cell>
          <cell r="B2398" t="str">
            <v>PAREDE DE ADOBE PARA FORNOS</v>
          </cell>
          <cell r="C2398" t="str">
            <v>M3</v>
          </cell>
          <cell r="D2398">
            <v>345.25</v>
          </cell>
        </row>
        <row r="2399">
          <cell r="A2399" t="str">
            <v>PAVI</v>
          </cell>
          <cell r="B2399" t="str">
            <v>PAVIMENTACAO</v>
          </cell>
          <cell r="C2399">
            <v>0</v>
          </cell>
          <cell r="D2399">
            <v>0</v>
          </cell>
        </row>
        <row r="2400">
          <cell r="A2400">
            <v>54</v>
          </cell>
          <cell r="B2400" t="str">
            <v>RECOMPOSICAO DE PAVIMENTACAO</v>
          </cell>
          <cell r="C2400">
            <v>0</v>
          </cell>
          <cell r="D2400">
            <v>0</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v>0</v>
          </cell>
          <cell r="D2403">
            <v>0</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v>0</v>
          </cell>
          <cell r="D2408">
            <v>0</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v>0</v>
          </cell>
          <cell r="D2410">
            <v>0</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v>0</v>
          </cell>
          <cell r="D2412">
            <v>0</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v>0</v>
          </cell>
          <cell r="D2426">
            <v>0</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v>0</v>
          </cell>
          <cell r="D2428">
            <v>0</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v>0</v>
          </cell>
          <cell r="D2453">
            <v>0</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v>0</v>
          </cell>
          <cell r="D2455">
            <v>0</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v>0</v>
          </cell>
          <cell r="D2457">
            <v>0</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v>0</v>
          </cell>
          <cell r="D2464">
            <v>0</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v>0</v>
          </cell>
          <cell r="D2467">
            <v>0</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v>0</v>
          </cell>
          <cell r="D2470">
            <v>0</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v>0</v>
          </cell>
          <cell r="D2473">
            <v>0</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v>0</v>
          </cell>
          <cell r="D2475">
            <v>0</v>
          </cell>
        </row>
        <row r="2476">
          <cell r="A2476">
            <v>73770</v>
          </cell>
          <cell r="B2476" t="str">
            <v>BARREIRA PRE-MOLDADA CONCR ARMADO/MURETA DIVISORIA DE TRAFEGO</v>
          </cell>
          <cell r="C2476">
            <v>0</v>
          </cell>
          <cell r="D2476">
            <v>0</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v>0</v>
          </cell>
          <cell r="D2482">
            <v>0</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v>0</v>
          </cell>
          <cell r="D2487">
            <v>0</v>
          </cell>
        </row>
        <row r="2488">
          <cell r="A2488">
            <v>155</v>
          </cell>
          <cell r="B2488" t="str">
            <v>PINTURA DE PAREDE</v>
          </cell>
          <cell r="C2488">
            <v>0</v>
          </cell>
          <cell r="D2488">
            <v>0</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v>0</v>
          </cell>
          <cell r="D2492">
            <v>0</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v>0</v>
          </cell>
          <cell r="D2494">
            <v>0</v>
          </cell>
        </row>
        <row r="2495">
          <cell r="A2495" t="str">
            <v>73750/001</v>
          </cell>
          <cell r="B2495" t="str">
            <v>PINTURA LATEX PVA AMBIENTES INTERNOS, DUAS DEMAOS</v>
          </cell>
          <cell r="C2495" t="str">
            <v>M2</v>
          </cell>
          <cell r="D2495">
            <v>6.01</v>
          </cell>
        </row>
        <row r="2496">
          <cell r="A2496">
            <v>73751</v>
          </cell>
          <cell r="B2496" t="str">
            <v>SELADOR P/ PAREDE</v>
          </cell>
          <cell r="C2496">
            <v>0</v>
          </cell>
          <cell r="D2496">
            <v>0</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v>0</v>
          </cell>
          <cell r="D2498">
            <v>0</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v>0</v>
          </cell>
          <cell r="D2500">
            <v>0</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v>0</v>
          </cell>
          <cell r="D2503">
            <v>0</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v>0</v>
          </cell>
          <cell r="D2507">
            <v>0</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v>0</v>
          </cell>
          <cell r="D2510">
            <v>0</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v>0</v>
          </cell>
          <cell r="D2512">
            <v>0</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v>0</v>
          </cell>
          <cell r="D2515">
            <v>0</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v>0</v>
          </cell>
          <cell r="D2518">
            <v>0</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v>0</v>
          </cell>
          <cell r="D2520">
            <v>0</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v>0</v>
          </cell>
          <cell r="D2523">
            <v>0</v>
          </cell>
        </row>
        <row r="2524">
          <cell r="A2524" t="str">
            <v>73739/001</v>
          </cell>
          <cell r="B2524" t="str">
            <v>PINTURA ESMALTE ACETINADO EM MADEIRA, DUAS DEMAOS</v>
          </cell>
          <cell r="C2524" t="str">
            <v>M2</v>
          </cell>
          <cell r="D2524">
            <v>9.58</v>
          </cell>
        </row>
        <row r="2525">
          <cell r="A2525">
            <v>73832</v>
          </cell>
          <cell r="B2525" t="str">
            <v>EMASSAMENTO MADEIRA</v>
          </cell>
          <cell r="C2525">
            <v>0</v>
          </cell>
          <cell r="D2525">
            <v>0</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v>0</v>
          </cell>
          <cell r="D2527">
            <v>0</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v>0</v>
          </cell>
          <cell r="D2531">
            <v>0</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v>0</v>
          </cell>
          <cell r="D2536">
            <v>0</v>
          </cell>
        </row>
        <row r="2537">
          <cell r="A2537" t="str">
            <v>73794/001</v>
          </cell>
          <cell r="B2537" t="str">
            <v>PINTURA COM TINTA GRAFITE ESMALTE EM FERRO</v>
          </cell>
          <cell r="C2537" t="str">
            <v>M2</v>
          </cell>
          <cell r="D2537">
            <v>15.31</v>
          </cell>
        </row>
        <row r="2538">
          <cell r="A2538">
            <v>73865</v>
          </cell>
          <cell r="B2538" t="str">
            <v>PRIMER EPOXI</v>
          </cell>
          <cell r="C2538">
            <v>0</v>
          </cell>
          <cell r="D2538">
            <v>0</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v>0</v>
          </cell>
          <cell r="D2540">
            <v>0</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v>0</v>
          </cell>
          <cell r="D2544">
            <v>0</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v>0</v>
          </cell>
          <cell r="D2547">
            <v>0</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v>0</v>
          </cell>
          <cell r="D2549">
            <v>0</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v>0</v>
          </cell>
          <cell r="D2551">
            <v>0</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v>0</v>
          </cell>
          <cell r="D2555">
            <v>0</v>
          </cell>
        </row>
        <row r="2556">
          <cell r="A2556">
            <v>74109</v>
          </cell>
          <cell r="B2556" t="str">
            <v>PINTURA IMUNIZANTE</v>
          </cell>
          <cell r="C2556">
            <v>0</v>
          </cell>
          <cell r="D2556">
            <v>0</v>
          </cell>
        </row>
        <row r="2557">
          <cell r="A2557" t="str">
            <v>74109/001</v>
          </cell>
          <cell r="B2557" t="str">
            <v>PINTURA IMUNIZANTE PARA MADEIRA, DUAS DEMAOS</v>
          </cell>
          <cell r="C2557" t="str">
            <v>M2</v>
          </cell>
          <cell r="D2557">
            <v>11.8</v>
          </cell>
        </row>
        <row r="2558">
          <cell r="A2558">
            <v>161</v>
          </cell>
          <cell r="B2558" t="str">
            <v>PINTURA PARA PISO</v>
          </cell>
          <cell r="C2558">
            <v>0</v>
          </cell>
          <cell r="D2558">
            <v>0</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v>0</v>
          </cell>
          <cell r="D2560">
            <v>0</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v>0</v>
          </cell>
          <cell r="D2562">
            <v>0</v>
          </cell>
        </row>
        <row r="2563">
          <cell r="A2563" t="str">
            <v>74245/001</v>
          </cell>
          <cell r="B2563" t="str">
            <v>PINTURA COM TINTA ACRILICA PARA PISOS EM QUADRAS POLIESPORTIVAS</v>
          </cell>
          <cell r="C2563" t="str">
            <v>M2</v>
          </cell>
          <cell r="D2563">
            <v>6.13</v>
          </cell>
        </row>
        <row r="2564">
          <cell r="A2564" t="str">
            <v>PISO</v>
          </cell>
          <cell r="B2564" t="str">
            <v>PISOS</v>
          </cell>
          <cell r="C2564">
            <v>0</v>
          </cell>
          <cell r="D2564">
            <v>0</v>
          </cell>
        </row>
        <row r="2565">
          <cell r="A2565">
            <v>111</v>
          </cell>
          <cell r="B2565" t="str">
            <v>PISO CIMENTADO</v>
          </cell>
          <cell r="C2565">
            <v>0</v>
          </cell>
          <cell r="D2565">
            <v>0</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v>0</v>
          </cell>
          <cell r="D2568">
            <v>0</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v>0</v>
          </cell>
          <cell r="D2574">
            <v>0</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v>0</v>
          </cell>
          <cell r="D2578">
            <v>0</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v>0</v>
          </cell>
          <cell r="D2580">
            <v>0</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v>0</v>
          </cell>
          <cell r="D2585">
            <v>0</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v>0</v>
          </cell>
          <cell r="D2588">
            <v>0</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v>0</v>
          </cell>
          <cell r="D2590">
            <v>0</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v>0</v>
          </cell>
          <cell r="D2594">
            <v>0</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v>0</v>
          </cell>
          <cell r="D2599">
            <v>0</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v>0</v>
          </cell>
          <cell r="D2601">
            <v>0</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v>0</v>
          </cell>
          <cell r="D2604">
            <v>0</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v>0</v>
          </cell>
          <cell r="D2606">
            <v>0</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v>0</v>
          </cell>
          <cell r="D2608">
            <v>0</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v>0</v>
          </cell>
          <cell r="D2610">
            <v>0</v>
          </cell>
        </row>
        <row r="2611">
          <cell r="A2611">
            <v>73743</v>
          </cell>
          <cell r="B2611" t="str">
            <v>PISO EM PEDRA</v>
          </cell>
          <cell r="C2611">
            <v>0</v>
          </cell>
          <cell r="D2611">
            <v>0</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v>0</v>
          </cell>
          <cell r="D2613">
            <v>0</v>
          </cell>
        </row>
        <row r="2614">
          <cell r="A2614" t="str">
            <v>73818/001</v>
          </cell>
          <cell r="B2614" t="str">
            <v>PAVIMENTACAO EM PEDRISCO, ESPESSURA 5CM</v>
          </cell>
          <cell r="C2614" t="str">
            <v>M2</v>
          </cell>
          <cell r="D2614">
            <v>6.57</v>
          </cell>
        </row>
        <row r="2615">
          <cell r="A2615">
            <v>73921</v>
          </cell>
          <cell r="B2615" t="str">
            <v>PISO PEDRA</v>
          </cell>
          <cell r="C2615">
            <v>0</v>
          </cell>
          <cell r="D2615">
            <v>0</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v>0</v>
          </cell>
          <cell r="D2618">
            <v>0</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v>0</v>
          </cell>
          <cell r="D2620">
            <v>0</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v>0</v>
          </cell>
          <cell r="D2622">
            <v>0</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v>0</v>
          </cell>
          <cell r="D2624">
            <v>0</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v>0</v>
          </cell>
          <cell r="D2629">
            <v>0</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v>0</v>
          </cell>
          <cell r="D2631">
            <v>0</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v>0</v>
          </cell>
          <cell r="D2635">
            <v>0</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v>0</v>
          </cell>
          <cell r="D2637">
            <v>0</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v>0</v>
          </cell>
          <cell r="D2639">
            <v>0</v>
          </cell>
        </row>
        <row r="2640">
          <cell r="A2640">
            <v>74159</v>
          </cell>
          <cell r="B2640" t="str">
            <v>SOLEIRA DE ARDOSIA</v>
          </cell>
          <cell r="C2640">
            <v>0</v>
          </cell>
          <cell r="D2640">
            <v>0</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v>0</v>
          </cell>
          <cell r="D2642">
            <v>0</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v>0</v>
          </cell>
          <cell r="D2644">
            <v>0</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v>0</v>
          </cell>
          <cell r="D2646">
            <v>0</v>
          </cell>
        </row>
        <row r="2647">
          <cell r="A2647">
            <v>74111</v>
          </cell>
          <cell r="B2647" t="str">
            <v>SOLEIRA MARMORE BRANCO</v>
          </cell>
          <cell r="C2647">
            <v>0</v>
          </cell>
          <cell r="D2647">
            <v>0</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v>0</v>
          </cell>
          <cell r="D2649">
            <v>0</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v>0</v>
          </cell>
          <cell r="D2651">
            <v>0</v>
          </cell>
        </row>
        <row r="2652">
          <cell r="A2652" t="str">
            <v>73886/001</v>
          </cell>
          <cell r="B2652" t="str">
            <v>RODAPE EM MADEIRA, ALTURA 7CM, FIXADO EM PECAS DE MADEIRA</v>
          </cell>
          <cell r="C2652" t="str">
            <v>M</v>
          </cell>
          <cell r="D2652">
            <v>9.93</v>
          </cell>
        </row>
        <row r="2653">
          <cell r="A2653">
            <v>131</v>
          </cell>
          <cell r="B2653" t="str">
            <v>RODAPE CERAMICO</v>
          </cell>
          <cell r="C2653">
            <v>0</v>
          </cell>
          <cell r="D2653">
            <v>0</v>
          </cell>
        </row>
        <row r="2654">
          <cell r="A2654">
            <v>73985</v>
          </cell>
          <cell r="B2654" t="str">
            <v>RODAPE CERAMICA ESMALTADA</v>
          </cell>
          <cell r="C2654">
            <v>0</v>
          </cell>
          <cell r="D2654">
            <v>0</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v>0</v>
          </cell>
          <cell r="D2656">
            <v>0</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v>0</v>
          </cell>
          <cell r="D2660">
            <v>0</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v>0</v>
          </cell>
          <cell r="D2662">
            <v>0</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v>0</v>
          </cell>
          <cell r="D2664">
            <v>0</v>
          </cell>
        </row>
        <row r="2665">
          <cell r="A2665" t="str">
            <v>73850/001</v>
          </cell>
          <cell r="B2665" t="str">
            <v>RODAPE EM MARMORITE, ALTURA 10CM</v>
          </cell>
          <cell r="C2665" t="str">
            <v>M</v>
          </cell>
          <cell r="D2665">
            <v>12.64</v>
          </cell>
        </row>
        <row r="2666">
          <cell r="A2666">
            <v>258</v>
          </cell>
          <cell r="B2666" t="str">
            <v>PISO CONCRETO</v>
          </cell>
          <cell r="C2666">
            <v>0</v>
          </cell>
          <cell r="D2666">
            <v>0</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v>0</v>
          </cell>
          <cell r="D2673">
            <v>0</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v>0</v>
          </cell>
          <cell r="D2675">
            <v>0</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v>0</v>
          </cell>
          <cell r="D2677">
            <v>0</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v>0</v>
          </cell>
          <cell r="D2684">
            <v>0</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v>0</v>
          </cell>
          <cell r="D2687">
            <v>0</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v>0</v>
          </cell>
          <cell r="D2689">
            <v>0</v>
          </cell>
        </row>
        <row r="2690">
          <cell r="A2690">
            <v>73907</v>
          </cell>
          <cell r="B2690" t="str">
            <v>CONTRAPISO/LASTRO CONCRETO</v>
          </cell>
          <cell r="C2690">
            <v>0</v>
          </cell>
          <cell r="D2690">
            <v>0</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v>0</v>
          </cell>
          <cell r="D2703">
            <v>0</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v>0</v>
          </cell>
          <cell r="D2715">
            <v>0</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v>0</v>
          </cell>
          <cell r="D2719">
            <v>0</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v>0</v>
          </cell>
          <cell r="D2729">
            <v>0</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v>0</v>
          </cell>
          <cell r="D2731">
            <v>0</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v>0</v>
          </cell>
          <cell r="D2734">
            <v>0</v>
          </cell>
        </row>
        <row r="2735">
          <cell r="A2735">
            <v>106</v>
          </cell>
          <cell r="B2735" t="str">
            <v>CHAPISCO</v>
          </cell>
          <cell r="C2735">
            <v>0</v>
          </cell>
          <cell r="D2735">
            <v>0</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v>0</v>
          </cell>
          <cell r="D2738">
            <v>0</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v>0</v>
          </cell>
          <cell r="D2746">
            <v>0</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v>0</v>
          </cell>
          <cell r="D2748">
            <v>0</v>
          </cell>
        </row>
        <row r="2749">
          <cell r="A2749" t="str">
            <v>74199/001</v>
          </cell>
          <cell r="B2749" t="str">
            <v>CHAPISCO RUSTICO TRACO 1:3 (CIMENTO E AREIA), ESPESSURA 2CM, PREPARO MANUAL</v>
          </cell>
          <cell r="C2749" t="str">
            <v>M2</v>
          </cell>
          <cell r="D2749">
            <v>22.2</v>
          </cell>
        </row>
        <row r="2750">
          <cell r="A2750">
            <v>107</v>
          </cell>
          <cell r="B2750" t="str">
            <v>EMBOCO</v>
          </cell>
          <cell r="C2750">
            <v>0</v>
          </cell>
          <cell r="D2750">
            <v>0</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v>0</v>
          </cell>
          <cell r="D2764">
            <v>0</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v>0</v>
          </cell>
          <cell r="D2766">
            <v>0</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v>0</v>
          </cell>
          <cell r="D2778">
            <v>0</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v>0</v>
          </cell>
          <cell r="D2783">
            <v>0</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v>0</v>
          </cell>
          <cell r="D2785">
            <v>0</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v>0</v>
          </cell>
          <cell r="D2794">
            <v>0</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v>0</v>
          </cell>
          <cell r="D2797">
            <v>0</v>
          </cell>
        </row>
        <row r="2798">
          <cell r="A2798" t="str">
            <v>74105/001</v>
          </cell>
          <cell r="B2798" t="str">
            <v>REVESTIMENTO DE TETOS COM GESSO CORRIDO DISTORCIDO</v>
          </cell>
          <cell r="C2798" t="str">
            <v>M2</v>
          </cell>
          <cell r="D2798">
            <v>7.79</v>
          </cell>
        </row>
        <row r="2799">
          <cell r="A2799">
            <v>74201</v>
          </cell>
          <cell r="B2799" t="str">
            <v>REBOCO EXTERNO</v>
          </cell>
          <cell r="C2799">
            <v>0</v>
          </cell>
          <cell r="D2799">
            <v>0</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v>0</v>
          </cell>
          <cell r="D2802">
            <v>0</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v>0</v>
          </cell>
          <cell r="D2805">
            <v>0</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v>0</v>
          </cell>
          <cell r="D2808">
            <v>0</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v>0</v>
          </cell>
          <cell r="D2811">
            <v>0</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v>0</v>
          </cell>
          <cell r="D2814">
            <v>0</v>
          </cell>
        </row>
        <row r="2815">
          <cell r="A2815">
            <v>74087</v>
          </cell>
          <cell r="B2815" t="str">
            <v>PEITORIL EM ARDOSIA</v>
          </cell>
          <cell r="C2815">
            <v>0</v>
          </cell>
          <cell r="D2815">
            <v>0</v>
          </cell>
        </row>
        <row r="2816">
          <cell r="A2816" t="str">
            <v>74087/001</v>
          </cell>
          <cell r="B2816" t="str">
            <v>PEITORIL EM ARDOSIA, LARGURA 15CM</v>
          </cell>
          <cell r="C2816" t="str">
            <v>M</v>
          </cell>
          <cell r="D2816">
            <v>8.42</v>
          </cell>
        </row>
        <row r="2817">
          <cell r="A2817">
            <v>129</v>
          </cell>
          <cell r="B2817" t="str">
            <v>PEITORIL DE CONCRETO</v>
          </cell>
          <cell r="C2817">
            <v>0</v>
          </cell>
          <cell r="D2817">
            <v>0</v>
          </cell>
        </row>
        <row r="2818">
          <cell r="A2818">
            <v>40675</v>
          </cell>
          <cell r="B2818" t="str">
            <v>ASSENTAMENTO DE PEITORIL DE CIMENTO, INCLUSO ADITIVO IMPERMEABILIZANTE</v>
          </cell>
          <cell r="C2818" t="str">
            <v>M</v>
          </cell>
          <cell r="D2818">
            <v>2.4</v>
          </cell>
        </row>
        <row r="2819">
          <cell r="A2819">
            <v>133</v>
          </cell>
          <cell r="B2819" t="str">
            <v>FORRO DE MADEIRA</v>
          </cell>
          <cell r="C2819">
            <v>0</v>
          </cell>
          <cell r="D2819">
            <v>0</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v>0</v>
          </cell>
          <cell r="D2821">
            <v>0</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v>0</v>
          </cell>
          <cell r="D2824">
            <v>0</v>
          </cell>
        </row>
        <row r="2825">
          <cell r="A2825">
            <v>72197</v>
          </cell>
          <cell r="B2825" t="str">
            <v>SANCA DE GESSO, ALTURA 15CM, MOLDADA NA OBRA</v>
          </cell>
          <cell r="C2825" t="str">
            <v>M</v>
          </cell>
          <cell r="D2825">
            <v>13.66</v>
          </cell>
        </row>
        <row r="2826">
          <cell r="A2826">
            <v>73792</v>
          </cell>
          <cell r="B2826" t="str">
            <v>FORRO DE GESSO</v>
          </cell>
          <cell r="C2826">
            <v>0</v>
          </cell>
          <cell r="D2826">
            <v>0</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v>0</v>
          </cell>
          <cell r="D2828">
            <v>0</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v>0</v>
          </cell>
          <cell r="D2830">
            <v>0</v>
          </cell>
        </row>
        <row r="2831">
          <cell r="A2831">
            <v>73778</v>
          </cell>
          <cell r="B2831" t="str">
            <v>FORROS TIPO PACOTE</v>
          </cell>
          <cell r="C2831">
            <v>0</v>
          </cell>
          <cell r="D2831">
            <v>0</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v>0</v>
          </cell>
          <cell r="D2836">
            <v>0</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v>0</v>
          </cell>
          <cell r="D2838">
            <v>0</v>
          </cell>
        </row>
        <row r="2839">
          <cell r="A2839">
            <v>73807</v>
          </cell>
          <cell r="B2839" t="str">
            <v>CORRIMAO DE GRANITO ARTIFICIAL (MARMORITE) COM 15 CM DE LARGURA</v>
          </cell>
          <cell r="C2839">
            <v>0</v>
          </cell>
          <cell r="D2839">
            <v>0</v>
          </cell>
        </row>
        <row r="2840">
          <cell r="A2840" t="str">
            <v>73807/001</v>
          </cell>
          <cell r="B2840" t="str">
            <v>CORRIMAO EM MARMORITE, LARGURA 15CM</v>
          </cell>
          <cell r="C2840" t="str">
            <v>M</v>
          </cell>
          <cell r="D2840">
            <v>44.19</v>
          </cell>
        </row>
        <row r="2841">
          <cell r="A2841">
            <v>311</v>
          </cell>
          <cell r="B2841" t="str">
            <v>FORRO METALICO/PVC</v>
          </cell>
          <cell r="C2841">
            <v>0</v>
          </cell>
          <cell r="D2841">
            <v>0</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v>0</v>
          </cell>
          <cell r="D2844">
            <v>0</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v>0</v>
          </cell>
          <cell r="D2846">
            <v>0</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v>0</v>
          </cell>
          <cell r="D2848">
            <v>0</v>
          </cell>
        </row>
        <row r="2849">
          <cell r="A2849">
            <v>148</v>
          </cell>
          <cell r="B2849" t="str">
            <v>JUNTA ELASTICA</v>
          </cell>
          <cell r="C2849">
            <v>0</v>
          </cell>
          <cell r="D2849">
            <v>0</v>
          </cell>
        </row>
        <row r="2850">
          <cell r="A2850">
            <v>73754</v>
          </cell>
          <cell r="B2850" t="str">
            <v>JUNTA DE DILATACAO E VEDACAO</v>
          </cell>
          <cell r="C2850">
            <v>0</v>
          </cell>
          <cell r="D2850">
            <v>0</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v>0</v>
          </cell>
          <cell r="D2852">
            <v>0</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v>0</v>
          </cell>
          <cell r="D2854">
            <v>0</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v>0</v>
          </cell>
          <cell r="D2859">
            <v>0</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v>0</v>
          </cell>
          <cell r="D2861">
            <v>0</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v>0</v>
          </cell>
          <cell r="D2887">
            <v>0</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v>0</v>
          </cell>
          <cell r="D2891">
            <v>0</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v>0</v>
          </cell>
          <cell r="D2896">
            <v>0</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v>0</v>
          </cell>
          <cell r="D2907">
            <v>0</v>
          </cell>
        </row>
        <row r="2908">
          <cell r="A2908">
            <v>9537</v>
          </cell>
          <cell r="B2908" t="str">
            <v>LIMPEZA FINAL DA OBRA</v>
          </cell>
          <cell r="C2908" t="str">
            <v>M2</v>
          </cell>
          <cell r="D2908">
            <v>1.1100000000000001</v>
          </cell>
        </row>
        <row r="2909">
          <cell r="A2909">
            <v>73745</v>
          </cell>
          <cell r="B2909" t="str">
            <v>LIMPEZAS DE SUPERFICIES</v>
          </cell>
          <cell r="C2909">
            <v>0</v>
          </cell>
          <cell r="D2909">
            <v>0</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v>0</v>
          </cell>
          <cell r="D2911">
            <v>0</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v>0</v>
          </cell>
          <cell r="D2913">
            <v>0</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v>0</v>
          </cell>
          <cell r="D2915">
            <v>0</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v>0</v>
          </cell>
          <cell r="D2932">
            <v>0</v>
          </cell>
        </row>
        <row r="2933">
          <cell r="A2933" t="str">
            <v>74086/001</v>
          </cell>
          <cell r="B2933" t="str">
            <v>LIMPEZA LOUCAS E METAIS</v>
          </cell>
          <cell r="C2933" t="str">
            <v>UN</v>
          </cell>
          <cell r="D2933">
            <v>11.51</v>
          </cell>
        </row>
        <row r="2934">
          <cell r="A2934">
            <v>74243</v>
          </cell>
          <cell r="B2934" t="str">
            <v>LIMPEZA GERAL DE QUADRA POLIESPORTIVA</v>
          </cell>
          <cell r="C2934">
            <v>0</v>
          </cell>
          <cell r="D2934">
            <v>0</v>
          </cell>
        </row>
        <row r="2935">
          <cell r="A2935" t="str">
            <v>74243/001</v>
          </cell>
          <cell r="B2935" t="str">
            <v>LIMPEZA GERAL DE QUADRA POLIESPORTIVA</v>
          </cell>
          <cell r="C2935" t="str">
            <v>M2</v>
          </cell>
          <cell r="D2935">
            <v>0.96</v>
          </cell>
        </row>
        <row r="2936">
          <cell r="A2936">
            <v>215</v>
          </cell>
          <cell r="B2936" t="str">
            <v>ABERTURA DE POCO | CISTERNA OU CACIMBA |</v>
          </cell>
          <cell r="C2936">
            <v>0</v>
          </cell>
          <cell r="D2936">
            <v>0</v>
          </cell>
        </row>
        <row r="2937">
          <cell r="A2937">
            <v>74163</v>
          </cell>
          <cell r="B2937" t="str">
            <v>PERFURACAO DE POCO</v>
          </cell>
          <cell r="C2937">
            <v>0</v>
          </cell>
          <cell r="D2937">
            <v>0</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v>0</v>
          </cell>
          <cell r="D2940">
            <v>0</v>
          </cell>
        </row>
        <row r="2941">
          <cell r="A2941">
            <v>40841</v>
          </cell>
          <cell r="B2941" t="str">
            <v>ABRACADEIRA P/POCOS PROFUNDOS</v>
          </cell>
          <cell r="C2941" t="str">
            <v>UN</v>
          </cell>
          <cell r="D2941">
            <v>63.51</v>
          </cell>
        </row>
        <row r="2942">
          <cell r="A2942">
            <v>318</v>
          </cell>
          <cell r="B2942" t="str">
            <v>OUTROS</v>
          </cell>
          <cell r="C2942">
            <v>0</v>
          </cell>
          <cell r="D2942">
            <v>0</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v>0</v>
          </cell>
          <cell r="D2948">
            <v>0</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v>0</v>
          </cell>
          <cell r="D2952">
            <v>0</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v>0</v>
          </cell>
          <cell r="D2955">
            <v>0</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v>0</v>
          </cell>
          <cell r="D2958">
            <v>0</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v>0</v>
          </cell>
          <cell r="D2961">
            <v>0</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v>0</v>
          </cell>
          <cell r="D2963">
            <v>0</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v>0</v>
          </cell>
          <cell r="D2966">
            <v>0</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v>0</v>
          </cell>
          <cell r="D2970">
            <v>0</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v>0</v>
          </cell>
          <cell r="D2973">
            <v>0</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v>0</v>
          </cell>
          <cell r="D3825">
            <v>0</v>
          </cell>
        </row>
        <row r="3826">
          <cell r="A3826">
            <v>10</v>
          </cell>
          <cell r="B3826" t="str">
            <v>PREPARO DO TERRENO</v>
          </cell>
          <cell r="C3826">
            <v>0</v>
          </cell>
          <cell r="D3826">
            <v>0</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v>0</v>
          </cell>
          <cell r="D3829">
            <v>0</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v>0</v>
          </cell>
          <cell r="D3832">
            <v>0</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v>0</v>
          </cell>
          <cell r="D3835">
            <v>0</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v>0</v>
          </cell>
          <cell r="D3840">
            <v>0</v>
          </cell>
        </row>
        <row r="3841">
          <cell r="A3841">
            <v>74220</v>
          </cell>
          <cell r="B3841" t="str">
            <v>TAPUME DE VEDACAO</v>
          </cell>
          <cell r="C3841">
            <v>0</v>
          </cell>
          <cell r="D3841">
            <v>0</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v>0</v>
          </cell>
          <cell r="D3843">
            <v>0</v>
          </cell>
        </row>
        <row r="3844">
          <cell r="A3844" t="str">
            <v>74221/001</v>
          </cell>
          <cell r="B3844" t="str">
            <v>SINALIZACAO DE TRANSITO - NOTURNA</v>
          </cell>
          <cell r="C3844" t="str">
            <v>M</v>
          </cell>
          <cell r="D3844">
            <v>1.23</v>
          </cell>
        </row>
        <row r="3845">
          <cell r="A3845">
            <v>12</v>
          </cell>
          <cell r="B3845" t="str">
            <v>ACESSOS/PASSADICOS</v>
          </cell>
          <cell r="C3845">
            <v>0</v>
          </cell>
          <cell r="D3845">
            <v>0</v>
          </cell>
        </row>
        <row r="3846">
          <cell r="A3846">
            <v>74219</v>
          </cell>
          <cell r="B3846" t="str">
            <v>PASSADICOS E TRAVESSIAS - MONTAGEM, MANUTENCAO E REMOCAO</v>
          </cell>
          <cell r="C3846">
            <v>0</v>
          </cell>
          <cell r="D3846">
            <v>0</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v>0</v>
          </cell>
          <cell r="D3849">
            <v>0</v>
          </cell>
        </row>
        <row r="3850">
          <cell r="A3850">
            <v>73875</v>
          </cell>
          <cell r="B3850" t="str">
            <v>LOCACAO DE ANDAIMES</v>
          </cell>
          <cell r="C3850">
            <v>0</v>
          </cell>
          <cell r="D3850">
            <v>0</v>
          </cell>
        </row>
        <row r="3851">
          <cell r="A3851" t="str">
            <v>73875/001</v>
          </cell>
          <cell r="B3851" t="str">
            <v>LOCACAO DE ANDAIME METALICO TUBULAR TIPO TORRE</v>
          </cell>
          <cell r="C3851" t="str">
            <v>M/MES</v>
          </cell>
          <cell r="D3851">
            <v>14.43</v>
          </cell>
        </row>
        <row r="3852">
          <cell r="A3852">
            <v>14</v>
          </cell>
          <cell r="B3852" t="str">
            <v>DEMOLICOES/RETIRADAS</v>
          </cell>
          <cell r="C3852">
            <v>0</v>
          </cell>
          <cell r="D3852">
            <v>0</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v>0</v>
          </cell>
          <cell r="D3888">
            <v>0</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v>0</v>
          </cell>
          <cell r="D3891">
            <v>0</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v>0</v>
          </cell>
          <cell r="D3893">
            <v>0</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v>0</v>
          </cell>
          <cell r="D3895">
            <v>0</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v>0</v>
          </cell>
          <cell r="D3897">
            <v>0</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v>0</v>
          </cell>
          <cell r="D3899">
            <v>0</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v>0</v>
          </cell>
          <cell r="D3902">
            <v>0</v>
          </cell>
        </row>
        <row r="3903">
          <cell r="A3903">
            <v>73960</v>
          </cell>
          <cell r="B3903" t="str">
            <v>LIGACOES PROVISORIAS AGUA/ESGOTO</v>
          </cell>
          <cell r="C3903">
            <v>0</v>
          </cell>
          <cell r="D3903">
            <v>0</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v>0</v>
          </cell>
          <cell r="D3905">
            <v>0</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v>0</v>
          </cell>
          <cell r="D3907">
            <v>0</v>
          </cell>
        </row>
        <row r="3908">
          <cell r="A3908">
            <v>6</v>
          </cell>
          <cell r="B3908" t="str">
            <v>CONTROLE TECNOLOGICO</v>
          </cell>
          <cell r="C3908">
            <v>0</v>
          </cell>
          <cell r="D3908">
            <v>0</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v>0</v>
          </cell>
          <cell r="D3911">
            <v>0</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v>0</v>
          </cell>
          <cell r="D3924">
            <v>0</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v>0</v>
          </cell>
          <cell r="D3927">
            <v>0</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v>0</v>
          </cell>
          <cell r="D3936">
            <v>0</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v>0</v>
          </cell>
          <cell r="D3995">
            <v>0</v>
          </cell>
        </row>
        <row r="3996">
          <cell r="A3996">
            <v>72733</v>
          </cell>
          <cell r="B3996" t="str">
            <v>MOBILIZACAO E DESMOBILIZACAO DE EQUIPAMENTO DE SONDAGEM A PERCUSSAO</v>
          </cell>
          <cell r="C3996" t="str">
            <v>UN</v>
          </cell>
          <cell r="D3996">
            <v>398.44</v>
          </cell>
        </row>
        <row r="3997">
          <cell r="A3997">
            <v>8</v>
          </cell>
          <cell r="B3997" t="str">
            <v>LOCACAO</v>
          </cell>
          <cell r="C3997">
            <v>0</v>
          </cell>
          <cell r="D3997">
            <v>0</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v>0</v>
          </cell>
          <cell r="D4002">
            <v>0</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v>0</v>
          </cell>
          <cell r="D4004">
            <v>0</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v>0</v>
          </cell>
          <cell r="D4008">
            <v>0</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v>0</v>
          </cell>
          <cell r="D4012">
            <v>0</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v>0</v>
          </cell>
          <cell r="D4014">
            <v>0</v>
          </cell>
        </row>
        <row r="4015">
          <cell r="A4015">
            <v>201</v>
          </cell>
          <cell r="B4015" t="str">
            <v>PORTAO</v>
          </cell>
          <cell r="C4015">
            <v>0</v>
          </cell>
          <cell r="D4015">
            <v>0</v>
          </cell>
        </row>
        <row r="4016">
          <cell r="A4016">
            <v>73814</v>
          </cell>
          <cell r="B4016" t="str">
            <v>PORTAO DE FERRO GALVANIZADO</v>
          </cell>
          <cell r="C4016">
            <v>0</v>
          </cell>
          <cell r="D4016">
            <v>0</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v>0</v>
          </cell>
          <cell r="D4019">
            <v>0</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v>0</v>
          </cell>
          <cell r="D4022">
            <v>0</v>
          </cell>
        </row>
        <row r="4023">
          <cell r="A4023">
            <v>74038</v>
          </cell>
          <cell r="B4023" t="str">
            <v>PORTÃO PARA CERCA</v>
          </cell>
          <cell r="C4023">
            <v>0</v>
          </cell>
          <cell r="D4023">
            <v>0</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v>0</v>
          </cell>
          <cell r="D4025">
            <v>0</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v>0</v>
          </cell>
          <cell r="D4027">
            <v>0</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v>0</v>
          </cell>
          <cell r="D4029">
            <v>0</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v>0</v>
          </cell>
          <cell r="D4034">
            <v>0</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v>0</v>
          </cell>
          <cell r="D4037">
            <v>0</v>
          </cell>
        </row>
        <row r="4038">
          <cell r="A4038">
            <v>73787</v>
          </cell>
          <cell r="B4038" t="str">
            <v>ALAMBRADO</v>
          </cell>
          <cell r="C4038">
            <v>0</v>
          </cell>
          <cell r="D4038">
            <v>0</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v>0</v>
          </cell>
          <cell r="D4040">
            <v>0</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v>0</v>
          </cell>
          <cell r="D4042">
            <v>0</v>
          </cell>
        </row>
        <row r="4043">
          <cell r="A4043">
            <v>73788</v>
          </cell>
          <cell r="B4043" t="str">
            <v>PLANTIO DE ARVORES E ARBUSTOS</v>
          </cell>
          <cell r="C4043">
            <v>0</v>
          </cell>
          <cell r="D4043">
            <v>0</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v>0</v>
          </cell>
          <cell r="D4046">
            <v>0</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v>0</v>
          </cell>
          <cell r="D4052">
            <v>0</v>
          </cell>
        </row>
        <row r="4053">
          <cell r="A4053">
            <v>74236</v>
          </cell>
          <cell r="B4053" t="str">
            <v>PLANTIO DE GRAMA</v>
          </cell>
          <cell r="C4053">
            <v>0</v>
          </cell>
          <cell r="D4053">
            <v>0</v>
          </cell>
        </row>
        <row r="4054">
          <cell r="A4054" t="str">
            <v>74236/001</v>
          </cell>
          <cell r="B4054" t="str">
            <v>GRAMA BATATAIS EM PLACAS</v>
          </cell>
          <cell r="C4054" t="str">
            <v>M2</v>
          </cell>
          <cell r="D4054">
            <v>7.16</v>
          </cell>
        </row>
        <row r="4055">
          <cell r="A4055">
            <v>207</v>
          </cell>
          <cell r="B4055" t="str">
            <v>PASSEIO</v>
          </cell>
          <cell r="C4055">
            <v>0</v>
          </cell>
          <cell r="D4055">
            <v>0</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v>0</v>
          </cell>
          <cell r="D4057">
            <v>0</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v>0</v>
          </cell>
          <cell r="D4060">
            <v>0</v>
          </cell>
        </row>
        <row r="4061">
          <cell r="A4061">
            <v>73864</v>
          </cell>
          <cell r="B4061" t="str">
            <v>NIVELAMENTO DE SOLO</v>
          </cell>
          <cell r="C4061">
            <v>0</v>
          </cell>
          <cell r="D4061">
            <v>0</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v>0</v>
          </cell>
          <cell r="D4063">
            <v>0</v>
          </cell>
        </row>
        <row r="4064">
          <cell r="A4064">
            <v>74228</v>
          </cell>
          <cell r="B4064" t="str">
            <v>BANCOS DE CONCRETO P/JARDIM</v>
          </cell>
          <cell r="C4064">
            <v>0</v>
          </cell>
          <cell r="D4064">
            <v>0</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v>0</v>
          </cell>
          <cell r="D4066">
            <v>0</v>
          </cell>
        </row>
        <row r="4067">
          <cell r="A4067" t="str">
            <v>TOTAIS DO VIN</v>
          </cell>
          <cell r="B4067" t="str">
            <v>ULO - AGRUPADORES: 525 COMPOSIÇÕES: 3.288</v>
          </cell>
          <cell r="C4067">
            <v>0</v>
          </cell>
          <cell r="D4067">
            <v>0</v>
          </cell>
        </row>
        <row r="4068">
          <cell r="A4068" t="str">
            <v>-------------</v>
          </cell>
          <cell r="B4068" t="str">
            <v>---------------------------------------------------</v>
          </cell>
          <cell r="C4068">
            <v>0</v>
          </cell>
          <cell r="D4068">
            <v>0</v>
          </cell>
        </row>
        <row r="4069">
          <cell r="A4069" t="str">
            <v>TOTALIZAÇÃO</v>
          </cell>
          <cell r="B4069" t="str">
            <v>E COMPOSIÇOES</v>
          </cell>
          <cell r="C4069">
            <v>0</v>
          </cell>
          <cell r="D4069">
            <v>0</v>
          </cell>
        </row>
        <row r="4070">
          <cell r="A4070" t="str">
            <v>-------------</v>
          </cell>
          <cell r="B4070" t="str">
            <v>---------------------------------------------------AGRUPADOR COMPOSIÇÃO</v>
          </cell>
          <cell r="C4070">
            <v>0</v>
          </cell>
          <cell r="D4070">
            <v>0</v>
          </cell>
        </row>
        <row r="4071">
          <cell r="A4071" t="str">
            <v>-------------</v>
          </cell>
          <cell r="B4071" t="str">
            <v>---------------------------------------------------</v>
          </cell>
          <cell r="C4071">
            <v>0</v>
          </cell>
          <cell r="D4071">
            <v>0</v>
          </cell>
        </row>
        <row r="4072">
          <cell r="A4072" t="str">
            <v>TOTAL GERAL .</v>
          </cell>
          <cell r="B4072" t="str">
            <v>...... 525 3.288</v>
          </cell>
          <cell r="C4072">
            <v>0</v>
          </cell>
          <cell r="D4072">
            <v>0</v>
          </cell>
        </row>
        <row r="4073">
          <cell r="A4073" t="str">
            <v>im de arquivo</v>
          </cell>
          <cell r="B4073">
            <v>0</v>
          </cell>
          <cell r="C4073">
            <v>0</v>
          </cell>
          <cell r="D4073">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45"/>
  <sheetViews>
    <sheetView showGridLines="0" tabSelected="1" view="pageBreakPreview" topLeftCell="A52" zoomScale="70" zoomScaleNormal="70" zoomScaleSheetLayoutView="70" workbookViewId="0">
      <selection activeCell="G65" sqref="G65:G74"/>
    </sheetView>
  </sheetViews>
  <sheetFormatPr defaultRowHeight="15"/>
  <cols>
    <col min="1" max="1" width="2.28515625" style="4" customWidth="1"/>
    <col min="2" max="2" width="26.42578125" style="187" customWidth="1"/>
    <col min="3" max="3" width="22.7109375" style="187" customWidth="1"/>
    <col min="4" max="4" width="91.85546875" style="242" customWidth="1"/>
    <col min="5" max="5" width="8.7109375" style="188" customWidth="1"/>
    <col min="6" max="6" width="15.85546875" style="294" bestFit="1" customWidth="1"/>
    <col min="7" max="7" width="21.7109375" style="187" bestFit="1" customWidth="1"/>
    <col min="8" max="8" width="11.28515625" style="187" customWidth="1"/>
    <col min="9" max="9" width="20.140625" style="188" bestFit="1" customWidth="1"/>
    <col min="10" max="10" width="21.7109375" style="188" bestFit="1" customWidth="1"/>
    <col min="11" max="11" width="27.42578125" style="188" bestFit="1" customWidth="1"/>
    <col min="12" max="13" width="26.7109375" style="316" bestFit="1" customWidth="1"/>
    <col min="14" max="14" width="24.85546875" style="316" bestFit="1" customWidth="1"/>
    <col min="15" max="15" width="5.5703125" style="316" customWidth="1"/>
    <col min="16" max="16" width="33.140625" style="479" bestFit="1" customWidth="1"/>
    <col min="17" max="17" width="9.140625" style="479"/>
    <col min="18" max="16384" width="9.140625" style="4"/>
  </cols>
  <sheetData>
    <row r="1" spans="1:16" ht="15.75" thickBot="1">
      <c r="B1" s="281"/>
      <c r="C1" s="281"/>
      <c r="D1" s="282"/>
      <c r="E1" s="283"/>
      <c r="F1" s="284"/>
      <c r="G1" s="281"/>
      <c r="H1" s="281"/>
      <c r="I1" s="283"/>
      <c r="J1" s="283"/>
      <c r="K1" s="283"/>
      <c r="L1" s="298"/>
      <c r="M1" s="298"/>
      <c r="N1" s="298"/>
      <c r="O1" s="298"/>
    </row>
    <row r="2" spans="1:16" s="182" customFormat="1" ht="29.25" customHeight="1">
      <c r="A2" s="251"/>
      <c r="B2" s="517" t="s">
        <v>91</v>
      </c>
      <c r="C2" s="517"/>
      <c r="D2" s="517"/>
      <c r="E2" s="517"/>
      <c r="F2" s="517"/>
      <c r="G2" s="517"/>
      <c r="H2" s="517"/>
      <c r="I2" s="517"/>
      <c r="J2" s="517"/>
      <c r="K2" s="518"/>
      <c r="L2" s="299"/>
      <c r="M2" s="299"/>
      <c r="N2" s="299"/>
      <c r="O2" s="299"/>
    </row>
    <row r="3" spans="1:16" s="182" customFormat="1" ht="16.5">
      <c r="A3" s="251"/>
      <c r="B3" s="261"/>
      <c r="C3" s="475" t="s">
        <v>141</v>
      </c>
      <c r="D3" s="262" t="s">
        <v>158</v>
      </c>
      <c r="E3" s="262"/>
      <c r="F3" s="285"/>
      <c r="G3" s="262"/>
      <c r="H3" s="262"/>
      <c r="I3" s="262"/>
      <c r="J3" s="262"/>
      <c r="K3" s="263"/>
      <c r="L3" s="265"/>
      <c r="M3" s="265"/>
      <c r="N3" s="265"/>
      <c r="O3" s="265"/>
    </row>
    <row r="4" spans="1:16" s="182" customFormat="1" ht="23.25" customHeight="1">
      <c r="A4" s="251"/>
      <c r="B4" s="253"/>
      <c r="C4" s="475" t="s">
        <v>142</v>
      </c>
      <c r="D4" s="475" t="s">
        <v>159</v>
      </c>
      <c r="E4" s="262"/>
      <c r="F4" s="285"/>
      <c r="G4" s="262"/>
      <c r="H4" s="262"/>
      <c r="I4" s="262"/>
      <c r="J4" s="262"/>
      <c r="K4" s="263"/>
      <c r="L4" s="265"/>
      <c r="M4" s="265"/>
      <c r="N4" s="265"/>
      <c r="O4" s="265"/>
    </row>
    <row r="5" spans="1:16" s="182" customFormat="1" ht="36" customHeight="1">
      <c r="A5" s="251"/>
      <c r="B5" s="253"/>
      <c r="C5" s="475" t="s">
        <v>144</v>
      </c>
      <c r="D5" s="475" t="s">
        <v>143</v>
      </c>
      <c r="E5" s="262" t="s">
        <v>140</v>
      </c>
      <c r="F5" s="297">
        <v>44396</v>
      </c>
      <c r="G5" s="262"/>
      <c r="H5" s="262"/>
      <c r="I5" s="262"/>
      <c r="J5" s="262"/>
      <c r="K5" s="263"/>
      <c r="L5" s="265"/>
      <c r="M5" s="265"/>
      <c r="N5" s="265"/>
      <c r="O5" s="265"/>
    </row>
    <row r="6" spans="1:16" s="182" customFormat="1" ht="37.5" customHeight="1">
      <c r="A6" s="251"/>
      <c r="B6" s="253"/>
      <c r="C6" s="475" t="s">
        <v>145</v>
      </c>
      <c r="D6" s="264" t="s">
        <v>155</v>
      </c>
      <c r="E6" s="262" t="s">
        <v>92</v>
      </c>
      <c r="F6" s="295">
        <v>0.14099999999999999</v>
      </c>
      <c r="K6" s="251"/>
      <c r="L6" s="265"/>
      <c r="M6" s="265"/>
      <c r="N6" s="265"/>
      <c r="O6" s="265"/>
    </row>
    <row r="7" spans="1:16" s="182" customFormat="1" ht="20.25" customHeight="1">
      <c r="A7" s="251"/>
      <c r="B7" s="253"/>
      <c r="C7" s="475" t="s">
        <v>147</v>
      </c>
      <c r="D7" s="265">
        <v>600</v>
      </c>
      <c r="E7" s="262" t="s">
        <v>93</v>
      </c>
      <c r="F7" s="296">
        <v>0.20699999999999999</v>
      </c>
      <c r="G7" s="526" t="s">
        <v>97</v>
      </c>
      <c r="H7" s="526"/>
      <c r="I7" s="526"/>
      <c r="J7" s="526"/>
      <c r="K7" s="527"/>
      <c r="L7" s="265"/>
      <c r="M7" s="265"/>
      <c r="N7" s="265"/>
      <c r="O7" s="265"/>
    </row>
    <row r="8" spans="1:16" s="182" customFormat="1" ht="36.75" customHeight="1">
      <c r="A8" s="251"/>
      <c r="B8" s="253"/>
      <c r="C8" s="475" t="s">
        <v>146</v>
      </c>
      <c r="D8" s="266" t="s">
        <v>156</v>
      </c>
      <c r="E8" s="267"/>
      <c r="F8" s="286"/>
      <c r="G8" s="526" t="s">
        <v>231</v>
      </c>
      <c r="H8" s="526"/>
      <c r="I8" s="526"/>
      <c r="J8" s="526"/>
      <c r="K8" s="527"/>
      <c r="L8" s="265"/>
      <c r="M8" s="265"/>
      <c r="N8" s="265"/>
      <c r="O8" s="265"/>
    </row>
    <row r="9" spans="1:16" s="182" customFormat="1" ht="37.5" customHeight="1" thickBot="1">
      <c r="A9" s="251"/>
      <c r="B9" s="253"/>
      <c r="C9" s="476" t="s">
        <v>148</v>
      </c>
      <c r="D9" s="476" t="s">
        <v>241</v>
      </c>
      <c r="E9" s="267"/>
      <c r="F9" s="286"/>
      <c r="G9" s="528"/>
      <c r="H9" s="528"/>
      <c r="I9" s="528"/>
      <c r="J9" s="528"/>
      <c r="K9" s="529"/>
      <c r="L9" s="264"/>
      <c r="M9" s="264"/>
      <c r="N9" s="264"/>
      <c r="O9" s="264"/>
    </row>
    <row r="10" spans="1:16" s="183" customFormat="1" ht="19.5" customHeight="1">
      <c r="A10" s="250"/>
      <c r="B10" s="530" t="s">
        <v>11</v>
      </c>
      <c r="C10" s="532" t="s">
        <v>1</v>
      </c>
      <c r="D10" s="534" t="s">
        <v>19</v>
      </c>
      <c r="E10" s="536" t="s">
        <v>86</v>
      </c>
      <c r="F10" s="537"/>
      <c r="G10" s="537"/>
      <c r="H10" s="537"/>
      <c r="I10" s="537"/>
      <c r="J10" s="537"/>
      <c r="K10" s="538"/>
      <c r="L10" s="515" t="s">
        <v>240</v>
      </c>
      <c r="M10" s="516"/>
      <c r="N10" s="516"/>
      <c r="O10" s="300"/>
    </row>
    <row r="11" spans="1:16" s="182" customFormat="1" ht="31.5" customHeight="1" thickBot="1">
      <c r="A11" s="251"/>
      <c r="B11" s="531"/>
      <c r="C11" s="533"/>
      <c r="D11" s="535"/>
      <c r="E11" s="477" t="s">
        <v>20</v>
      </c>
      <c r="F11" s="318" t="s">
        <v>9</v>
      </c>
      <c r="G11" s="477" t="s">
        <v>12</v>
      </c>
      <c r="H11" s="477" t="s">
        <v>21</v>
      </c>
      <c r="I11" s="477" t="s">
        <v>22</v>
      </c>
      <c r="J11" s="319" t="s">
        <v>13</v>
      </c>
      <c r="K11" s="320" t="s">
        <v>23</v>
      </c>
      <c r="L11" s="300" t="s">
        <v>237</v>
      </c>
      <c r="M11" s="300" t="s">
        <v>238</v>
      </c>
      <c r="N11" s="300" t="s">
        <v>239</v>
      </c>
      <c r="O11" s="300"/>
    </row>
    <row r="12" spans="1:16" s="182" customFormat="1" ht="17.25" thickBot="1">
      <c r="A12" s="251"/>
      <c r="B12" s="254"/>
      <c r="C12" s="255">
        <v>1</v>
      </c>
      <c r="D12" s="256" t="s">
        <v>95</v>
      </c>
      <c r="E12" s="257"/>
      <c r="F12" s="287"/>
      <c r="G12" s="257"/>
      <c r="H12" s="257"/>
      <c r="I12" s="257"/>
      <c r="J12" s="257"/>
      <c r="K12" s="258"/>
      <c r="L12" s="301"/>
      <c r="M12" s="301"/>
      <c r="N12" s="301"/>
      <c r="O12" s="301"/>
    </row>
    <row r="13" spans="1:16" s="383" customFormat="1" ht="31.5">
      <c r="A13" s="382"/>
      <c r="B13" s="302">
        <v>4813</v>
      </c>
      <c r="C13" s="303" t="s">
        <v>3</v>
      </c>
      <c r="D13" s="304" t="s">
        <v>98</v>
      </c>
      <c r="E13" s="303" t="s">
        <v>94</v>
      </c>
      <c r="F13" s="305">
        <f>4*2.5</f>
        <v>10</v>
      </c>
      <c r="G13" s="306"/>
      <c r="H13" s="272">
        <v>0.20699999999999999</v>
      </c>
      <c r="I13" s="273">
        <f t="shared" ref="I13:I15" si="0">H13*G13</f>
        <v>0</v>
      </c>
      <c r="J13" s="307">
        <f t="shared" ref="J13:J15" si="1">I13+G13</f>
        <v>0</v>
      </c>
      <c r="K13" s="308">
        <f t="shared" ref="K13:K15" si="2">J13*F13</f>
        <v>0</v>
      </c>
      <c r="L13" s="309">
        <f>K13</f>
        <v>0</v>
      </c>
      <c r="M13" s="309">
        <v>0</v>
      </c>
      <c r="N13" s="309">
        <v>0</v>
      </c>
      <c r="O13" s="309"/>
      <c r="P13" s="383" t="s">
        <v>157</v>
      </c>
    </row>
    <row r="14" spans="1:16" s="383" customFormat="1" ht="36" customHeight="1">
      <c r="A14" s="382"/>
      <c r="B14" s="302">
        <v>99059</v>
      </c>
      <c r="C14" s="303" t="s">
        <v>14</v>
      </c>
      <c r="D14" s="304" t="s">
        <v>101</v>
      </c>
      <c r="E14" s="303" t="s">
        <v>103</v>
      </c>
      <c r="F14" s="305">
        <f>77*2</f>
        <v>154</v>
      </c>
      <c r="G14" s="306"/>
      <c r="H14" s="272">
        <v>0.20699999999999999</v>
      </c>
      <c r="I14" s="273">
        <f t="shared" si="0"/>
        <v>0</v>
      </c>
      <c r="J14" s="307">
        <f t="shared" si="1"/>
        <v>0</v>
      </c>
      <c r="K14" s="308">
        <f t="shared" si="2"/>
        <v>0</v>
      </c>
      <c r="L14" s="309">
        <f t="shared" ref="L14:L22" si="3">K14</f>
        <v>0</v>
      </c>
      <c r="M14" s="309">
        <v>0</v>
      </c>
      <c r="N14" s="309">
        <v>0</v>
      </c>
      <c r="O14" s="309"/>
      <c r="P14" s="383" t="s">
        <v>157</v>
      </c>
    </row>
    <row r="15" spans="1:16" s="383" customFormat="1" ht="31.5">
      <c r="A15" s="382"/>
      <c r="B15" s="302">
        <v>93208</v>
      </c>
      <c r="C15" s="303" t="s">
        <v>15</v>
      </c>
      <c r="D15" s="304" t="s">
        <v>102</v>
      </c>
      <c r="E15" s="303" t="s">
        <v>0</v>
      </c>
      <c r="F15" s="305">
        <f>2*3</f>
        <v>6</v>
      </c>
      <c r="G15" s="306"/>
      <c r="H15" s="272">
        <v>0.20699999999999999</v>
      </c>
      <c r="I15" s="273">
        <f t="shared" si="0"/>
        <v>0</v>
      </c>
      <c r="J15" s="307">
        <f t="shared" si="1"/>
        <v>0</v>
      </c>
      <c r="K15" s="308">
        <f t="shared" si="2"/>
        <v>0</v>
      </c>
      <c r="L15" s="309">
        <f t="shared" si="3"/>
        <v>0</v>
      </c>
      <c r="M15" s="309">
        <v>0</v>
      </c>
      <c r="N15" s="309">
        <v>0</v>
      </c>
      <c r="O15" s="309"/>
    </row>
    <row r="16" spans="1:16" s="383" customFormat="1" ht="47.25">
      <c r="A16" s="382"/>
      <c r="B16" s="302">
        <v>93212</v>
      </c>
      <c r="C16" s="303" t="s">
        <v>16</v>
      </c>
      <c r="D16" s="304" t="s">
        <v>112</v>
      </c>
      <c r="E16" s="303" t="s">
        <v>0</v>
      </c>
      <c r="F16" s="305">
        <f>2.5*2.5</f>
        <v>6.25</v>
      </c>
      <c r="G16" s="306"/>
      <c r="H16" s="272">
        <v>0.20699999999999999</v>
      </c>
      <c r="I16" s="273">
        <f t="shared" ref="I16" si="4">H16*G16</f>
        <v>0</v>
      </c>
      <c r="J16" s="307">
        <f t="shared" ref="J16" si="5">I16+G16</f>
        <v>0</v>
      </c>
      <c r="K16" s="308">
        <f t="shared" ref="K16" si="6">J16*F16</f>
        <v>0</v>
      </c>
      <c r="L16" s="309"/>
      <c r="M16" s="309"/>
      <c r="N16" s="309"/>
      <c r="O16" s="309"/>
    </row>
    <row r="17" spans="1:17" s="505" customFormat="1" ht="16.5">
      <c r="A17" s="494"/>
      <c r="B17" s="495"/>
      <c r="C17" s="496" t="s">
        <v>99</v>
      </c>
      <c r="D17" s="497" t="s">
        <v>242</v>
      </c>
      <c r="E17" s="496"/>
      <c r="F17" s="498"/>
      <c r="G17" s="499"/>
      <c r="H17" s="500"/>
      <c r="I17" s="501"/>
      <c r="J17" s="502"/>
      <c r="K17" s="503"/>
      <c r="L17" s="504"/>
      <c r="M17" s="504"/>
      <c r="N17" s="504"/>
      <c r="O17" s="504"/>
    </row>
    <row r="18" spans="1:17" s="383" customFormat="1" ht="15.75">
      <c r="A18" s="382"/>
      <c r="B18" s="302">
        <v>93564</v>
      </c>
      <c r="C18" s="303" t="s">
        <v>248</v>
      </c>
      <c r="D18" s="304" t="s">
        <v>243</v>
      </c>
      <c r="E18" s="303" t="s">
        <v>247</v>
      </c>
      <c r="F18" s="305">
        <v>1.5</v>
      </c>
      <c r="G18" s="506"/>
      <c r="H18" s="272">
        <v>0.20699999999999999</v>
      </c>
      <c r="I18" s="507">
        <f t="shared" ref="I18:I22" si="7">H18*G18</f>
        <v>0</v>
      </c>
      <c r="J18" s="508">
        <f t="shared" ref="J18:J22" si="8">I18+G18</f>
        <v>0</v>
      </c>
      <c r="K18" s="509">
        <f t="shared" ref="K18:K22" si="9">J18*F18</f>
        <v>0</v>
      </c>
      <c r="L18" s="309"/>
      <c r="M18" s="309"/>
      <c r="N18" s="309"/>
      <c r="O18" s="309"/>
    </row>
    <row r="19" spans="1:17" s="383" customFormat="1" ht="15.75">
      <c r="A19" s="382"/>
      <c r="B19" s="302">
        <v>93572</v>
      </c>
      <c r="C19" s="303" t="s">
        <v>249</v>
      </c>
      <c r="D19" s="304" t="s">
        <v>244</v>
      </c>
      <c r="E19" s="303" t="s">
        <v>247</v>
      </c>
      <c r="F19" s="305">
        <v>1.5</v>
      </c>
      <c r="G19" s="506"/>
      <c r="H19" s="272">
        <v>0.20699999999999999</v>
      </c>
      <c r="I19" s="507">
        <f t="shared" si="7"/>
        <v>0</v>
      </c>
      <c r="J19" s="508">
        <f t="shared" si="8"/>
        <v>0</v>
      </c>
      <c r="K19" s="509">
        <f t="shared" si="9"/>
        <v>0</v>
      </c>
      <c r="L19" s="309"/>
      <c r="M19" s="309"/>
      <c r="N19" s="309"/>
      <c r="O19" s="309"/>
    </row>
    <row r="20" spans="1:17" s="383" customFormat="1" ht="15.75">
      <c r="A20" s="382"/>
      <c r="B20" s="302">
        <v>93565</v>
      </c>
      <c r="C20" s="303" t="s">
        <v>250</v>
      </c>
      <c r="D20" s="304" t="s">
        <v>253</v>
      </c>
      <c r="E20" s="303" t="s">
        <v>247</v>
      </c>
      <c r="F20" s="305">
        <v>1.5</v>
      </c>
      <c r="G20" s="439"/>
      <c r="H20" s="272">
        <v>0.20699999999999999</v>
      </c>
      <c r="I20" s="507">
        <f t="shared" si="7"/>
        <v>0</v>
      </c>
      <c r="J20" s="508">
        <f t="shared" si="8"/>
        <v>0</v>
      </c>
      <c r="K20" s="509">
        <f t="shared" si="9"/>
        <v>0</v>
      </c>
      <c r="L20" s="309"/>
      <c r="M20" s="309"/>
      <c r="N20" s="309"/>
      <c r="O20" s="309"/>
    </row>
    <row r="21" spans="1:17" s="383" customFormat="1" ht="15.75">
      <c r="A21" s="382"/>
      <c r="B21" s="302">
        <v>100321</v>
      </c>
      <c r="C21" s="303" t="s">
        <v>251</v>
      </c>
      <c r="D21" s="304" t="s">
        <v>245</v>
      </c>
      <c r="E21" s="303" t="s">
        <v>247</v>
      </c>
      <c r="F21" s="305">
        <v>1.5</v>
      </c>
      <c r="G21" s="439"/>
      <c r="H21" s="272">
        <v>0.20699999999999999</v>
      </c>
      <c r="I21" s="507">
        <f t="shared" si="7"/>
        <v>0</v>
      </c>
      <c r="J21" s="508">
        <f t="shared" si="8"/>
        <v>0</v>
      </c>
      <c r="K21" s="509">
        <f t="shared" si="9"/>
        <v>0</v>
      </c>
      <c r="L21" s="309"/>
      <c r="M21" s="309"/>
      <c r="N21" s="309"/>
      <c r="O21" s="309"/>
    </row>
    <row r="22" spans="1:17" s="383" customFormat="1" ht="16.5" thickBot="1">
      <c r="A22" s="382"/>
      <c r="B22" s="302">
        <v>94296</v>
      </c>
      <c r="C22" s="303" t="s">
        <v>252</v>
      </c>
      <c r="D22" s="304" t="s">
        <v>246</v>
      </c>
      <c r="E22" s="303" t="s">
        <v>247</v>
      </c>
      <c r="F22" s="305">
        <v>1.5</v>
      </c>
      <c r="G22" s="510"/>
      <c r="H22" s="511">
        <v>0.20699999999999999</v>
      </c>
      <c r="I22" s="512">
        <f t="shared" si="7"/>
        <v>0</v>
      </c>
      <c r="J22" s="513">
        <f t="shared" si="8"/>
        <v>0</v>
      </c>
      <c r="K22" s="514">
        <f t="shared" si="9"/>
        <v>0</v>
      </c>
      <c r="L22" s="309">
        <f t="shared" si="3"/>
        <v>0</v>
      </c>
      <c r="M22" s="309">
        <v>0</v>
      </c>
      <c r="N22" s="309">
        <v>0</v>
      </c>
      <c r="O22" s="309"/>
    </row>
    <row r="23" spans="1:17" s="182" customFormat="1" ht="17.25" thickBot="1">
      <c r="A23" s="251"/>
      <c r="B23" s="521" t="s">
        <v>25</v>
      </c>
      <c r="C23" s="522"/>
      <c r="D23" s="522"/>
      <c r="E23" s="522"/>
      <c r="F23" s="522"/>
      <c r="G23" s="522"/>
      <c r="H23" s="522"/>
      <c r="I23" s="522"/>
      <c r="J23" s="523"/>
      <c r="K23" s="259">
        <f>SUM(K13:K22)</f>
        <v>0</v>
      </c>
      <c r="L23" s="259">
        <f>SUM(L13:L22)</f>
        <v>0</v>
      </c>
      <c r="M23" s="259">
        <f>SUM(M13:M22)</f>
        <v>0</v>
      </c>
      <c r="N23" s="259">
        <f>SUM(N13:N22)</f>
        <v>0</v>
      </c>
      <c r="O23" s="310"/>
    </row>
    <row r="24" spans="1:17" s="380" customFormat="1" ht="17.25" thickBot="1">
      <c r="B24" s="480"/>
      <c r="C24" s="480"/>
      <c r="D24" s="481"/>
      <c r="E24" s="480"/>
      <c r="F24" s="482"/>
      <c r="G24" s="480"/>
      <c r="H24" s="480"/>
      <c r="I24" s="480"/>
      <c r="J24" s="480"/>
      <c r="K24" s="483"/>
      <c r="L24" s="310"/>
      <c r="M24" s="310"/>
      <c r="N24" s="310"/>
      <c r="O24" s="310"/>
      <c r="P24" s="484"/>
      <c r="Q24" s="484"/>
    </row>
    <row r="25" spans="1:17" s="384" customFormat="1" ht="20.25" thickBot="1">
      <c r="B25" s="385"/>
      <c r="C25" s="386">
        <v>2</v>
      </c>
      <c r="D25" s="387" t="s">
        <v>160</v>
      </c>
      <c r="E25" s="388"/>
      <c r="F25" s="389"/>
      <c r="G25" s="388"/>
      <c r="H25" s="388"/>
      <c r="I25" s="388"/>
      <c r="J25" s="388"/>
      <c r="K25" s="390"/>
      <c r="L25" s="301"/>
      <c r="M25" s="301"/>
      <c r="N25" s="301"/>
      <c r="O25" s="301"/>
    </row>
    <row r="26" spans="1:17" s="391" customFormat="1" ht="31.5">
      <c r="B26" s="392">
        <v>97636</v>
      </c>
      <c r="C26" s="393" t="s">
        <v>5</v>
      </c>
      <c r="D26" s="394" t="s">
        <v>161</v>
      </c>
      <c r="E26" s="395" t="s">
        <v>0</v>
      </c>
      <c r="F26" s="396">
        <v>431</v>
      </c>
      <c r="G26" s="397"/>
      <c r="H26" s="398">
        <v>0.20699999999999999</v>
      </c>
      <c r="I26" s="399">
        <f>H26*G26</f>
        <v>0</v>
      </c>
      <c r="J26" s="400">
        <f>I26+G26</f>
        <v>0</v>
      </c>
      <c r="K26" s="401">
        <f>J26*F26</f>
        <v>0</v>
      </c>
      <c r="L26" s="402">
        <f>K26/2</f>
        <v>0</v>
      </c>
      <c r="M26" s="402">
        <f>K26-L26</f>
        <v>0</v>
      </c>
      <c r="N26" s="402">
        <v>0</v>
      </c>
      <c r="O26" s="402"/>
    </row>
    <row r="27" spans="1:17" s="391" customFormat="1" ht="31.5">
      <c r="B27" s="403">
        <v>97635</v>
      </c>
      <c r="C27" s="404" t="s">
        <v>24</v>
      </c>
      <c r="D27" s="405" t="s">
        <v>162</v>
      </c>
      <c r="E27" s="406" t="s">
        <v>0</v>
      </c>
      <c r="F27" s="407">
        <f>72+40</f>
        <v>112</v>
      </c>
      <c r="G27" s="306"/>
      <c r="H27" s="272">
        <v>0.20699999999999999</v>
      </c>
      <c r="I27" s="273">
        <f>H27*G27</f>
        <v>0</v>
      </c>
      <c r="J27" s="408">
        <f>I27+G27</f>
        <v>0</v>
      </c>
      <c r="K27" s="409">
        <f>J27*F27</f>
        <v>0</v>
      </c>
      <c r="L27" s="402">
        <f t="shared" ref="L27:L28" si="10">K27/2</f>
        <v>0</v>
      </c>
      <c r="M27" s="402">
        <f t="shared" ref="M27:M28" si="11">K27-L27</f>
        <v>0</v>
      </c>
      <c r="N27" s="402">
        <v>0</v>
      </c>
      <c r="O27" s="402"/>
    </row>
    <row r="28" spans="1:17" s="391" customFormat="1" ht="32.25" thickBot="1">
      <c r="B28" s="410">
        <v>93589</v>
      </c>
      <c r="C28" s="411" t="s">
        <v>10</v>
      </c>
      <c r="D28" s="412" t="s">
        <v>163</v>
      </c>
      <c r="E28" s="413" t="s">
        <v>164</v>
      </c>
      <c r="F28" s="414">
        <f>(F26*0.06+F27*0.15)*1.4*30</f>
        <v>1791.72</v>
      </c>
      <c r="G28" s="415"/>
      <c r="H28" s="416">
        <v>0.20699999999999999</v>
      </c>
      <c r="I28" s="417">
        <f>H28*G28</f>
        <v>0</v>
      </c>
      <c r="J28" s="418">
        <f>I28+G28</f>
        <v>0</v>
      </c>
      <c r="K28" s="419">
        <f>J28*F28</f>
        <v>0</v>
      </c>
      <c r="L28" s="402">
        <f t="shared" si="10"/>
        <v>0</v>
      </c>
      <c r="M28" s="402">
        <f t="shared" si="11"/>
        <v>0</v>
      </c>
      <c r="N28" s="402">
        <v>0</v>
      </c>
      <c r="O28" s="402"/>
    </row>
    <row r="29" spans="1:17" s="391" customFormat="1" ht="20.25" thickBot="1">
      <c r="B29" s="521" t="s">
        <v>25</v>
      </c>
      <c r="C29" s="522"/>
      <c r="D29" s="522"/>
      <c r="E29" s="522"/>
      <c r="F29" s="522"/>
      <c r="G29" s="522"/>
      <c r="H29" s="522"/>
      <c r="I29" s="522"/>
      <c r="J29" s="523"/>
      <c r="K29" s="259">
        <f>SUM(K26:K28)</f>
        <v>0</v>
      </c>
      <c r="L29" s="259">
        <f>SUM(L26:L28)</f>
        <v>0</v>
      </c>
      <c r="M29" s="259">
        <f>SUM(M26:M28)</f>
        <v>0</v>
      </c>
      <c r="N29" s="259">
        <f>SUM(N26:N28)</f>
        <v>0</v>
      </c>
      <c r="O29" s="402"/>
    </row>
    <row r="30" spans="1:17" s="381" customFormat="1" ht="17.25" thickBot="1">
      <c r="B30" s="269"/>
      <c r="C30" s="269"/>
      <c r="D30" s="269"/>
      <c r="E30" s="269"/>
      <c r="F30" s="485"/>
      <c r="G30" s="269"/>
      <c r="H30" s="269"/>
      <c r="I30" s="269"/>
      <c r="J30" s="269"/>
      <c r="K30" s="486"/>
      <c r="L30" s="487"/>
      <c r="M30" s="487"/>
      <c r="N30" s="487"/>
      <c r="O30" s="487"/>
      <c r="P30" s="268"/>
      <c r="Q30" s="268"/>
    </row>
    <row r="31" spans="1:17" s="384" customFormat="1" ht="20.25" thickBot="1">
      <c r="B31" s="426"/>
      <c r="C31" s="255">
        <v>3</v>
      </c>
      <c r="D31" s="427" t="s">
        <v>165</v>
      </c>
      <c r="E31" s="428"/>
      <c r="F31" s="429"/>
      <c r="G31" s="428"/>
      <c r="H31" s="428"/>
      <c r="I31" s="428"/>
      <c r="J31" s="428"/>
      <c r="K31" s="430"/>
      <c r="L31" s="431"/>
      <c r="M31" s="431"/>
      <c r="N31" s="431"/>
      <c r="O31" s="431"/>
    </row>
    <row r="32" spans="1:17" s="384" customFormat="1" ht="20.25" thickBot="1">
      <c r="B32" s="432"/>
      <c r="C32" s="433" t="s">
        <v>7</v>
      </c>
      <c r="D32" s="434" t="s">
        <v>172</v>
      </c>
      <c r="E32" s="435"/>
      <c r="F32" s="436"/>
      <c r="G32" s="437"/>
      <c r="H32" s="437"/>
      <c r="I32" s="437"/>
      <c r="J32" s="437"/>
      <c r="K32" s="438"/>
      <c r="L32" s="301"/>
      <c r="M32" s="301"/>
      <c r="N32" s="301"/>
      <c r="O32" s="301"/>
    </row>
    <row r="33" spans="2:17" s="391" customFormat="1" ht="78.75">
      <c r="B33" s="392">
        <v>90084</v>
      </c>
      <c r="C33" s="393" t="s">
        <v>167</v>
      </c>
      <c r="D33" s="394" t="s">
        <v>171</v>
      </c>
      <c r="E33" s="395" t="s">
        <v>106</v>
      </c>
      <c r="F33" s="424">
        <f>650*3</f>
        <v>1950</v>
      </c>
      <c r="G33" s="397"/>
      <c r="H33" s="398">
        <v>0.20699999999999999</v>
      </c>
      <c r="I33" s="399">
        <f>H33*G33</f>
        <v>0</v>
      </c>
      <c r="J33" s="400">
        <f>I33+G33</f>
        <v>0</v>
      </c>
      <c r="K33" s="401">
        <f>J33*F33</f>
        <v>0</v>
      </c>
      <c r="L33" s="402">
        <f>K33/2</f>
        <v>0</v>
      </c>
      <c r="M33" s="402">
        <f>K33-L33</f>
        <v>0</v>
      </c>
      <c r="N33" s="402">
        <v>0</v>
      </c>
      <c r="O33" s="402"/>
    </row>
    <row r="34" spans="2:17" s="391" customFormat="1" ht="31.5">
      <c r="B34" s="403">
        <v>93589</v>
      </c>
      <c r="C34" s="404" t="s">
        <v>173</v>
      </c>
      <c r="D34" s="423" t="s">
        <v>163</v>
      </c>
      <c r="E34" s="406" t="s">
        <v>164</v>
      </c>
      <c r="F34" s="420">
        <f>(F33-F35)*1.4*30</f>
        <v>18900</v>
      </c>
      <c r="G34" s="306"/>
      <c r="H34" s="272">
        <v>0.20699999999999999</v>
      </c>
      <c r="I34" s="273">
        <f>H34*G34</f>
        <v>0</v>
      </c>
      <c r="J34" s="408">
        <f>I34+G34</f>
        <v>0</v>
      </c>
      <c r="K34" s="409">
        <f>J34*F34</f>
        <v>0</v>
      </c>
      <c r="L34" s="402">
        <f>K34/2</f>
        <v>0</v>
      </c>
      <c r="M34" s="402">
        <f t="shared" ref="M34:M54" si="12">K34-L34</f>
        <v>0</v>
      </c>
      <c r="N34" s="402">
        <v>0</v>
      </c>
      <c r="O34" s="402"/>
    </row>
    <row r="35" spans="2:17" s="391" customFormat="1" ht="70.5" customHeight="1" thickBot="1">
      <c r="B35" s="410">
        <v>93362</v>
      </c>
      <c r="C35" s="411" t="s">
        <v>174</v>
      </c>
      <c r="D35" s="412" t="s">
        <v>199</v>
      </c>
      <c r="E35" s="413" t="s">
        <v>106</v>
      </c>
      <c r="F35" s="414">
        <f>F33-6*75</f>
        <v>1500</v>
      </c>
      <c r="G35" s="425"/>
      <c r="H35" s="416">
        <v>0.20699999999999999</v>
      </c>
      <c r="I35" s="417">
        <f>H35*G35</f>
        <v>0</v>
      </c>
      <c r="J35" s="418">
        <f>I35+G35</f>
        <v>0</v>
      </c>
      <c r="K35" s="419">
        <f>J35*F35</f>
        <v>0</v>
      </c>
      <c r="L35" s="402">
        <f>K35/2</f>
        <v>0</v>
      </c>
      <c r="M35" s="402">
        <f t="shared" si="12"/>
        <v>0</v>
      </c>
      <c r="N35" s="402">
        <v>0</v>
      </c>
      <c r="O35" s="402"/>
    </row>
    <row r="36" spans="2:17" s="384" customFormat="1" ht="20.25" thickBot="1">
      <c r="B36" s="441"/>
      <c r="C36" s="442" t="s">
        <v>153</v>
      </c>
      <c r="D36" s="443" t="s">
        <v>166</v>
      </c>
      <c r="E36" s="444"/>
      <c r="F36" s="445"/>
      <c r="G36" s="446"/>
      <c r="H36" s="446"/>
      <c r="I36" s="446"/>
      <c r="J36" s="446"/>
      <c r="K36" s="447"/>
      <c r="L36" s="402"/>
      <c r="M36" s="301"/>
      <c r="N36" s="301"/>
      <c r="O36" s="301"/>
    </row>
    <row r="37" spans="2:17" s="391" customFormat="1" ht="31.5">
      <c r="B37" s="392">
        <v>97083</v>
      </c>
      <c r="C37" s="393" t="s">
        <v>175</v>
      </c>
      <c r="D37" s="394" t="s">
        <v>170</v>
      </c>
      <c r="E37" s="395" t="s">
        <v>0</v>
      </c>
      <c r="F37" s="424">
        <f>75*3</f>
        <v>225</v>
      </c>
      <c r="G37" s="397"/>
      <c r="H37" s="398">
        <v>0.20699999999999999</v>
      </c>
      <c r="I37" s="399">
        <f t="shared" ref="I37:I42" si="13">H37*G37</f>
        <v>0</v>
      </c>
      <c r="J37" s="400">
        <f t="shared" ref="J37:J42" si="14">I37+G37</f>
        <v>0</v>
      </c>
      <c r="K37" s="401">
        <f t="shared" ref="K37:K42" si="15">J37*F37</f>
        <v>0</v>
      </c>
      <c r="L37" s="402">
        <f>K37/2</f>
        <v>0</v>
      </c>
      <c r="M37" s="402">
        <f t="shared" si="12"/>
        <v>0</v>
      </c>
      <c r="N37" s="402">
        <v>0</v>
      </c>
      <c r="O37" s="402"/>
    </row>
    <row r="38" spans="2:17" s="391" customFormat="1" ht="31.5">
      <c r="B38" s="450">
        <v>95241</v>
      </c>
      <c r="C38" s="451" t="s">
        <v>176</v>
      </c>
      <c r="D38" s="452" t="s">
        <v>200</v>
      </c>
      <c r="E38" s="453" t="s">
        <v>0</v>
      </c>
      <c r="F38" s="454">
        <f>F37</f>
        <v>225</v>
      </c>
      <c r="G38" s="455"/>
      <c r="H38" s="456">
        <v>0.20699999999999999</v>
      </c>
      <c r="I38" s="457">
        <f t="shared" si="13"/>
        <v>0</v>
      </c>
      <c r="J38" s="458">
        <f t="shared" si="14"/>
        <v>0</v>
      </c>
      <c r="K38" s="459">
        <f t="shared" si="15"/>
        <v>0</v>
      </c>
      <c r="L38" s="402">
        <f t="shared" ref="L38:L42" si="16">K38/2</f>
        <v>0</v>
      </c>
      <c r="M38" s="402">
        <f t="shared" si="12"/>
        <v>0</v>
      </c>
      <c r="N38" s="402">
        <v>0</v>
      </c>
      <c r="O38" s="402"/>
    </row>
    <row r="39" spans="2:17" s="391" customFormat="1" ht="31.5">
      <c r="B39" s="450">
        <v>96622</v>
      </c>
      <c r="C39" s="451" t="s">
        <v>177</v>
      </c>
      <c r="D39" s="452" t="s">
        <v>201</v>
      </c>
      <c r="E39" s="453" t="s">
        <v>106</v>
      </c>
      <c r="F39" s="454">
        <f>F38*0.05</f>
        <v>11.25</v>
      </c>
      <c r="G39" s="455"/>
      <c r="H39" s="456">
        <v>0.20699999999999999</v>
      </c>
      <c r="I39" s="457">
        <f t="shared" si="13"/>
        <v>0</v>
      </c>
      <c r="J39" s="458">
        <f t="shared" si="14"/>
        <v>0</v>
      </c>
      <c r="K39" s="459">
        <f t="shared" si="15"/>
        <v>0</v>
      </c>
      <c r="L39" s="402">
        <f t="shared" si="16"/>
        <v>0</v>
      </c>
      <c r="M39" s="402">
        <f t="shared" si="12"/>
        <v>0</v>
      </c>
      <c r="N39" s="402">
        <v>0</v>
      </c>
      <c r="O39" s="402"/>
    </row>
    <row r="40" spans="2:17" s="391" customFormat="1" ht="19.5">
      <c r="B40" s="403" t="s">
        <v>119</v>
      </c>
      <c r="C40" s="404" t="s">
        <v>178</v>
      </c>
      <c r="D40" s="423" t="s">
        <v>135</v>
      </c>
      <c r="E40" s="406" t="s">
        <v>0</v>
      </c>
      <c r="F40" s="420">
        <f>2.4*75*0.3</f>
        <v>54</v>
      </c>
      <c r="G40" s="439"/>
      <c r="H40" s="272">
        <v>0.20699999999999999</v>
      </c>
      <c r="I40" s="273">
        <f t="shared" si="13"/>
        <v>0</v>
      </c>
      <c r="J40" s="408">
        <f t="shared" si="14"/>
        <v>0</v>
      </c>
      <c r="K40" s="409">
        <f t="shared" si="15"/>
        <v>0</v>
      </c>
      <c r="L40" s="402">
        <f t="shared" si="16"/>
        <v>0</v>
      </c>
      <c r="M40" s="402">
        <f t="shared" si="12"/>
        <v>0</v>
      </c>
      <c r="N40" s="402">
        <v>0</v>
      </c>
      <c r="O40" s="402"/>
    </row>
    <row r="41" spans="2:17" s="391" customFormat="1" ht="19.5">
      <c r="B41" s="421">
        <v>407819</v>
      </c>
      <c r="C41" s="404" t="s">
        <v>202</v>
      </c>
      <c r="D41" s="405" t="s">
        <v>105</v>
      </c>
      <c r="E41" s="406" t="s">
        <v>107</v>
      </c>
      <c r="F41" s="420">
        <f>F42*81.4568</f>
        <v>3665.556</v>
      </c>
      <c r="G41" s="422"/>
      <c r="H41" s="272">
        <v>0.20699999999999999</v>
      </c>
      <c r="I41" s="273">
        <f t="shared" si="13"/>
        <v>0</v>
      </c>
      <c r="J41" s="408">
        <f t="shared" si="14"/>
        <v>0</v>
      </c>
      <c r="K41" s="409">
        <f t="shared" si="15"/>
        <v>0</v>
      </c>
      <c r="L41" s="402">
        <f t="shared" si="16"/>
        <v>0</v>
      </c>
      <c r="M41" s="402">
        <f t="shared" si="12"/>
        <v>0</v>
      </c>
      <c r="N41" s="402">
        <v>0</v>
      </c>
      <c r="O41" s="402"/>
      <c r="P41" s="391" t="s">
        <v>169</v>
      </c>
      <c r="Q41" s="391">
        <f>1350.054/1056.429</f>
        <v>1.2779410637155899</v>
      </c>
    </row>
    <row r="42" spans="2:17" s="391" customFormat="1" ht="48" thickBot="1">
      <c r="B42" s="410">
        <v>97096</v>
      </c>
      <c r="C42" s="411" t="s">
        <v>203</v>
      </c>
      <c r="D42" s="440" t="s">
        <v>168</v>
      </c>
      <c r="E42" s="413" t="s">
        <v>106</v>
      </c>
      <c r="F42" s="414">
        <f>75*2.4*0.25</f>
        <v>45</v>
      </c>
      <c r="G42" s="425"/>
      <c r="H42" s="416">
        <v>0.20699999999999999</v>
      </c>
      <c r="I42" s="417">
        <f t="shared" si="13"/>
        <v>0</v>
      </c>
      <c r="J42" s="418">
        <f t="shared" si="14"/>
        <v>0</v>
      </c>
      <c r="K42" s="419">
        <f t="shared" si="15"/>
        <v>0</v>
      </c>
      <c r="L42" s="402">
        <f t="shared" si="16"/>
        <v>0</v>
      </c>
      <c r="M42" s="402">
        <f t="shared" si="12"/>
        <v>0</v>
      </c>
      <c r="N42" s="402">
        <v>0</v>
      </c>
      <c r="O42" s="402"/>
    </row>
    <row r="43" spans="2:17" s="384" customFormat="1" ht="20.25" thickBot="1">
      <c r="B43" s="441"/>
      <c r="C43" s="442" t="s">
        <v>154</v>
      </c>
      <c r="D43" s="443" t="s">
        <v>179</v>
      </c>
      <c r="E43" s="444"/>
      <c r="F43" s="445"/>
      <c r="G43" s="446"/>
      <c r="H43" s="446"/>
      <c r="I43" s="446"/>
      <c r="J43" s="446"/>
      <c r="K43" s="447"/>
      <c r="L43" s="402"/>
      <c r="M43" s="301"/>
      <c r="N43" s="301"/>
      <c r="O43" s="301"/>
    </row>
    <row r="44" spans="2:17" s="391" customFormat="1" ht="19.5">
      <c r="B44" s="392" t="s">
        <v>119</v>
      </c>
      <c r="C44" s="393" t="s">
        <v>185</v>
      </c>
      <c r="D44" s="448" t="s">
        <v>135</v>
      </c>
      <c r="E44" s="395" t="s">
        <v>0</v>
      </c>
      <c r="F44" s="424">
        <f>(2*21*(2*2+3.5*2)*0.2+(2*2+1.3*2)*0.2)*1.2</f>
        <v>112.464</v>
      </c>
      <c r="G44" s="449"/>
      <c r="H44" s="398">
        <v>0.20699999999999999</v>
      </c>
      <c r="I44" s="399">
        <f t="shared" ref="I44:I49" si="17">H44*G44</f>
        <v>0</v>
      </c>
      <c r="J44" s="400">
        <f t="shared" ref="J44:J49" si="18">I44+G44</f>
        <v>0</v>
      </c>
      <c r="K44" s="401">
        <f t="shared" ref="K44:K49" si="19">J44*F44</f>
        <v>0</v>
      </c>
      <c r="L44" s="402">
        <f t="shared" ref="L44:L47" si="20">K44</f>
        <v>0</v>
      </c>
      <c r="M44" s="402">
        <f t="shared" si="12"/>
        <v>0</v>
      </c>
      <c r="N44" s="402">
        <v>0</v>
      </c>
      <c r="O44" s="402"/>
    </row>
    <row r="45" spans="2:17" s="391" customFormat="1" ht="19.5">
      <c r="B45" s="403">
        <v>407819</v>
      </c>
      <c r="C45" s="404" t="s">
        <v>186</v>
      </c>
      <c r="D45" s="423" t="s">
        <v>105</v>
      </c>
      <c r="E45" s="406" t="s">
        <v>107</v>
      </c>
      <c r="F45" s="420">
        <f>F46*91.23</f>
        <v>5714.6469999999999</v>
      </c>
      <c r="G45" s="422"/>
      <c r="H45" s="272">
        <v>0.20699999999999999</v>
      </c>
      <c r="I45" s="273">
        <f t="shared" si="17"/>
        <v>0</v>
      </c>
      <c r="J45" s="408">
        <f t="shared" si="18"/>
        <v>0</v>
      </c>
      <c r="K45" s="409">
        <f t="shared" si="19"/>
        <v>0</v>
      </c>
      <c r="L45" s="402">
        <f t="shared" si="20"/>
        <v>0</v>
      </c>
      <c r="M45" s="402">
        <f t="shared" si="12"/>
        <v>0</v>
      </c>
      <c r="N45" s="402">
        <v>0</v>
      </c>
      <c r="O45" s="402"/>
      <c r="P45" s="391">
        <f>361000/75</f>
        <v>4813.3333333333303</v>
      </c>
    </row>
    <row r="46" spans="2:17" s="391" customFormat="1" ht="47.25">
      <c r="B46" s="403">
        <v>38405</v>
      </c>
      <c r="C46" s="404" t="s">
        <v>187</v>
      </c>
      <c r="D46" s="423" t="s">
        <v>180</v>
      </c>
      <c r="E46" s="406" t="s">
        <v>106</v>
      </c>
      <c r="F46" s="420">
        <f>2*22*3.5*2*0.2+2*1.3*2*0.2</f>
        <v>62.64</v>
      </c>
      <c r="G46" s="439"/>
      <c r="H46" s="272">
        <v>0.20699999999999999</v>
      </c>
      <c r="I46" s="273">
        <f t="shared" si="17"/>
        <v>0</v>
      </c>
      <c r="J46" s="408">
        <f t="shared" si="18"/>
        <v>0</v>
      </c>
      <c r="K46" s="409">
        <f t="shared" si="19"/>
        <v>0</v>
      </c>
      <c r="L46" s="402">
        <f t="shared" si="20"/>
        <v>0</v>
      </c>
      <c r="M46" s="402">
        <f t="shared" si="12"/>
        <v>0</v>
      </c>
      <c r="N46" s="402">
        <v>0</v>
      </c>
      <c r="O46" s="402"/>
    </row>
    <row r="47" spans="2:17" s="391" customFormat="1" ht="31.5">
      <c r="B47" s="403">
        <v>1106061</v>
      </c>
      <c r="C47" s="404" t="s">
        <v>188</v>
      </c>
      <c r="D47" s="423" t="s">
        <v>118</v>
      </c>
      <c r="E47" s="406" t="str">
        <f>E46</f>
        <v>m³</v>
      </c>
      <c r="F47" s="420">
        <f>F46</f>
        <v>62.64</v>
      </c>
      <c r="G47" s="439"/>
      <c r="H47" s="272">
        <v>0.20699999999999999</v>
      </c>
      <c r="I47" s="273">
        <f t="shared" si="17"/>
        <v>0</v>
      </c>
      <c r="J47" s="408">
        <f t="shared" si="18"/>
        <v>0</v>
      </c>
      <c r="K47" s="409">
        <f t="shared" si="19"/>
        <v>0</v>
      </c>
      <c r="L47" s="402">
        <f t="shared" si="20"/>
        <v>0</v>
      </c>
      <c r="M47" s="402">
        <f t="shared" si="12"/>
        <v>0</v>
      </c>
      <c r="N47" s="402">
        <v>0</v>
      </c>
      <c r="O47" s="402"/>
      <c r="P47" s="391" t="s">
        <v>169</v>
      </c>
      <c r="Q47" s="391">
        <f>888.191/852.809</f>
        <v>1.0414887741569301</v>
      </c>
    </row>
    <row r="48" spans="2:17" s="391" customFormat="1" ht="19.5">
      <c r="B48" s="403" t="s">
        <v>120</v>
      </c>
      <c r="C48" s="404" t="s">
        <v>189</v>
      </c>
      <c r="D48" s="423" t="s">
        <v>183</v>
      </c>
      <c r="E48" s="406" t="s">
        <v>108</v>
      </c>
      <c r="F48" s="420">
        <v>44</v>
      </c>
      <c r="G48" s="439"/>
      <c r="H48" s="272">
        <v>0.20699999999999999</v>
      </c>
      <c r="I48" s="273">
        <f t="shared" si="17"/>
        <v>0</v>
      </c>
      <c r="J48" s="408">
        <f t="shared" si="18"/>
        <v>0</v>
      </c>
      <c r="K48" s="409">
        <f t="shared" si="19"/>
        <v>0</v>
      </c>
      <c r="L48" s="402">
        <v>0</v>
      </c>
      <c r="M48" s="402">
        <f>K48/2</f>
        <v>0</v>
      </c>
      <c r="N48" s="402">
        <f>K48-M48</f>
        <v>0</v>
      </c>
      <c r="O48" s="402"/>
    </row>
    <row r="49" spans="2:17" s="391" customFormat="1" ht="20.25" thickBot="1">
      <c r="B49" s="410" t="s">
        <v>149</v>
      </c>
      <c r="C49" s="411" t="s">
        <v>190</v>
      </c>
      <c r="D49" s="412" t="s">
        <v>184</v>
      </c>
      <c r="E49" s="413" t="s">
        <v>108</v>
      </c>
      <c r="F49" s="414">
        <v>44</v>
      </c>
      <c r="G49" s="415"/>
      <c r="H49" s="416">
        <v>0.20699999999999999</v>
      </c>
      <c r="I49" s="417">
        <f t="shared" si="17"/>
        <v>0</v>
      </c>
      <c r="J49" s="418">
        <f t="shared" si="18"/>
        <v>0</v>
      </c>
      <c r="K49" s="419">
        <f t="shared" si="19"/>
        <v>0</v>
      </c>
      <c r="L49" s="402">
        <v>0</v>
      </c>
      <c r="M49" s="402">
        <f>K49/2</f>
        <v>0</v>
      </c>
      <c r="N49" s="402">
        <f>K49-M49</f>
        <v>0</v>
      </c>
      <c r="O49" s="402"/>
    </row>
    <row r="50" spans="2:17" s="384" customFormat="1" ht="20.25" thickBot="1">
      <c r="B50" s="441"/>
      <c r="C50" s="442" t="s">
        <v>191</v>
      </c>
      <c r="D50" s="443" t="s">
        <v>198</v>
      </c>
      <c r="E50" s="444"/>
      <c r="F50" s="445"/>
      <c r="G50" s="446"/>
      <c r="H50" s="446"/>
      <c r="I50" s="446"/>
      <c r="J50" s="446"/>
      <c r="K50" s="447"/>
      <c r="L50" s="402"/>
      <c r="M50" s="301"/>
      <c r="N50" s="301"/>
      <c r="O50" s="301"/>
    </row>
    <row r="51" spans="2:17" s="391" customFormat="1" ht="19.5">
      <c r="B51" s="392" t="s">
        <v>119</v>
      </c>
      <c r="C51" s="393" t="s">
        <v>192</v>
      </c>
      <c r="D51" s="448" t="s">
        <v>135</v>
      </c>
      <c r="E51" s="395" t="s">
        <v>0</v>
      </c>
      <c r="F51" s="424">
        <f>(21*(2.4*2+3.5*2)*0.25+(2.4*2+1.3*2)*0.25)*1.2</f>
        <v>76.56</v>
      </c>
      <c r="G51" s="449"/>
      <c r="H51" s="398">
        <v>0.20699999999999999</v>
      </c>
      <c r="I51" s="399">
        <f t="shared" ref="I51:I56" si="21">H51*G51</f>
        <v>0</v>
      </c>
      <c r="J51" s="400">
        <f t="shared" ref="J51:J56" si="22">I51+G51</f>
        <v>0</v>
      </c>
      <c r="K51" s="401">
        <f t="shared" ref="K51:K56" si="23">J51*F51</f>
        <v>0</v>
      </c>
      <c r="L51" s="402">
        <f>K51</f>
        <v>0</v>
      </c>
      <c r="M51" s="402">
        <f t="shared" si="12"/>
        <v>0</v>
      </c>
      <c r="N51" s="402">
        <v>0</v>
      </c>
      <c r="O51" s="402"/>
    </row>
    <row r="52" spans="2:17" s="391" customFormat="1" ht="19.5">
      <c r="B52" s="403">
        <v>407819</v>
      </c>
      <c r="C52" s="404" t="s">
        <v>193</v>
      </c>
      <c r="D52" s="423" t="s">
        <v>105</v>
      </c>
      <c r="E52" s="406" t="s">
        <v>107</v>
      </c>
      <c r="F52" s="420">
        <f>F53*97.36</f>
        <v>4573.973</v>
      </c>
      <c r="G52" s="422"/>
      <c r="H52" s="272">
        <v>0.20699999999999999</v>
      </c>
      <c r="I52" s="273">
        <f t="shared" si="21"/>
        <v>0</v>
      </c>
      <c r="J52" s="408">
        <f t="shared" si="22"/>
        <v>0</v>
      </c>
      <c r="K52" s="409">
        <f t="shared" si="23"/>
        <v>0</v>
      </c>
      <c r="L52" s="402">
        <f t="shared" ref="L52:L54" si="24">K52</f>
        <v>0</v>
      </c>
      <c r="M52" s="402">
        <f t="shared" si="12"/>
        <v>0</v>
      </c>
      <c r="N52" s="402">
        <v>0</v>
      </c>
      <c r="O52" s="402"/>
    </row>
    <row r="53" spans="2:17" s="391" customFormat="1" ht="47.25">
      <c r="B53" s="403">
        <v>38405</v>
      </c>
      <c r="C53" s="404" t="s">
        <v>194</v>
      </c>
      <c r="D53" s="423" t="s">
        <v>180</v>
      </c>
      <c r="E53" s="406" t="s">
        <v>106</v>
      </c>
      <c r="F53" s="420">
        <f>22*3.5*2.4*0.25+1.3*2.4*0.25</f>
        <v>46.98</v>
      </c>
      <c r="G53" s="439"/>
      <c r="H53" s="272">
        <v>0.20699999999999999</v>
      </c>
      <c r="I53" s="273">
        <f t="shared" si="21"/>
        <v>0</v>
      </c>
      <c r="J53" s="408">
        <f t="shared" si="22"/>
        <v>0</v>
      </c>
      <c r="K53" s="409">
        <f t="shared" si="23"/>
        <v>0</v>
      </c>
      <c r="L53" s="402">
        <f t="shared" si="24"/>
        <v>0</v>
      </c>
      <c r="M53" s="402">
        <f t="shared" si="12"/>
        <v>0</v>
      </c>
      <c r="N53" s="402">
        <v>0</v>
      </c>
      <c r="O53" s="402"/>
    </row>
    <row r="54" spans="2:17" s="391" customFormat="1" ht="31.5">
      <c r="B54" s="403">
        <v>1106061</v>
      </c>
      <c r="C54" s="404" t="s">
        <v>195</v>
      </c>
      <c r="D54" s="423" t="s">
        <v>118</v>
      </c>
      <c r="E54" s="406" t="str">
        <f>E53</f>
        <v>m³</v>
      </c>
      <c r="F54" s="420">
        <f>F53</f>
        <v>46.98</v>
      </c>
      <c r="G54" s="439"/>
      <c r="H54" s="272">
        <v>0.20699999999999999</v>
      </c>
      <c r="I54" s="273">
        <f t="shared" si="21"/>
        <v>0</v>
      </c>
      <c r="J54" s="408">
        <f t="shared" si="22"/>
        <v>0</v>
      </c>
      <c r="K54" s="409">
        <f t="shared" si="23"/>
        <v>0</v>
      </c>
      <c r="L54" s="402">
        <f t="shared" si="24"/>
        <v>0</v>
      </c>
      <c r="M54" s="402">
        <f t="shared" si="12"/>
        <v>0</v>
      </c>
      <c r="N54" s="402">
        <v>0</v>
      </c>
      <c r="O54" s="402"/>
      <c r="P54" s="391" t="s">
        <v>169</v>
      </c>
      <c r="Q54" s="391">
        <f>888.191/852.809</f>
        <v>1.0414887741569301</v>
      </c>
    </row>
    <row r="55" spans="2:17" s="391" customFormat="1" ht="19.5">
      <c r="B55" s="403" t="s">
        <v>150</v>
      </c>
      <c r="C55" s="404" t="s">
        <v>196</v>
      </c>
      <c r="D55" s="423" t="s">
        <v>183</v>
      </c>
      <c r="E55" s="406" t="s">
        <v>108</v>
      </c>
      <c r="F55" s="420">
        <v>23</v>
      </c>
      <c r="G55" s="439"/>
      <c r="H55" s="272">
        <v>0.20699999999999999</v>
      </c>
      <c r="I55" s="273">
        <f t="shared" si="21"/>
        <v>0</v>
      </c>
      <c r="J55" s="408">
        <f t="shared" si="22"/>
        <v>0</v>
      </c>
      <c r="K55" s="409">
        <f t="shared" si="23"/>
        <v>0</v>
      </c>
      <c r="L55" s="402">
        <v>0</v>
      </c>
      <c r="M55" s="402">
        <f>K55/2</f>
        <v>0</v>
      </c>
      <c r="N55" s="402">
        <f>K55-M55</f>
        <v>0</v>
      </c>
      <c r="O55" s="402"/>
    </row>
    <row r="56" spans="2:17" s="391" customFormat="1" ht="20.25" thickBot="1">
      <c r="B56" s="410" t="s">
        <v>151</v>
      </c>
      <c r="C56" s="411" t="s">
        <v>197</v>
      </c>
      <c r="D56" s="412" t="s">
        <v>184</v>
      </c>
      <c r="E56" s="413" t="s">
        <v>108</v>
      </c>
      <c r="F56" s="414">
        <v>23</v>
      </c>
      <c r="G56" s="415"/>
      <c r="H56" s="416">
        <v>0.20699999999999999</v>
      </c>
      <c r="I56" s="417">
        <f t="shared" si="21"/>
        <v>0</v>
      </c>
      <c r="J56" s="418">
        <f t="shared" si="22"/>
        <v>0</v>
      </c>
      <c r="K56" s="419">
        <f t="shared" si="23"/>
        <v>0</v>
      </c>
      <c r="L56" s="402">
        <v>0</v>
      </c>
      <c r="M56" s="402">
        <f>K56/2</f>
        <v>0</v>
      </c>
      <c r="N56" s="402">
        <f>K56-M56</f>
        <v>0</v>
      </c>
      <c r="O56" s="402"/>
    </row>
    <row r="57" spans="2:17" s="384" customFormat="1" ht="20.25" thickBot="1">
      <c r="B57" s="441"/>
      <c r="C57" s="442" t="s">
        <v>204</v>
      </c>
      <c r="D57" s="443" t="s">
        <v>205</v>
      </c>
      <c r="E57" s="444"/>
      <c r="F57" s="445"/>
      <c r="G57" s="446"/>
      <c r="H57" s="446"/>
      <c r="I57" s="446"/>
      <c r="J57" s="446"/>
      <c r="K57" s="447"/>
      <c r="L57" s="402"/>
      <c r="M57" s="301"/>
      <c r="N57" s="301"/>
      <c r="O57" s="301"/>
    </row>
    <row r="58" spans="2:17" s="391" customFormat="1" ht="19.5">
      <c r="B58" s="392" t="s">
        <v>119</v>
      </c>
      <c r="C58" s="393" t="s">
        <v>206</v>
      </c>
      <c r="D58" s="448" t="s">
        <v>135</v>
      </c>
      <c r="E58" s="395" t="s">
        <v>0</v>
      </c>
      <c r="F58" s="424">
        <f>4*2*1.25*1.2</f>
        <v>12</v>
      </c>
      <c r="G58" s="449"/>
      <c r="H58" s="398">
        <v>0.20699999999999999</v>
      </c>
      <c r="I58" s="399">
        <f>H58*G58</f>
        <v>0</v>
      </c>
      <c r="J58" s="400">
        <f>I58+G58</f>
        <v>0</v>
      </c>
      <c r="K58" s="401">
        <f>J58*F58</f>
        <v>0</v>
      </c>
      <c r="L58" s="402">
        <v>0</v>
      </c>
      <c r="M58" s="402">
        <v>0</v>
      </c>
      <c r="N58" s="402">
        <f>K58-L58-M58</f>
        <v>0</v>
      </c>
      <c r="O58" s="402"/>
    </row>
    <row r="59" spans="2:17" s="391" customFormat="1" ht="19.5">
      <c r="B59" s="403">
        <v>407819</v>
      </c>
      <c r="C59" s="404" t="s">
        <v>207</v>
      </c>
      <c r="D59" s="423" t="s">
        <v>105</v>
      </c>
      <c r="E59" s="406" t="s">
        <v>107</v>
      </c>
      <c r="F59" s="420">
        <f>F60*76.98</f>
        <v>76.98</v>
      </c>
      <c r="G59" s="422"/>
      <c r="H59" s="272">
        <v>0.20699999999999999</v>
      </c>
      <c r="I59" s="273">
        <f>H59*G59</f>
        <v>0</v>
      </c>
      <c r="J59" s="408">
        <f>I59+G59</f>
        <v>0</v>
      </c>
      <c r="K59" s="409">
        <f>J59*F59</f>
        <v>0</v>
      </c>
      <c r="L59" s="402">
        <v>0</v>
      </c>
      <c r="M59" s="402">
        <v>0</v>
      </c>
      <c r="N59" s="402">
        <f t="shared" ref="N59:N61" si="25">K59-L59-M59</f>
        <v>0</v>
      </c>
      <c r="O59" s="402"/>
    </row>
    <row r="60" spans="2:17" s="391" customFormat="1" ht="47.25">
      <c r="B60" s="403">
        <v>38405</v>
      </c>
      <c r="C60" s="404" t="s">
        <v>208</v>
      </c>
      <c r="D60" s="423" t="s">
        <v>180</v>
      </c>
      <c r="E60" s="406" t="s">
        <v>106</v>
      </c>
      <c r="F60" s="420">
        <f>4*1.25*0.2</f>
        <v>1</v>
      </c>
      <c r="G60" s="439"/>
      <c r="H60" s="272">
        <v>0.20699999999999999</v>
      </c>
      <c r="I60" s="273">
        <f>H60*G60</f>
        <v>0</v>
      </c>
      <c r="J60" s="408">
        <f>I60+G60</f>
        <v>0</v>
      </c>
      <c r="K60" s="409">
        <f>J60*F60</f>
        <v>0</v>
      </c>
      <c r="L60" s="402">
        <v>0</v>
      </c>
      <c r="M60" s="402">
        <v>0</v>
      </c>
      <c r="N60" s="402">
        <f t="shared" si="25"/>
        <v>0</v>
      </c>
      <c r="O60" s="402"/>
    </row>
    <row r="61" spans="2:17" s="391" customFormat="1" ht="32.25" thickBot="1">
      <c r="B61" s="410">
        <v>1106061</v>
      </c>
      <c r="C61" s="411" t="s">
        <v>209</v>
      </c>
      <c r="D61" s="412" t="s">
        <v>118</v>
      </c>
      <c r="E61" s="413" t="str">
        <f>E60</f>
        <v>m³</v>
      </c>
      <c r="F61" s="414">
        <f>F60</f>
        <v>1</v>
      </c>
      <c r="G61" s="415"/>
      <c r="H61" s="416">
        <v>0.20699999999999999</v>
      </c>
      <c r="I61" s="417">
        <f>H61*G61</f>
        <v>0</v>
      </c>
      <c r="J61" s="418">
        <f>I61+G61</f>
        <v>0</v>
      </c>
      <c r="K61" s="419">
        <f>J61*F61</f>
        <v>0</v>
      </c>
      <c r="L61" s="402">
        <v>0</v>
      </c>
      <c r="M61" s="402">
        <v>0</v>
      </c>
      <c r="N61" s="402">
        <f t="shared" si="25"/>
        <v>0</v>
      </c>
      <c r="O61" s="402"/>
      <c r="P61" s="391" t="s">
        <v>169</v>
      </c>
      <c r="Q61" s="391">
        <f>888.191/852.809</f>
        <v>1.0414887741569301</v>
      </c>
    </row>
    <row r="62" spans="2:17" s="381" customFormat="1" ht="17.25" thickBot="1">
      <c r="B62" s="524" t="s">
        <v>25</v>
      </c>
      <c r="C62" s="525"/>
      <c r="D62" s="525"/>
      <c r="E62" s="525"/>
      <c r="F62" s="525"/>
      <c r="G62" s="525"/>
      <c r="H62" s="525"/>
      <c r="I62" s="525"/>
      <c r="J62" s="525"/>
      <c r="K62" s="489">
        <f>SUM(K33:K61)</f>
        <v>0</v>
      </c>
      <c r="L62" s="489">
        <f>SUM(L33:L61)</f>
        <v>0</v>
      </c>
      <c r="M62" s="489">
        <f>SUM(M33:M61)</f>
        <v>0</v>
      </c>
      <c r="N62" s="489">
        <f>SUM(N33:N61)</f>
        <v>0</v>
      </c>
      <c r="O62" s="488"/>
      <c r="P62" s="268"/>
      <c r="Q62" s="268"/>
    </row>
    <row r="63" spans="2:17" s="381" customFormat="1" ht="17.25" thickBot="1">
      <c r="B63" s="269"/>
      <c r="C63" s="269"/>
      <c r="D63" s="269"/>
      <c r="E63" s="269"/>
      <c r="F63" s="269"/>
      <c r="G63" s="269"/>
      <c r="H63" s="269"/>
      <c r="I63" s="269"/>
      <c r="J63" s="269"/>
      <c r="K63" s="486"/>
      <c r="L63" s="402"/>
      <c r="M63" s="402"/>
      <c r="N63" s="402"/>
      <c r="O63" s="402"/>
      <c r="P63" s="268"/>
      <c r="Q63" s="268"/>
    </row>
    <row r="64" spans="2:17" s="384" customFormat="1" ht="20.25" thickBot="1">
      <c r="B64" s="426"/>
      <c r="C64" s="255">
        <v>4</v>
      </c>
      <c r="D64" s="427" t="s">
        <v>212</v>
      </c>
      <c r="E64" s="428"/>
      <c r="F64" s="429"/>
      <c r="G64" s="428"/>
      <c r="H64" s="428"/>
      <c r="I64" s="428"/>
      <c r="J64" s="428"/>
      <c r="K64" s="430"/>
      <c r="L64" s="431"/>
      <c r="M64" s="431"/>
      <c r="N64" s="431"/>
      <c r="O64" s="431"/>
    </row>
    <row r="65" spans="2:15" s="391" customFormat="1" ht="78.75">
      <c r="B65" s="392">
        <v>100576</v>
      </c>
      <c r="C65" s="393" t="s">
        <v>110</v>
      </c>
      <c r="D65" s="394" t="s">
        <v>229</v>
      </c>
      <c r="E65" s="395" t="s">
        <v>0</v>
      </c>
      <c r="F65" s="424">
        <v>431.1</v>
      </c>
      <c r="G65" s="397"/>
      <c r="H65" s="398">
        <v>0.20699999999999999</v>
      </c>
      <c r="I65" s="399">
        <f t="shared" ref="I65:I74" si="26">H65*G65</f>
        <v>0</v>
      </c>
      <c r="J65" s="400">
        <f t="shared" ref="J65:J74" si="27">I65+G65</f>
        <v>0</v>
      </c>
      <c r="K65" s="401">
        <f t="shared" ref="K65:K74" si="28">J65*F65</f>
        <v>0</v>
      </c>
      <c r="L65" s="402">
        <v>0</v>
      </c>
      <c r="M65" s="402">
        <f>K65/2</f>
        <v>0</v>
      </c>
      <c r="N65" s="402">
        <f>K65-M65</f>
        <v>0</v>
      </c>
      <c r="O65" s="402"/>
    </row>
    <row r="66" spans="2:15" s="391" customFormat="1" ht="63">
      <c r="B66" s="403">
        <v>101768</v>
      </c>
      <c r="C66" s="404" t="s">
        <v>111</v>
      </c>
      <c r="D66" s="423" t="s">
        <v>210</v>
      </c>
      <c r="E66" s="406" t="s">
        <v>106</v>
      </c>
      <c r="F66" s="420">
        <f>F65*0.3</f>
        <v>129.33000000000001</v>
      </c>
      <c r="G66" s="306"/>
      <c r="H66" s="272">
        <v>0.20699999999999999</v>
      </c>
      <c r="I66" s="273">
        <f t="shared" si="26"/>
        <v>0</v>
      </c>
      <c r="J66" s="408">
        <f t="shared" si="27"/>
        <v>0</v>
      </c>
      <c r="K66" s="409">
        <f t="shared" si="28"/>
        <v>0</v>
      </c>
      <c r="L66" s="402">
        <v>0</v>
      </c>
      <c r="M66" s="402">
        <f t="shared" ref="M66:M74" si="29">K66/2</f>
        <v>0</v>
      </c>
      <c r="N66" s="402">
        <f t="shared" ref="N66:N74" si="30">K66-M66</f>
        <v>0</v>
      </c>
      <c r="O66" s="402"/>
    </row>
    <row r="67" spans="2:15" s="391" customFormat="1" ht="19.5">
      <c r="B67" s="460" t="s">
        <v>218</v>
      </c>
      <c r="C67" s="461" t="s">
        <v>223</v>
      </c>
      <c r="D67" s="462" t="s">
        <v>215</v>
      </c>
      <c r="E67" s="463"/>
      <c r="F67" s="464">
        <f>F66*1.4</f>
        <v>181.06200000000001</v>
      </c>
      <c r="G67" s="465"/>
      <c r="H67" s="272">
        <v>0.1406</v>
      </c>
      <c r="I67" s="273">
        <f t="shared" si="26"/>
        <v>0</v>
      </c>
      <c r="J67" s="408">
        <f t="shared" si="27"/>
        <v>0</v>
      </c>
      <c r="K67" s="409">
        <f t="shared" si="28"/>
        <v>0</v>
      </c>
      <c r="L67" s="402">
        <v>0</v>
      </c>
      <c r="M67" s="402">
        <f t="shared" si="29"/>
        <v>0</v>
      </c>
      <c r="N67" s="402">
        <f t="shared" si="30"/>
        <v>0</v>
      </c>
      <c r="O67" s="402"/>
    </row>
    <row r="68" spans="2:15" s="391" customFormat="1" ht="63">
      <c r="B68" s="460">
        <v>101138</v>
      </c>
      <c r="C68" s="461" t="s">
        <v>136</v>
      </c>
      <c r="D68" s="462" t="s">
        <v>214</v>
      </c>
      <c r="E68" s="463" t="s">
        <v>106</v>
      </c>
      <c r="F68" s="464">
        <f>F66*1.4</f>
        <v>181.06200000000001</v>
      </c>
      <c r="G68" s="465"/>
      <c r="H68" s="272">
        <v>0.20699999999999999</v>
      </c>
      <c r="I68" s="273">
        <f t="shared" si="26"/>
        <v>0</v>
      </c>
      <c r="J68" s="408">
        <f t="shared" si="27"/>
        <v>0</v>
      </c>
      <c r="K68" s="409">
        <f t="shared" si="28"/>
        <v>0</v>
      </c>
      <c r="L68" s="402">
        <v>0</v>
      </c>
      <c r="M68" s="402">
        <f t="shared" si="29"/>
        <v>0</v>
      </c>
      <c r="N68" s="402">
        <f t="shared" si="30"/>
        <v>0</v>
      </c>
      <c r="O68" s="402"/>
    </row>
    <row r="69" spans="2:15" s="391" customFormat="1" ht="31.5">
      <c r="B69" s="460">
        <v>93595</v>
      </c>
      <c r="C69" s="461" t="s">
        <v>224</v>
      </c>
      <c r="D69" s="462" t="s">
        <v>213</v>
      </c>
      <c r="E69" s="463" t="s">
        <v>211</v>
      </c>
      <c r="F69" s="464">
        <f>F66*1.4*35</f>
        <v>6337.17</v>
      </c>
      <c r="G69" s="465"/>
      <c r="H69" s="272">
        <v>0.20699999999999999</v>
      </c>
      <c r="I69" s="273">
        <f t="shared" si="26"/>
        <v>0</v>
      </c>
      <c r="J69" s="408">
        <f t="shared" si="27"/>
        <v>0</v>
      </c>
      <c r="K69" s="409">
        <f t="shared" si="28"/>
        <v>0</v>
      </c>
      <c r="L69" s="402">
        <v>0</v>
      </c>
      <c r="M69" s="402">
        <f t="shared" si="29"/>
        <v>0</v>
      </c>
      <c r="N69" s="402">
        <f t="shared" si="30"/>
        <v>0</v>
      </c>
      <c r="O69" s="402"/>
    </row>
    <row r="70" spans="2:15" s="391" customFormat="1" ht="19.5">
      <c r="B70" s="460">
        <v>96401</v>
      </c>
      <c r="C70" s="461" t="s">
        <v>225</v>
      </c>
      <c r="D70" s="462" t="s">
        <v>216</v>
      </c>
      <c r="E70" s="463" t="s">
        <v>0</v>
      </c>
      <c r="F70" s="464">
        <f>F65</f>
        <v>431.1</v>
      </c>
      <c r="G70" s="465"/>
      <c r="H70" s="272">
        <v>0.20699999999999999</v>
      </c>
      <c r="I70" s="273">
        <f t="shared" si="26"/>
        <v>0</v>
      </c>
      <c r="J70" s="408">
        <f t="shared" si="27"/>
        <v>0</v>
      </c>
      <c r="K70" s="409">
        <f t="shared" si="28"/>
        <v>0</v>
      </c>
      <c r="L70" s="402">
        <f>SUM(K70:K73)</f>
        <v>0</v>
      </c>
      <c r="M70" s="402">
        <f t="shared" si="29"/>
        <v>0</v>
      </c>
      <c r="N70" s="402">
        <f t="shared" si="30"/>
        <v>0</v>
      </c>
      <c r="O70" s="402"/>
    </row>
    <row r="71" spans="2:15" s="391" customFormat="1" ht="31.5">
      <c r="B71" s="460">
        <v>96402</v>
      </c>
      <c r="C71" s="461" t="s">
        <v>226</v>
      </c>
      <c r="D71" s="462" t="s">
        <v>217</v>
      </c>
      <c r="E71" s="463" t="s">
        <v>0</v>
      </c>
      <c r="F71" s="464">
        <f>F70</f>
        <v>431.1</v>
      </c>
      <c r="G71" s="465"/>
      <c r="H71" s="272">
        <v>0.20699999999999999</v>
      </c>
      <c r="I71" s="273">
        <f t="shared" si="26"/>
        <v>0</v>
      </c>
      <c r="J71" s="408">
        <f t="shared" si="27"/>
        <v>0</v>
      </c>
      <c r="K71" s="409">
        <f t="shared" si="28"/>
        <v>0</v>
      </c>
      <c r="L71" s="402">
        <f>L70/F71</f>
        <v>0</v>
      </c>
      <c r="M71" s="402">
        <f t="shared" si="29"/>
        <v>0</v>
      </c>
      <c r="N71" s="402">
        <f t="shared" si="30"/>
        <v>0</v>
      </c>
      <c r="O71" s="402"/>
    </row>
    <row r="72" spans="2:15" s="391" customFormat="1" ht="47.25">
      <c r="B72" s="460">
        <v>101021</v>
      </c>
      <c r="C72" s="461" t="s">
        <v>227</v>
      </c>
      <c r="D72" s="462" t="s">
        <v>219</v>
      </c>
      <c r="E72" s="463" t="s">
        <v>220</v>
      </c>
      <c r="F72" s="464">
        <f>335*0.04*2.4</f>
        <v>32.159999999999997</v>
      </c>
      <c r="G72" s="465"/>
      <c r="H72" s="272">
        <v>0.20699999999999999</v>
      </c>
      <c r="I72" s="273">
        <f t="shared" si="26"/>
        <v>0</v>
      </c>
      <c r="J72" s="408">
        <f t="shared" si="27"/>
        <v>0</v>
      </c>
      <c r="K72" s="409">
        <f t="shared" si="28"/>
        <v>0</v>
      </c>
      <c r="L72" s="402">
        <v>0</v>
      </c>
      <c r="M72" s="402">
        <f t="shared" si="29"/>
        <v>0</v>
      </c>
      <c r="N72" s="402">
        <f t="shared" si="30"/>
        <v>0</v>
      </c>
      <c r="O72" s="402"/>
    </row>
    <row r="73" spans="2:15" s="391" customFormat="1" ht="47.25">
      <c r="B73" s="460">
        <v>95878</v>
      </c>
      <c r="C73" s="461" t="s">
        <v>222</v>
      </c>
      <c r="D73" s="462" t="s">
        <v>221</v>
      </c>
      <c r="E73" s="463" t="s">
        <v>211</v>
      </c>
      <c r="F73" s="464">
        <f>F72*30</f>
        <v>964.8</v>
      </c>
      <c r="G73" s="465"/>
      <c r="H73" s="272">
        <v>0.20699999999999999</v>
      </c>
      <c r="I73" s="273">
        <f t="shared" si="26"/>
        <v>0</v>
      </c>
      <c r="J73" s="408">
        <f t="shared" si="27"/>
        <v>0</v>
      </c>
      <c r="K73" s="409">
        <f t="shared" si="28"/>
        <v>0</v>
      </c>
      <c r="L73" s="402">
        <v>0</v>
      </c>
      <c r="M73" s="402">
        <f t="shared" si="29"/>
        <v>0</v>
      </c>
      <c r="N73" s="402">
        <f t="shared" si="30"/>
        <v>0</v>
      </c>
      <c r="O73" s="402"/>
    </row>
    <row r="74" spans="2:15" s="391" customFormat="1" ht="48" thickBot="1">
      <c r="B74" s="410">
        <v>94267</v>
      </c>
      <c r="C74" s="411" t="s">
        <v>228</v>
      </c>
      <c r="D74" s="412" t="s">
        <v>230</v>
      </c>
      <c r="E74" s="413" t="s">
        <v>103</v>
      </c>
      <c r="F74" s="414">
        <v>60</v>
      </c>
      <c r="G74" s="425"/>
      <c r="H74" s="416">
        <v>0.20699999999999999</v>
      </c>
      <c r="I74" s="417">
        <f t="shared" si="26"/>
        <v>0</v>
      </c>
      <c r="J74" s="418">
        <f t="shared" si="27"/>
        <v>0</v>
      </c>
      <c r="K74" s="419">
        <f t="shared" si="28"/>
        <v>0</v>
      </c>
      <c r="L74" s="402">
        <v>0</v>
      </c>
      <c r="M74" s="402">
        <f t="shared" si="29"/>
        <v>0</v>
      </c>
      <c r="N74" s="402">
        <f t="shared" si="30"/>
        <v>0</v>
      </c>
      <c r="O74" s="402"/>
    </row>
    <row r="75" spans="2:15" s="391" customFormat="1" ht="20.25" thickBot="1">
      <c r="B75" s="524" t="s">
        <v>25</v>
      </c>
      <c r="C75" s="525"/>
      <c r="D75" s="525"/>
      <c r="E75" s="525"/>
      <c r="F75" s="525"/>
      <c r="G75" s="525"/>
      <c r="H75" s="525"/>
      <c r="I75" s="525"/>
      <c r="J75" s="525"/>
      <c r="K75" s="489">
        <f>SUM(K65:K74)</f>
        <v>0</v>
      </c>
      <c r="L75" s="489">
        <f>SUM(L65:L74)</f>
        <v>0</v>
      </c>
      <c r="M75" s="489">
        <f>SUM(M65:M74)</f>
        <v>0</v>
      </c>
      <c r="N75" s="489">
        <f>SUM(N65:N74)</f>
        <v>0</v>
      </c>
      <c r="O75" s="402"/>
    </row>
    <row r="76" spans="2:15" s="391" customFormat="1" ht="15.75" customHeight="1" thickBot="1">
      <c r="B76" s="466"/>
      <c r="C76" s="467"/>
      <c r="D76" s="468"/>
      <c r="E76" s="469"/>
      <c r="F76" s="470"/>
      <c r="G76" s="471"/>
      <c r="H76" s="472"/>
      <c r="I76" s="473"/>
      <c r="J76" s="474"/>
      <c r="K76" s="474"/>
      <c r="L76" s="402"/>
      <c r="M76" s="402"/>
      <c r="N76" s="402"/>
      <c r="O76" s="402"/>
    </row>
    <row r="77" spans="2:15" s="268" customFormat="1" ht="17.25" thickBot="1">
      <c r="B77" s="270"/>
      <c r="C77" s="270"/>
      <c r="D77" s="269"/>
      <c r="E77" s="270"/>
      <c r="F77" s="288"/>
      <c r="G77" s="270"/>
      <c r="H77" s="270"/>
      <c r="I77" s="270"/>
      <c r="J77" s="270"/>
      <c r="K77" s="271"/>
      <c r="L77" s="311"/>
      <c r="M77" s="311"/>
      <c r="N77" s="311"/>
      <c r="O77" s="311"/>
    </row>
    <row r="78" spans="2:15" s="268" customFormat="1" ht="20.25" thickBot="1">
      <c r="B78" s="519" t="s">
        <v>96</v>
      </c>
      <c r="C78" s="520"/>
      <c r="D78" s="520"/>
      <c r="E78" s="520"/>
      <c r="F78" s="520"/>
      <c r="G78" s="520"/>
      <c r="H78" s="520"/>
      <c r="I78" s="520"/>
      <c r="J78" s="520"/>
      <c r="K78" s="317">
        <f>K23+K29+K62+K75</f>
        <v>0</v>
      </c>
      <c r="L78" s="317" t="e">
        <f>L23+L29+L62+L75+#REF!+#REF!</f>
        <v>#REF!</v>
      </c>
      <c r="M78" s="317" t="e">
        <f>M23+M29+M62+M75+#REF!+#REF!</f>
        <v>#REF!</v>
      </c>
      <c r="N78" s="317" t="e">
        <f>N23+N29+N62+N75+#REF!+#REF!</f>
        <v>#REF!</v>
      </c>
      <c r="O78" s="311"/>
    </row>
    <row r="79" spans="2:15" s="277" customFormat="1" ht="10.5" customHeight="1">
      <c r="B79" s="274"/>
      <c r="C79" s="274"/>
      <c r="D79" s="275"/>
      <c r="E79" s="274"/>
      <c r="F79" s="289"/>
      <c r="G79" s="274"/>
      <c r="H79" s="274"/>
      <c r="I79" s="276"/>
      <c r="J79" s="274"/>
      <c r="K79" s="274"/>
      <c r="L79" s="311"/>
      <c r="M79" s="311"/>
      <c r="N79" s="311"/>
      <c r="O79" s="311"/>
    </row>
    <row r="80" spans="2:15" s="277" customFormat="1" ht="10.5" customHeight="1">
      <c r="B80" s="274"/>
      <c r="C80" s="274"/>
      <c r="D80" s="275"/>
      <c r="E80" s="274"/>
      <c r="F80" s="289"/>
      <c r="G80" s="274"/>
      <c r="H80" s="274"/>
      <c r="I80" s="274"/>
      <c r="J80" s="274"/>
      <c r="K80" s="274"/>
      <c r="L80" s="311"/>
      <c r="M80" s="311"/>
      <c r="N80" s="311"/>
      <c r="O80" s="311"/>
    </row>
    <row r="81" spans="2:15" s="277" customFormat="1" ht="15.75">
      <c r="B81" s="274"/>
      <c r="C81" s="274"/>
      <c r="D81" s="275"/>
      <c r="E81" s="274"/>
      <c r="F81" s="289"/>
      <c r="G81" s="274"/>
      <c r="H81" s="274"/>
      <c r="I81" s="274"/>
      <c r="J81" s="274"/>
      <c r="K81" s="493">
        <f>K78*0.05</f>
        <v>0</v>
      </c>
      <c r="L81" s="311">
        <f>K78/154</f>
        <v>0</v>
      </c>
      <c r="M81" s="311"/>
      <c r="N81" s="311"/>
      <c r="O81" s="311"/>
    </row>
    <row r="82" spans="2:15" s="277" customFormat="1" ht="10.5" customHeight="1">
      <c r="B82" s="274"/>
      <c r="C82" s="274"/>
      <c r="D82" s="275"/>
      <c r="E82" s="274"/>
      <c r="F82" s="289"/>
      <c r="G82" s="274"/>
      <c r="H82" s="274"/>
      <c r="I82" s="274"/>
      <c r="J82" s="274"/>
      <c r="K82" s="274"/>
      <c r="L82" s="311"/>
      <c r="M82" s="311"/>
      <c r="N82" s="311"/>
      <c r="O82" s="311"/>
    </row>
    <row r="83" spans="2:15" s="277" customFormat="1" ht="10.5" customHeight="1">
      <c r="B83" s="274"/>
      <c r="C83" s="274"/>
      <c r="D83" s="275"/>
      <c r="E83" s="274"/>
      <c r="F83" s="289"/>
      <c r="G83" s="274"/>
      <c r="H83" s="274"/>
      <c r="I83" s="274"/>
      <c r="J83" s="274"/>
      <c r="K83" s="274"/>
      <c r="L83" s="311"/>
      <c r="M83" s="311"/>
      <c r="N83" s="311"/>
      <c r="O83" s="311"/>
    </row>
    <row r="84" spans="2:15" s="277" customFormat="1" ht="10.5" customHeight="1">
      <c r="B84" s="274"/>
      <c r="C84" s="274"/>
      <c r="D84" s="275"/>
      <c r="E84" s="274"/>
      <c r="F84" s="289"/>
      <c r="G84" s="274"/>
      <c r="H84" s="274"/>
      <c r="I84" s="274"/>
      <c r="J84" s="274"/>
      <c r="K84" s="274"/>
      <c r="L84" s="311"/>
      <c r="M84" s="311"/>
      <c r="N84" s="311"/>
      <c r="O84" s="311"/>
    </row>
    <row r="85" spans="2:15" s="277" customFormat="1" ht="10.5" customHeight="1">
      <c r="B85" s="274"/>
      <c r="C85" s="274"/>
      <c r="D85" s="275"/>
      <c r="E85" s="274"/>
      <c r="F85" s="289"/>
      <c r="G85" s="274"/>
      <c r="H85" s="274"/>
      <c r="I85" s="274"/>
      <c r="J85" s="274"/>
      <c r="K85" s="274"/>
      <c r="L85" s="311"/>
      <c r="M85" s="311"/>
      <c r="N85" s="311"/>
      <c r="O85" s="311"/>
    </row>
    <row r="86" spans="2:15" s="277" customFormat="1" ht="10.5" customHeight="1">
      <c r="B86" s="274"/>
      <c r="C86" s="274"/>
      <c r="D86" s="275"/>
      <c r="E86" s="274"/>
      <c r="F86" s="289"/>
      <c r="G86" s="274"/>
      <c r="H86" s="274"/>
      <c r="I86" s="274"/>
      <c r="J86" s="274"/>
      <c r="K86" s="274"/>
      <c r="L86" s="311"/>
      <c r="M86" s="311"/>
      <c r="N86" s="311"/>
      <c r="O86" s="311"/>
    </row>
    <row r="87" spans="2:15" s="277" customFormat="1" ht="10.5" customHeight="1">
      <c r="B87" s="274"/>
      <c r="C87" s="274"/>
      <c r="D87" s="275"/>
      <c r="E87" s="274"/>
      <c r="F87" s="289"/>
      <c r="G87" s="274"/>
      <c r="H87" s="274"/>
      <c r="I87" s="274"/>
      <c r="J87" s="274"/>
      <c r="K87" s="274"/>
      <c r="L87" s="311"/>
      <c r="M87" s="311"/>
      <c r="N87" s="311"/>
      <c r="O87" s="311"/>
    </row>
    <row r="88" spans="2:15" s="277" customFormat="1" ht="10.5" customHeight="1">
      <c r="B88" s="274"/>
      <c r="C88" s="274"/>
      <c r="D88" s="275"/>
      <c r="E88" s="274"/>
      <c r="F88" s="289"/>
      <c r="G88" s="274"/>
      <c r="H88" s="274"/>
      <c r="I88" s="274"/>
      <c r="J88" s="274"/>
      <c r="K88" s="274"/>
      <c r="L88" s="311"/>
      <c r="M88" s="311"/>
      <c r="N88" s="311"/>
      <c r="O88" s="311"/>
    </row>
    <row r="89" spans="2:15" s="277" customFormat="1" ht="10.5" customHeight="1">
      <c r="B89" s="274"/>
      <c r="C89" s="274"/>
      <c r="D89" s="275"/>
      <c r="E89" s="274"/>
      <c r="F89" s="289"/>
      <c r="G89" s="274"/>
      <c r="H89" s="274"/>
      <c r="I89" s="274"/>
      <c r="J89" s="274"/>
      <c r="K89" s="274"/>
      <c r="L89" s="311"/>
      <c r="M89" s="311"/>
      <c r="N89" s="311"/>
      <c r="O89" s="311"/>
    </row>
    <row r="90" spans="2:15" s="277" customFormat="1" ht="10.5" customHeight="1">
      <c r="B90" s="274"/>
      <c r="C90" s="274"/>
      <c r="D90" s="275"/>
      <c r="E90" s="274"/>
      <c r="F90" s="289"/>
      <c r="G90" s="274"/>
      <c r="H90" s="274"/>
      <c r="I90" s="274"/>
      <c r="J90" s="274"/>
      <c r="K90" s="274"/>
      <c r="L90" s="311"/>
      <c r="M90" s="311"/>
      <c r="N90" s="311"/>
      <c r="O90" s="311"/>
    </row>
    <row r="91" spans="2:15" s="277" customFormat="1" ht="10.5" customHeight="1">
      <c r="B91" s="274"/>
      <c r="C91" s="274"/>
      <c r="D91" s="275"/>
      <c r="E91" s="274"/>
      <c r="F91" s="289"/>
      <c r="G91" s="274"/>
      <c r="H91" s="274"/>
      <c r="I91" s="274"/>
      <c r="J91" s="274"/>
      <c r="K91" s="278"/>
      <c r="L91" s="312"/>
      <c r="M91" s="312"/>
      <c r="N91" s="312"/>
      <c r="O91" s="312"/>
    </row>
    <row r="92" spans="2:15" s="277" customFormat="1" ht="10.5" customHeight="1">
      <c r="B92" s="274"/>
      <c r="C92" s="274"/>
      <c r="D92" s="275"/>
      <c r="E92" s="274"/>
      <c r="F92" s="289"/>
      <c r="G92" s="274"/>
      <c r="H92" s="274"/>
      <c r="I92" s="274"/>
      <c r="J92" s="274"/>
      <c r="K92" s="274"/>
      <c r="L92" s="311"/>
      <c r="M92" s="311"/>
      <c r="N92" s="311"/>
      <c r="O92" s="311"/>
    </row>
    <row r="93" spans="2:15" s="277" customFormat="1" ht="10.5" customHeight="1">
      <c r="B93" s="274"/>
      <c r="C93" s="274"/>
      <c r="D93" s="275"/>
      <c r="E93" s="274"/>
      <c r="F93" s="289"/>
      <c r="G93" s="274"/>
      <c r="H93" s="274"/>
      <c r="I93" s="274"/>
      <c r="J93" s="274"/>
      <c r="K93" s="274"/>
      <c r="L93" s="311"/>
      <c r="M93" s="311"/>
      <c r="N93" s="311"/>
      <c r="O93" s="311"/>
    </row>
    <row r="94" spans="2:15" s="277" customFormat="1" ht="10.5" customHeight="1">
      <c r="B94" s="274"/>
      <c r="C94" s="274"/>
      <c r="D94" s="275"/>
      <c r="E94" s="274"/>
      <c r="F94" s="289"/>
      <c r="G94" s="274"/>
      <c r="H94" s="274"/>
      <c r="I94" s="274"/>
      <c r="J94" s="274"/>
      <c r="K94" s="274"/>
      <c r="L94" s="311"/>
      <c r="M94" s="311"/>
      <c r="N94" s="311"/>
      <c r="O94" s="311"/>
    </row>
    <row r="95" spans="2:15" s="277" customFormat="1" ht="10.5" customHeight="1">
      <c r="B95" s="274"/>
      <c r="C95" s="274"/>
      <c r="D95" s="275"/>
      <c r="E95" s="274"/>
      <c r="F95" s="289"/>
      <c r="G95" s="274"/>
      <c r="H95" s="274"/>
      <c r="I95" s="274"/>
      <c r="J95" s="274"/>
      <c r="K95" s="274"/>
      <c r="L95" s="311"/>
      <c r="M95" s="311"/>
      <c r="N95" s="311"/>
      <c r="O95" s="311"/>
    </row>
    <row r="96" spans="2:15" s="277" customFormat="1" ht="10.5" customHeight="1">
      <c r="B96" s="274"/>
      <c r="C96" s="274"/>
      <c r="D96" s="275"/>
      <c r="E96" s="274"/>
      <c r="F96" s="289"/>
      <c r="G96" s="274"/>
      <c r="H96" s="274"/>
      <c r="I96" s="274"/>
      <c r="J96" s="274"/>
      <c r="K96" s="274"/>
      <c r="L96" s="311"/>
      <c r="M96" s="311"/>
      <c r="N96" s="311"/>
      <c r="O96" s="311"/>
    </row>
    <row r="97" spans="2:15" s="277" customFormat="1" ht="10.5" customHeight="1">
      <c r="B97" s="274"/>
      <c r="C97" s="274"/>
      <c r="D97" s="275"/>
      <c r="E97" s="274"/>
      <c r="F97" s="289"/>
      <c r="G97" s="274"/>
      <c r="H97" s="274"/>
      <c r="I97" s="274"/>
      <c r="J97" s="274"/>
      <c r="K97" s="274"/>
      <c r="L97" s="311"/>
      <c r="M97" s="311"/>
      <c r="N97" s="311"/>
      <c r="O97" s="311"/>
    </row>
    <row r="98" spans="2:15" s="277" customFormat="1" ht="10.5" customHeight="1">
      <c r="B98" s="274"/>
      <c r="C98" s="274"/>
      <c r="D98" s="275"/>
      <c r="E98" s="274"/>
      <c r="F98" s="289"/>
      <c r="G98" s="274"/>
      <c r="H98" s="274"/>
      <c r="I98" s="274"/>
      <c r="J98" s="274"/>
      <c r="K98" s="274"/>
      <c r="L98" s="311"/>
      <c r="M98" s="311"/>
      <c r="N98" s="311"/>
      <c r="O98" s="311"/>
    </row>
    <row r="99" spans="2:15" s="277" customFormat="1" ht="10.5" customHeight="1">
      <c r="B99" s="274"/>
      <c r="C99" s="274"/>
      <c r="D99" s="275"/>
      <c r="E99" s="274"/>
      <c r="F99" s="289"/>
      <c r="G99" s="274"/>
      <c r="H99" s="274"/>
      <c r="I99" s="274"/>
      <c r="J99" s="274"/>
      <c r="K99" s="274"/>
      <c r="L99" s="311"/>
      <c r="M99" s="311"/>
      <c r="N99" s="311"/>
      <c r="O99" s="311"/>
    </row>
    <row r="100" spans="2:15" s="277" customFormat="1" ht="10.5" customHeight="1">
      <c r="B100" s="274"/>
      <c r="C100" s="274"/>
      <c r="D100" s="275"/>
      <c r="E100" s="274"/>
      <c r="F100" s="289"/>
      <c r="G100" s="274"/>
      <c r="H100" s="274"/>
      <c r="I100" s="274"/>
      <c r="J100" s="274"/>
      <c r="K100" s="274"/>
      <c r="L100" s="311"/>
      <c r="M100" s="311"/>
      <c r="N100" s="311"/>
      <c r="O100" s="311"/>
    </row>
    <row r="101" spans="2:15" s="277" customFormat="1" ht="10.5" customHeight="1">
      <c r="B101" s="274"/>
      <c r="C101" s="274"/>
      <c r="D101" s="275"/>
      <c r="E101" s="274"/>
      <c r="F101" s="289"/>
      <c r="G101" s="274"/>
      <c r="H101" s="274"/>
      <c r="I101" s="274"/>
      <c r="J101" s="274"/>
      <c r="K101" s="274"/>
      <c r="L101" s="311"/>
      <c r="M101" s="311"/>
      <c r="N101" s="311"/>
      <c r="O101" s="311"/>
    </row>
    <row r="102" spans="2:15" s="277" customFormat="1" ht="10.5" customHeight="1">
      <c r="B102" s="274"/>
      <c r="C102" s="274"/>
      <c r="D102" s="275"/>
      <c r="E102" s="274"/>
      <c r="F102" s="289"/>
      <c r="G102" s="274"/>
      <c r="H102" s="274"/>
      <c r="I102" s="274"/>
      <c r="J102" s="274"/>
      <c r="K102" s="274"/>
      <c r="L102" s="311"/>
      <c r="M102" s="311"/>
      <c r="N102" s="311"/>
      <c r="O102" s="311"/>
    </row>
    <row r="103" spans="2:15" s="277" customFormat="1" ht="10.5" customHeight="1">
      <c r="B103" s="274"/>
      <c r="C103" s="274"/>
      <c r="D103" s="275"/>
      <c r="E103" s="274"/>
      <c r="F103" s="289"/>
      <c r="G103" s="274"/>
      <c r="H103" s="274"/>
      <c r="I103" s="274"/>
      <c r="J103" s="274"/>
      <c r="K103" s="274"/>
      <c r="L103" s="311"/>
      <c r="M103" s="311"/>
      <c r="N103" s="311"/>
      <c r="O103" s="311"/>
    </row>
    <row r="104" spans="2:15" s="277" customFormat="1" ht="10.5" customHeight="1">
      <c r="B104" s="274"/>
      <c r="C104" s="274"/>
      <c r="D104" s="275"/>
      <c r="E104" s="274"/>
      <c r="F104" s="289"/>
      <c r="G104" s="274"/>
      <c r="H104" s="274"/>
      <c r="I104" s="274"/>
      <c r="J104" s="274"/>
      <c r="K104" s="274"/>
      <c r="L104" s="311"/>
      <c r="M104" s="311"/>
      <c r="N104" s="311"/>
      <c r="O104" s="311"/>
    </row>
    <row r="105" spans="2:15" s="277" customFormat="1" ht="10.5" customHeight="1">
      <c r="B105" s="274"/>
      <c r="C105" s="274"/>
      <c r="D105" s="275"/>
      <c r="E105" s="274"/>
      <c r="F105" s="289"/>
      <c r="G105" s="274"/>
      <c r="H105" s="274"/>
      <c r="I105" s="274"/>
      <c r="J105" s="274"/>
      <c r="K105" s="274"/>
      <c r="L105" s="311"/>
      <c r="M105" s="311"/>
      <c r="N105" s="311"/>
      <c r="O105" s="311"/>
    </row>
    <row r="106" spans="2:15" s="277" customFormat="1" ht="9.75" customHeight="1">
      <c r="B106" s="274"/>
      <c r="C106" s="274"/>
      <c r="D106" s="275"/>
      <c r="E106" s="274"/>
      <c r="F106" s="289"/>
      <c r="G106" s="274"/>
      <c r="H106" s="274"/>
      <c r="I106" s="274"/>
      <c r="J106" s="274"/>
      <c r="K106" s="274"/>
      <c r="L106" s="311"/>
      <c r="M106" s="311"/>
      <c r="N106" s="311"/>
      <c r="O106" s="311"/>
    </row>
    <row r="107" spans="2:15" s="277" customFormat="1" ht="9.75" customHeight="1">
      <c r="B107" s="274"/>
      <c r="C107" s="274"/>
      <c r="D107" s="275"/>
      <c r="E107" s="274"/>
      <c r="F107" s="289"/>
      <c r="G107" s="274"/>
      <c r="H107" s="274"/>
      <c r="I107" s="274"/>
      <c r="J107" s="274"/>
      <c r="K107" s="274"/>
      <c r="L107" s="311"/>
      <c r="M107" s="311"/>
      <c r="N107" s="311"/>
      <c r="O107" s="311"/>
    </row>
    <row r="108" spans="2:15" s="277" customFormat="1" ht="21.75" customHeight="1">
      <c r="B108" s="274"/>
      <c r="C108" s="274"/>
      <c r="D108" s="275"/>
      <c r="E108" s="274"/>
      <c r="F108" s="289"/>
      <c r="G108" s="274"/>
      <c r="H108" s="274"/>
      <c r="I108" s="274"/>
      <c r="J108" s="274"/>
      <c r="K108" s="274"/>
      <c r="L108" s="311"/>
      <c r="M108" s="311"/>
      <c r="N108" s="311"/>
      <c r="O108" s="311"/>
    </row>
    <row r="109" spans="2:15" s="277" customFormat="1" ht="27.75" customHeight="1">
      <c r="B109" s="274"/>
      <c r="C109" s="274"/>
      <c r="D109" s="275"/>
      <c r="E109" s="274"/>
      <c r="F109" s="289"/>
      <c r="G109" s="274"/>
      <c r="H109" s="274"/>
      <c r="I109" s="274"/>
      <c r="J109" s="274"/>
      <c r="K109" s="274"/>
      <c r="L109" s="311"/>
      <c r="M109" s="311"/>
      <c r="N109" s="311"/>
      <c r="O109" s="311"/>
    </row>
    <row r="110" spans="2:15" s="277" customFormat="1" ht="25.5" customHeight="1">
      <c r="B110" s="274"/>
      <c r="C110" s="274"/>
      <c r="D110" s="275"/>
      <c r="E110" s="274"/>
      <c r="F110" s="289"/>
      <c r="G110" s="274"/>
      <c r="H110" s="274"/>
      <c r="I110" s="274"/>
      <c r="J110" s="274"/>
      <c r="K110" s="274"/>
      <c r="L110" s="311"/>
      <c r="M110" s="311"/>
      <c r="N110" s="311"/>
      <c r="O110" s="311"/>
    </row>
    <row r="111" spans="2:15" s="277" customFormat="1" ht="24" customHeight="1">
      <c r="B111" s="274"/>
      <c r="C111" s="274"/>
      <c r="D111" s="275"/>
      <c r="E111" s="274"/>
      <c r="F111" s="289"/>
      <c r="G111" s="274"/>
      <c r="H111" s="274"/>
      <c r="I111" s="274"/>
      <c r="J111" s="274"/>
      <c r="K111" s="274"/>
      <c r="L111" s="311"/>
      <c r="M111" s="311"/>
      <c r="N111" s="311"/>
      <c r="O111" s="311"/>
    </row>
    <row r="112" spans="2:15" s="277" customFormat="1" ht="18" customHeight="1">
      <c r="B112" s="274"/>
      <c r="C112" s="274"/>
      <c r="D112" s="275"/>
      <c r="E112" s="274"/>
      <c r="F112" s="289"/>
      <c r="G112" s="274"/>
      <c r="H112" s="274"/>
      <c r="I112" s="274"/>
      <c r="J112" s="274"/>
      <c r="K112" s="274"/>
      <c r="L112" s="311"/>
      <c r="M112" s="311"/>
      <c r="N112" s="311"/>
      <c r="O112" s="311"/>
    </row>
    <row r="113" spans="2:17" s="277" customFormat="1" ht="24" hidden="1" customHeight="1">
      <c r="B113" s="274"/>
      <c r="C113" s="274"/>
      <c r="D113" s="275"/>
      <c r="E113" s="274"/>
      <c r="F113" s="289"/>
      <c r="G113" s="274"/>
      <c r="H113" s="274"/>
      <c r="I113" s="274"/>
      <c r="J113" s="274"/>
      <c r="K113" s="274"/>
      <c r="L113" s="311"/>
      <c r="M113" s="311"/>
      <c r="N113" s="311"/>
      <c r="O113" s="311"/>
    </row>
    <row r="114" spans="2:17" s="277" customFormat="1" ht="24" hidden="1" customHeight="1">
      <c r="B114" s="274"/>
      <c r="C114" s="274"/>
      <c r="D114" s="275"/>
      <c r="E114" s="274"/>
      <c r="F114" s="289"/>
      <c r="G114" s="274"/>
      <c r="H114" s="274"/>
      <c r="I114" s="274"/>
      <c r="J114" s="274"/>
      <c r="K114" s="274"/>
      <c r="L114" s="311"/>
      <c r="M114" s="311"/>
      <c r="N114" s="311"/>
      <c r="O114" s="311"/>
    </row>
    <row r="115" spans="2:17" s="277" customFormat="1" ht="27.75" hidden="1" customHeight="1">
      <c r="B115" s="274"/>
      <c r="C115" s="274"/>
      <c r="D115" s="275"/>
      <c r="E115" s="274"/>
      <c r="F115" s="289"/>
      <c r="G115" s="274"/>
      <c r="H115" s="274"/>
      <c r="I115" s="274"/>
      <c r="J115" s="274"/>
      <c r="K115" s="274"/>
      <c r="L115" s="311"/>
      <c r="M115" s="311"/>
      <c r="N115" s="311"/>
      <c r="O115" s="311"/>
    </row>
    <row r="116" spans="2:17" s="277" customFormat="1" ht="24" customHeight="1">
      <c r="B116" s="274"/>
      <c r="C116" s="274"/>
      <c r="D116" s="275"/>
      <c r="E116" s="274"/>
      <c r="F116" s="289"/>
      <c r="G116" s="274"/>
      <c r="H116" s="274"/>
      <c r="I116" s="274"/>
      <c r="J116" s="274"/>
      <c r="K116" s="274"/>
      <c r="L116" s="311"/>
      <c r="M116" s="311"/>
      <c r="N116" s="311"/>
      <c r="O116" s="311"/>
    </row>
    <row r="117" spans="2:17" s="277" customFormat="1" ht="12.75" customHeight="1">
      <c r="B117" s="252"/>
      <c r="C117" s="252"/>
      <c r="D117" s="279"/>
      <c r="E117" s="260"/>
      <c r="F117" s="290"/>
      <c r="G117" s="252"/>
      <c r="H117" s="252"/>
      <c r="I117" s="260"/>
      <c r="J117" s="260"/>
      <c r="K117" s="260"/>
      <c r="L117" s="313"/>
      <c r="M117" s="313"/>
      <c r="N117" s="313"/>
      <c r="O117" s="313"/>
    </row>
    <row r="118" spans="2:17" s="277" customFormat="1" ht="12.75" customHeight="1">
      <c r="B118" s="252"/>
      <c r="C118" s="252"/>
      <c r="D118" s="279"/>
      <c r="E118" s="260"/>
      <c r="F118" s="290"/>
      <c r="G118" s="252"/>
      <c r="H118" s="252"/>
      <c r="I118" s="260"/>
      <c r="J118" s="260"/>
      <c r="K118" s="260"/>
      <c r="L118" s="313"/>
      <c r="M118" s="313"/>
      <c r="N118" s="313"/>
      <c r="O118" s="313"/>
    </row>
    <row r="119" spans="2:17" s="277" customFormat="1" ht="12.75" customHeight="1">
      <c r="B119" s="252"/>
      <c r="C119" s="252"/>
      <c r="D119" s="279"/>
      <c r="E119" s="260"/>
      <c r="F119" s="290"/>
      <c r="G119" s="252"/>
      <c r="H119" s="252"/>
      <c r="I119" s="260"/>
      <c r="J119" s="260"/>
      <c r="K119" s="260"/>
      <c r="L119" s="313"/>
      <c r="M119" s="313"/>
      <c r="N119" s="313"/>
      <c r="O119" s="313"/>
    </row>
    <row r="120" spans="2:17" s="277" customFormat="1" ht="18" customHeight="1">
      <c r="B120" s="252"/>
      <c r="C120" s="252"/>
      <c r="D120" s="279"/>
      <c r="E120" s="260"/>
      <c r="F120" s="290"/>
      <c r="G120" s="280"/>
      <c r="H120" s="280"/>
      <c r="I120" s="260"/>
      <c r="J120" s="260"/>
      <c r="K120" s="260"/>
      <c r="L120" s="313"/>
      <c r="M120" s="313"/>
      <c r="N120" s="313"/>
      <c r="O120" s="313"/>
    </row>
    <row r="121" spans="2:17" s="1" customFormat="1" ht="21" customHeight="1">
      <c r="B121" s="190"/>
      <c r="C121" s="190"/>
      <c r="D121" s="239"/>
      <c r="E121" s="192"/>
      <c r="F121" s="291"/>
      <c r="G121" s="190"/>
      <c r="H121" s="190"/>
      <c r="I121" s="192"/>
      <c r="J121" s="192"/>
      <c r="K121" s="192"/>
      <c r="L121" s="314"/>
      <c r="M121" s="314"/>
      <c r="N121" s="314"/>
      <c r="O121" s="314"/>
      <c r="P121" s="490"/>
      <c r="Q121" s="490"/>
    </row>
    <row r="122" spans="2:17" s="2" customFormat="1" ht="12.75" customHeight="1">
      <c r="B122" s="190"/>
      <c r="C122" s="190"/>
      <c r="D122" s="239"/>
      <c r="E122" s="192"/>
      <c r="F122" s="291"/>
      <c r="G122" s="190"/>
      <c r="H122" s="190"/>
      <c r="I122" s="192"/>
      <c r="J122" s="192"/>
      <c r="K122" s="192"/>
      <c r="L122" s="314"/>
      <c r="M122" s="314"/>
      <c r="N122" s="314"/>
      <c r="O122" s="314"/>
    </row>
    <row r="123" spans="2:17" s="1" customFormat="1" ht="18" customHeight="1">
      <c r="B123" s="181"/>
      <c r="C123" s="181"/>
      <c r="D123" s="240"/>
      <c r="E123" s="184"/>
      <c r="F123" s="292"/>
      <c r="G123" s="181"/>
      <c r="H123" s="181"/>
      <c r="I123" s="184"/>
      <c r="J123" s="184"/>
      <c r="K123" s="184"/>
      <c r="L123" s="298"/>
      <c r="M123" s="298"/>
      <c r="N123" s="298"/>
      <c r="O123" s="298"/>
      <c r="P123" s="490"/>
      <c r="Q123" s="490"/>
    </row>
    <row r="124" spans="2:17" s="1" customFormat="1" ht="18" customHeight="1">
      <c r="B124" s="181"/>
      <c r="C124" s="181"/>
      <c r="D124" s="240"/>
      <c r="E124" s="184"/>
      <c r="F124" s="292"/>
      <c r="G124" s="181"/>
      <c r="H124" s="181"/>
      <c r="I124" s="184"/>
      <c r="J124" s="184"/>
      <c r="K124" s="184"/>
      <c r="L124" s="298"/>
      <c r="M124" s="298"/>
      <c r="N124" s="298"/>
      <c r="O124" s="298"/>
      <c r="P124" s="490"/>
      <c r="Q124" s="490"/>
    </row>
    <row r="125" spans="2:17" s="1" customFormat="1" ht="18" customHeight="1">
      <c r="B125" s="181"/>
      <c r="C125" s="181"/>
      <c r="D125" s="240"/>
      <c r="E125" s="184"/>
      <c r="F125" s="292"/>
      <c r="G125" s="181"/>
      <c r="H125" s="181"/>
      <c r="I125" s="184"/>
      <c r="J125" s="184"/>
      <c r="K125" s="184"/>
      <c r="L125" s="298"/>
      <c r="M125" s="298"/>
      <c r="N125" s="298"/>
      <c r="O125" s="298"/>
      <c r="P125" s="490"/>
      <c r="Q125" s="490"/>
    </row>
    <row r="126" spans="2:17" s="1" customFormat="1" ht="18" customHeight="1">
      <c r="B126" s="181"/>
      <c r="C126" s="181"/>
      <c r="D126" s="240"/>
      <c r="E126" s="184"/>
      <c r="F126" s="292"/>
      <c r="G126" s="181"/>
      <c r="H126" s="181"/>
      <c r="I126" s="184"/>
      <c r="J126" s="184"/>
      <c r="K126" s="184"/>
      <c r="L126" s="298"/>
      <c r="M126" s="298"/>
      <c r="N126" s="298"/>
      <c r="O126" s="298"/>
      <c r="P126" s="490"/>
      <c r="Q126" s="490"/>
    </row>
    <row r="127" spans="2:17" s="1" customFormat="1" ht="18" customHeight="1">
      <c r="B127" s="181"/>
      <c r="C127" s="181"/>
      <c r="D127" s="240"/>
      <c r="E127" s="184"/>
      <c r="F127" s="292"/>
      <c r="G127" s="181"/>
      <c r="H127" s="181"/>
      <c r="I127" s="184"/>
      <c r="J127" s="184"/>
      <c r="K127" s="184"/>
      <c r="L127" s="298"/>
      <c r="M127" s="298"/>
      <c r="N127" s="298"/>
      <c r="O127" s="298"/>
      <c r="P127" s="490"/>
      <c r="Q127" s="490"/>
    </row>
    <row r="128" spans="2:17" s="1" customFormat="1" ht="18" customHeight="1">
      <c r="B128" s="181"/>
      <c r="C128" s="181"/>
      <c r="D128" s="240"/>
      <c r="E128" s="184"/>
      <c r="F128" s="292"/>
      <c r="G128" s="181"/>
      <c r="H128" s="181"/>
      <c r="I128" s="184"/>
      <c r="J128" s="184"/>
      <c r="K128" s="184"/>
      <c r="L128" s="298"/>
      <c r="M128" s="298"/>
      <c r="N128" s="298"/>
      <c r="O128" s="298"/>
      <c r="P128" s="490"/>
      <c r="Q128" s="490"/>
    </row>
    <row r="129" spans="2:17" s="1" customFormat="1" ht="18" customHeight="1">
      <c r="B129" s="181"/>
      <c r="C129" s="181"/>
      <c r="D129" s="240"/>
      <c r="E129" s="184"/>
      <c r="F129" s="292"/>
      <c r="G129" s="181"/>
      <c r="H129" s="181"/>
      <c r="I129" s="184"/>
      <c r="J129" s="184"/>
      <c r="K129" s="184"/>
      <c r="L129" s="298"/>
      <c r="M129" s="298"/>
      <c r="N129" s="298"/>
      <c r="O129" s="298"/>
      <c r="P129" s="490"/>
      <c r="Q129" s="490"/>
    </row>
    <row r="130" spans="2:17" s="2" customFormat="1" ht="12.75" customHeight="1">
      <c r="B130" s="185"/>
      <c r="C130" s="185"/>
      <c r="D130" s="241"/>
      <c r="E130" s="186"/>
      <c r="F130" s="293"/>
      <c r="G130" s="185"/>
      <c r="H130" s="185"/>
      <c r="I130" s="186"/>
      <c r="J130" s="186"/>
      <c r="K130" s="186"/>
      <c r="L130" s="315"/>
      <c r="M130" s="315"/>
      <c r="N130" s="315"/>
      <c r="O130" s="315"/>
    </row>
    <row r="131" spans="2:17" s="1" customFormat="1" ht="18" customHeight="1">
      <c r="B131" s="181"/>
      <c r="C131" s="181"/>
      <c r="D131" s="240"/>
      <c r="E131" s="184"/>
      <c r="F131" s="292"/>
      <c r="G131" s="181"/>
      <c r="H131" s="181"/>
      <c r="I131" s="184"/>
      <c r="J131" s="184"/>
      <c r="K131" s="184"/>
      <c r="L131" s="298"/>
      <c r="M131" s="298"/>
      <c r="N131" s="298"/>
      <c r="O131" s="298"/>
      <c r="P131" s="490"/>
      <c r="Q131" s="490"/>
    </row>
    <row r="132" spans="2:17" s="1" customFormat="1" ht="18" customHeight="1">
      <c r="B132" s="181"/>
      <c r="C132" s="181"/>
      <c r="D132" s="240"/>
      <c r="E132" s="184"/>
      <c r="F132" s="292"/>
      <c r="G132" s="181"/>
      <c r="H132" s="181"/>
      <c r="I132" s="184"/>
      <c r="J132" s="184"/>
      <c r="K132" s="184"/>
      <c r="L132" s="298"/>
      <c r="M132" s="298"/>
      <c r="N132" s="298"/>
      <c r="O132" s="298"/>
      <c r="P132" s="490"/>
      <c r="Q132" s="490"/>
    </row>
    <row r="133" spans="2:17" s="1" customFormat="1" ht="18" customHeight="1">
      <c r="B133" s="181"/>
      <c r="C133" s="181"/>
      <c r="D133" s="240"/>
      <c r="E133" s="184"/>
      <c r="F133" s="292"/>
      <c r="G133" s="181"/>
      <c r="H133" s="181"/>
      <c r="I133" s="184"/>
      <c r="J133" s="184"/>
      <c r="K133" s="184"/>
      <c r="L133" s="298"/>
      <c r="M133" s="298"/>
      <c r="N133" s="298"/>
      <c r="O133" s="298"/>
      <c r="P133" s="490"/>
      <c r="Q133" s="490"/>
    </row>
    <row r="134" spans="2:17" s="1" customFormat="1" ht="18" customHeight="1">
      <c r="B134" s="181"/>
      <c r="C134" s="181"/>
      <c r="D134" s="240"/>
      <c r="E134" s="184"/>
      <c r="F134" s="292"/>
      <c r="G134" s="181"/>
      <c r="H134" s="181"/>
      <c r="I134" s="184"/>
      <c r="J134" s="184"/>
      <c r="K134" s="184"/>
      <c r="L134" s="298"/>
      <c r="M134" s="298"/>
      <c r="N134" s="298"/>
      <c r="O134" s="298"/>
      <c r="P134" s="490"/>
      <c r="Q134" s="490"/>
    </row>
    <row r="135" spans="2:17" s="1" customFormat="1" ht="18" customHeight="1">
      <c r="B135" s="181"/>
      <c r="C135" s="181"/>
      <c r="D135" s="240"/>
      <c r="E135" s="184"/>
      <c r="F135" s="292"/>
      <c r="G135" s="181"/>
      <c r="H135" s="181"/>
      <c r="I135" s="184"/>
      <c r="J135" s="184"/>
      <c r="K135" s="184"/>
      <c r="L135" s="298"/>
      <c r="M135" s="298"/>
      <c r="N135" s="298"/>
      <c r="O135" s="298"/>
      <c r="P135" s="490"/>
      <c r="Q135" s="490"/>
    </row>
    <row r="136" spans="2:17" s="1" customFormat="1" ht="18" customHeight="1">
      <c r="B136" s="181"/>
      <c r="C136" s="181"/>
      <c r="D136" s="240"/>
      <c r="E136" s="184"/>
      <c r="F136" s="292"/>
      <c r="G136" s="181"/>
      <c r="H136" s="181"/>
      <c r="I136" s="184"/>
      <c r="J136" s="184"/>
      <c r="K136" s="184"/>
      <c r="L136" s="298"/>
      <c r="M136" s="298"/>
      <c r="N136" s="298"/>
      <c r="O136" s="298"/>
      <c r="P136" s="490"/>
      <c r="Q136" s="490"/>
    </row>
    <row r="137" spans="2:17" s="1" customFormat="1" ht="18" customHeight="1">
      <c r="B137" s="181"/>
      <c r="C137" s="181"/>
      <c r="D137" s="240"/>
      <c r="E137" s="184"/>
      <c r="F137" s="292"/>
      <c r="G137" s="181"/>
      <c r="H137" s="181"/>
      <c r="I137" s="184"/>
      <c r="J137" s="184"/>
      <c r="K137" s="184"/>
      <c r="L137" s="298"/>
      <c r="M137" s="298"/>
      <c r="N137" s="298"/>
      <c r="O137" s="298"/>
      <c r="P137" s="490"/>
      <c r="Q137" s="490"/>
    </row>
    <row r="138" spans="2:17" s="1" customFormat="1" ht="7.5" customHeight="1">
      <c r="B138" s="181"/>
      <c r="C138" s="181"/>
      <c r="D138" s="240"/>
      <c r="E138" s="184"/>
      <c r="F138" s="292"/>
      <c r="G138" s="181"/>
      <c r="H138" s="181"/>
      <c r="I138" s="184"/>
      <c r="J138" s="184"/>
      <c r="K138" s="184"/>
      <c r="L138" s="298"/>
      <c r="M138" s="298"/>
      <c r="N138" s="298"/>
      <c r="O138" s="298"/>
      <c r="P138" s="490"/>
      <c r="Q138" s="490"/>
    </row>
    <row r="139" spans="2:17" s="1" customFormat="1">
      <c r="B139" s="181"/>
      <c r="C139" s="181"/>
      <c r="D139" s="240"/>
      <c r="E139" s="184"/>
      <c r="F139" s="292"/>
      <c r="G139" s="181"/>
      <c r="H139" s="181"/>
      <c r="I139" s="184"/>
      <c r="J139" s="184"/>
      <c r="K139" s="184"/>
      <c r="L139" s="298"/>
      <c r="M139" s="298"/>
      <c r="N139" s="298"/>
      <c r="O139" s="298"/>
      <c r="P139" s="490"/>
      <c r="Q139" s="490"/>
    </row>
    <row r="140" spans="2:17" s="1" customFormat="1">
      <c r="B140" s="181"/>
      <c r="C140" s="181"/>
      <c r="D140" s="240"/>
      <c r="E140" s="184"/>
      <c r="F140" s="292"/>
      <c r="G140" s="181"/>
      <c r="H140" s="181"/>
      <c r="I140" s="184"/>
      <c r="J140" s="184"/>
      <c r="K140" s="184"/>
      <c r="L140" s="298"/>
      <c r="M140" s="298"/>
      <c r="N140" s="298"/>
      <c r="O140" s="298"/>
      <c r="P140" s="490"/>
      <c r="Q140" s="490"/>
    </row>
    <row r="141" spans="2:17" s="1" customFormat="1">
      <c r="B141" s="181"/>
      <c r="C141" s="181"/>
      <c r="D141" s="240"/>
      <c r="E141" s="184"/>
      <c r="F141" s="292"/>
      <c r="G141" s="181"/>
      <c r="H141" s="181"/>
      <c r="I141" s="184"/>
      <c r="J141" s="184"/>
      <c r="K141" s="184"/>
      <c r="L141" s="298"/>
      <c r="M141" s="298"/>
      <c r="N141" s="298"/>
      <c r="O141" s="298"/>
      <c r="P141" s="490"/>
      <c r="Q141" s="490"/>
    </row>
    <row r="142" spans="2:17" s="1" customFormat="1">
      <c r="B142" s="181"/>
      <c r="C142" s="181"/>
      <c r="D142" s="240"/>
      <c r="E142" s="184"/>
      <c r="F142" s="292"/>
      <c r="G142" s="181"/>
      <c r="H142" s="181"/>
      <c r="I142" s="184"/>
      <c r="J142" s="184"/>
      <c r="K142" s="184"/>
      <c r="L142" s="298"/>
      <c r="M142" s="298"/>
      <c r="N142" s="298"/>
      <c r="O142" s="298"/>
      <c r="P142" s="490"/>
      <c r="Q142" s="490"/>
    </row>
    <row r="143" spans="2:17" s="1" customFormat="1">
      <c r="B143" s="181"/>
      <c r="C143" s="181"/>
      <c r="D143" s="240"/>
      <c r="E143" s="184"/>
      <c r="F143" s="292"/>
      <c r="G143" s="181"/>
      <c r="H143" s="181"/>
      <c r="I143" s="184"/>
      <c r="J143" s="184"/>
      <c r="K143" s="184"/>
      <c r="L143" s="298"/>
      <c r="M143" s="298"/>
      <c r="N143" s="298"/>
      <c r="O143" s="298"/>
      <c r="P143" s="490"/>
      <c r="Q143" s="490"/>
    </row>
    <row r="144" spans="2:17" s="1" customFormat="1">
      <c r="B144" s="181"/>
      <c r="C144" s="181"/>
      <c r="D144" s="240"/>
      <c r="E144" s="184"/>
      <c r="F144" s="292"/>
      <c r="G144" s="181"/>
      <c r="H144" s="181"/>
      <c r="I144" s="184"/>
      <c r="J144" s="184"/>
      <c r="K144" s="184"/>
      <c r="L144" s="298"/>
      <c r="M144" s="298"/>
      <c r="N144" s="298"/>
      <c r="O144" s="298"/>
      <c r="P144" s="490"/>
      <c r="Q144" s="490"/>
    </row>
    <row r="145" spans="2:17" s="1" customFormat="1">
      <c r="B145" s="181"/>
      <c r="C145" s="181"/>
      <c r="D145" s="240"/>
      <c r="E145" s="184"/>
      <c r="F145" s="292"/>
      <c r="G145" s="181"/>
      <c r="H145" s="181"/>
      <c r="I145" s="184"/>
      <c r="J145" s="184"/>
      <c r="K145" s="184"/>
      <c r="L145" s="298"/>
      <c r="M145" s="298"/>
      <c r="N145" s="298"/>
      <c r="O145" s="298"/>
      <c r="P145" s="490"/>
      <c r="Q145" s="490"/>
    </row>
  </sheetData>
  <mergeCells count="13">
    <mergeCell ref="L10:N10"/>
    <mergeCell ref="B2:K2"/>
    <mergeCell ref="B78:J78"/>
    <mergeCell ref="B23:J23"/>
    <mergeCell ref="B62:J62"/>
    <mergeCell ref="G7:K7"/>
    <mergeCell ref="B29:J29"/>
    <mergeCell ref="G8:K9"/>
    <mergeCell ref="B10:B11"/>
    <mergeCell ref="C10:C11"/>
    <mergeCell ref="D10:D11"/>
    <mergeCell ref="B75:J75"/>
    <mergeCell ref="E10:K10"/>
  </mergeCells>
  <printOptions horizontalCentered="1" verticalCentered="1"/>
  <pageMargins left="0.19685039370078741" right="0.19685039370078741" top="0.19685039370078741" bottom="0.98425196850393704" header="7.874015748031496E-2" footer="0"/>
  <pageSetup paperSize="9" scale="45" fitToHeight="0" orientation="landscape" r:id="rId1"/>
  <headerFooter alignWithMargins="0">
    <oddFooter xml:space="preserve">&amp;C&amp;14_______________________________________
Gabriela Polachini
Engenheiro Civil
CREA 121120804-4
</oddFooter>
  </headerFooter>
  <rowBreaks count="2" manualBreakCount="2">
    <brk id="41" max="10" man="1"/>
    <brk id="63"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zoomScaleNormal="100" zoomScaleSheetLayoutView="70" workbookViewId="0">
      <selection activeCell="K10" sqref="K10"/>
    </sheetView>
  </sheetViews>
  <sheetFormatPr defaultRowHeight="12"/>
  <cols>
    <col min="1" max="1" width="17.5703125" style="10" customWidth="1"/>
    <col min="2" max="2" width="12.28515625" style="10" customWidth="1"/>
    <col min="3" max="3" width="23.5703125" style="10" customWidth="1"/>
    <col min="4" max="4" width="16.28515625" style="10" customWidth="1"/>
    <col min="5" max="5" width="7.28515625" style="10" bestFit="1" customWidth="1"/>
    <col min="6" max="6" width="13.85546875" style="10" hidden="1" customWidth="1"/>
    <col min="7" max="7" width="8.7109375" style="10" bestFit="1" customWidth="1"/>
    <col min="8" max="8" width="14.42578125" style="10" hidden="1" customWidth="1"/>
    <col min="9" max="9" width="7.28515625" style="10" bestFit="1" customWidth="1"/>
    <col min="10" max="10" width="12.42578125" style="10" bestFit="1" customWidth="1"/>
    <col min="11" max="11" width="12.5703125" style="10" customWidth="1"/>
    <col min="12" max="12" width="5.85546875" style="10" bestFit="1" customWidth="1"/>
    <col min="13" max="13" width="12.5703125" style="10" customWidth="1"/>
    <col min="14" max="14" width="8.7109375" style="10" bestFit="1" customWidth="1"/>
    <col min="15" max="16" width="12.5703125" style="10" customWidth="1"/>
    <col min="17" max="17" width="8.7109375" style="10" bestFit="1" customWidth="1"/>
    <col min="18" max="18" width="12.5703125" style="10" customWidth="1"/>
    <col min="19" max="20" width="14.42578125" style="10" customWidth="1"/>
    <col min="21" max="21" width="10.140625" style="10" customWidth="1"/>
    <col min="22" max="22" width="13.85546875" style="10" customWidth="1"/>
    <col min="23" max="24" width="14.42578125" style="10" customWidth="1"/>
    <col min="25" max="25" width="13.28515625" style="10" customWidth="1"/>
    <col min="26" max="26" width="13.7109375" style="10" customWidth="1"/>
    <col min="27" max="27" width="9.140625" style="10"/>
    <col min="28" max="28" width="15.42578125" style="10" customWidth="1"/>
    <col min="29" max="29" width="9.140625" style="10"/>
    <col min="30" max="30" width="14.7109375" style="10" customWidth="1"/>
    <col min="31" max="31" width="9.140625" style="10"/>
    <col min="32" max="32" width="15.42578125" style="10" customWidth="1"/>
    <col min="33" max="33" width="9.140625" style="10"/>
    <col min="34" max="34" width="14.28515625" style="10" customWidth="1"/>
    <col min="35" max="16384" width="9.140625" style="10"/>
  </cols>
  <sheetData>
    <row r="1" spans="1:34" ht="15" customHeight="1">
      <c r="A1" s="611" t="s">
        <v>29</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row>
    <row r="2" spans="1:34" ht="12.75" customHeight="1">
      <c r="A2" s="611"/>
      <c r="B2" s="570"/>
      <c r="C2" s="570"/>
      <c r="D2" s="570"/>
      <c r="E2" s="570"/>
      <c r="F2" s="570"/>
      <c r="G2" s="570"/>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row>
    <row r="3" spans="1:34" ht="12.75" customHeight="1">
      <c r="A3" s="611" t="s">
        <v>70</v>
      </c>
      <c r="B3" s="570"/>
      <c r="C3" s="570"/>
      <c r="D3" s="570"/>
      <c r="E3" s="570"/>
      <c r="F3" s="570"/>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row>
    <row r="4" spans="1:34" ht="6.75" customHeight="1">
      <c r="A4" s="611"/>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row>
    <row r="5" spans="1:34" ht="8.25" customHeight="1">
      <c r="A5" s="611"/>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row>
    <row r="6" spans="1:34" ht="8.25" customHeight="1">
      <c r="A6" s="77"/>
      <c r="B6" s="78"/>
      <c r="C6" s="6"/>
      <c r="D6" s="78" t="s">
        <v>85</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9.5">
      <c r="A7" s="13"/>
      <c r="B7" s="6"/>
      <c r="C7" s="179" t="s">
        <v>27</v>
      </c>
      <c r="D7" s="12"/>
      <c r="E7" s="617"/>
      <c r="F7" s="617"/>
      <c r="G7" s="617"/>
      <c r="H7" s="617"/>
      <c r="I7" s="617"/>
      <c r="J7" s="617"/>
      <c r="K7" s="617"/>
      <c r="L7" s="617"/>
      <c r="M7" s="617"/>
      <c r="N7" s="617"/>
      <c r="O7" s="617"/>
      <c r="P7" s="617"/>
      <c r="Q7" s="617"/>
      <c r="R7" s="617"/>
      <c r="S7" s="617"/>
      <c r="T7" s="617"/>
      <c r="U7" s="617"/>
      <c r="V7" s="617"/>
      <c r="W7" s="617"/>
      <c r="X7" s="617"/>
      <c r="Y7" s="11"/>
    </row>
    <row r="8" spans="1:34" ht="15.75" customHeight="1">
      <c r="A8" s="13"/>
      <c r="B8" s="6" t="s">
        <v>71</v>
      </c>
      <c r="C8" s="180"/>
      <c r="D8" s="12"/>
      <c r="E8" s="5"/>
      <c r="F8" s="7"/>
      <c r="G8" s="618" t="s">
        <v>73</v>
      </c>
      <c r="H8" s="618"/>
      <c r="I8" s="618"/>
      <c r="J8" s="618"/>
      <c r="K8" s="618"/>
      <c r="L8" s="618"/>
      <c r="M8" s="618"/>
      <c r="N8" s="618"/>
      <c r="O8" s="618"/>
      <c r="P8" s="618"/>
      <c r="Q8" s="618"/>
      <c r="R8" s="618"/>
      <c r="S8" s="618"/>
      <c r="T8" s="618"/>
      <c r="U8" s="618"/>
      <c r="V8" s="618"/>
      <c r="W8" s="618"/>
      <c r="X8" s="619"/>
      <c r="Y8" s="11"/>
    </row>
    <row r="9" spans="1:34" ht="15.75" customHeight="1">
      <c r="A9" s="13"/>
      <c r="B9" s="6" t="s">
        <v>17</v>
      </c>
      <c r="C9" s="6"/>
      <c r="D9" s="14"/>
      <c r="E9" s="5"/>
      <c r="F9" s="7"/>
      <c r="G9" s="618"/>
      <c r="H9" s="618"/>
      <c r="I9" s="618"/>
      <c r="J9" s="620"/>
      <c r="K9" s="621"/>
      <c r="L9" s="622"/>
      <c r="M9" s="621"/>
      <c r="N9" s="621"/>
      <c r="O9" s="622"/>
      <c r="P9" s="621"/>
      <c r="Q9" s="621"/>
      <c r="R9" s="622"/>
      <c r="S9" s="618"/>
      <c r="T9" s="618"/>
      <c r="U9" s="618"/>
      <c r="V9" s="618"/>
      <c r="W9" s="618"/>
      <c r="X9" s="619"/>
      <c r="Y9" s="11"/>
    </row>
    <row r="10" spans="1:34" ht="15.75" customHeight="1">
      <c r="A10" s="13"/>
      <c r="B10" s="6" t="s">
        <v>79</v>
      </c>
      <c r="C10" s="6"/>
      <c r="D10" s="12"/>
      <c r="E10" s="8"/>
      <c r="F10" s="8"/>
      <c r="G10" s="15" t="s">
        <v>30</v>
      </c>
      <c r="H10" s="16">
        <v>42327</v>
      </c>
      <c r="I10" s="16"/>
      <c r="J10" s="154"/>
      <c r="K10" s="137" t="s">
        <v>80</v>
      </c>
      <c r="L10" s="155" t="s">
        <v>81</v>
      </c>
      <c r="M10" s="137" t="s">
        <v>80</v>
      </c>
      <c r="N10" s="112" t="s">
        <v>82</v>
      </c>
      <c r="O10" s="155" t="s">
        <v>83</v>
      </c>
      <c r="P10" s="137" t="s">
        <v>80</v>
      </c>
      <c r="Q10" s="112" t="s">
        <v>82</v>
      </c>
      <c r="R10" s="155" t="s">
        <v>83</v>
      </c>
      <c r="S10" s="16"/>
      <c r="T10" s="16"/>
      <c r="U10" s="16"/>
      <c r="V10" s="16"/>
      <c r="W10" s="16"/>
      <c r="X10" s="16"/>
      <c r="Y10" s="11"/>
    </row>
    <row r="11" spans="1:34" ht="19.5">
      <c r="A11" s="13"/>
      <c r="B11" s="6" t="s">
        <v>72</v>
      </c>
      <c r="C11" s="6"/>
      <c r="D11" s="17"/>
      <c r="E11" s="8"/>
      <c r="F11" s="8"/>
      <c r="G11" s="15" t="s">
        <v>31</v>
      </c>
      <c r="H11" s="18">
        <v>0.15</v>
      </c>
      <c r="I11" s="18"/>
      <c r="J11" s="153"/>
      <c r="K11" s="136"/>
      <c r="L11" s="156"/>
      <c r="M11" s="136"/>
      <c r="N11" s="113"/>
      <c r="O11" s="156"/>
      <c r="P11" s="136"/>
      <c r="Q11" s="113"/>
      <c r="R11" s="156"/>
      <c r="S11" s="18"/>
      <c r="T11" s="18"/>
      <c r="U11" s="18"/>
      <c r="V11" s="18"/>
      <c r="W11" s="18"/>
      <c r="X11" s="18"/>
      <c r="Y11" s="11"/>
    </row>
    <row r="12" spans="1:34" ht="13.5" customHeight="1">
      <c r="A12" s="13"/>
      <c r="B12" s="6" t="s">
        <v>18</v>
      </c>
      <c r="C12" s="19"/>
      <c r="D12" s="19"/>
      <c r="E12" s="19"/>
      <c r="F12" s="86"/>
      <c r="G12" s="19" t="s">
        <v>28</v>
      </c>
      <c r="H12" s="20">
        <v>0.24110000000000001</v>
      </c>
      <c r="I12" s="20"/>
      <c r="J12" s="151"/>
      <c r="K12" s="173">
        <f>E12</f>
        <v>0</v>
      </c>
      <c r="L12" s="157">
        <f>K12*I12</f>
        <v>0</v>
      </c>
      <c r="M12" s="173">
        <f>K12</f>
        <v>0</v>
      </c>
      <c r="N12" s="114">
        <f>L12</f>
        <v>0</v>
      </c>
      <c r="O12" s="174" t="e">
        <f>N12/J12</f>
        <v>#DIV/0!</v>
      </c>
      <c r="P12" s="173">
        <f>E12-M12</f>
        <v>0</v>
      </c>
      <c r="Q12" s="114">
        <f>P12*I12</f>
        <v>0</v>
      </c>
      <c r="R12" s="174" t="e">
        <f>Q12/J12</f>
        <v>#DIV/0!</v>
      </c>
      <c r="S12" s="20"/>
      <c r="T12" s="20"/>
      <c r="U12" s="20"/>
      <c r="V12" s="20"/>
      <c r="W12" s="20"/>
      <c r="X12" s="20"/>
      <c r="Y12" s="11"/>
    </row>
    <row r="13" spans="1:34" ht="15" customHeight="1">
      <c r="A13" s="13"/>
      <c r="B13" s="19"/>
      <c r="C13" s="19"/>
      <c r="D13" s="19"/>
      <c r="E13" s="19"/>
      <c r="F13" s="86"/>
      <c r="G13" s="19"/>
      <c r="H13" s="19"/>
      <c r="I13" s="19"/>
      <c r="J13" s="152"/>
      <c r="K13" s="135">
        <f>E13</f>
        <v>0</v>
      </c>
      <c r="L13" s="158"/>
      <c r="M13" s="135"/>
      <c r="N13" s="115"/>
      <c r="O13" s="158"/>
      <c r="P13" s="135"/>
      <c r="Q13" s="115"/>
      <c r="R13" s="158"/>
      <c r="S13" s="19"/>
      <c r="T13" s="19"/>
      <c r="U13" s="19"/>
      <c r="V13" s="19"/>
      <c r="W13" s="19"/>
      <c r="X13" s="19"/>
      <c r="Y13" s="11"/>
    </row>
    <row r="14" spans="1:34" ht="11.25" customHeight="1">
      <c r="A14" s="630"/>
      <c r="B14" s="631"/>
      <c r="C14" s="631"/>
      <c r="D14" s="631"/>
      <c r="E14" s="631"/>
      <c r="F14" s="632"/>
      <c r="G14" s="631"/>
      <c r="H14" s="631"/>
      <c r="I14" s="631"/>
      <c r="J14" s="633"/>
      <c r="K14" s="634"/>
      <c r="L14" s="635"/>
      <c r="M14" s="634"/>
      <c r="N14" s="636"/>
      <c r="O14" s="635"/>
      <c r="P14" s="634"/>
      <c r="Q14" s="636"/>
      <c r="R14" s="635"/>
      <c r="S14" s="631"/>
      <c r="T14" s="631"/>
      <c r="U14" s="631"/>
      <c r="V14" s="631"/>
      <c r="W14" s="631"/>
      <c r="X14" s="631"/>
      <c r="Y14" s="631"/>
      <c r="Z14" s="631"/>
      <c r="AA14" s="631"/>
      <c r="AB14" s="631"/>
      <c r="AC14" s="631"/>
      <c r="AD14" s="631"/>
      <c r="AE14" s="631"/>
      <c r="AF14" s="631"/>
      <c r="AG14" s="631"/>
      <c r="AH14" s="631"/>
    </row>
    <row r="15" spans="1:34" ht="15">
      <c r="A15" s="664" t="s">
        <v>32</v>
      </c>
      <c r="B15" s="559" t="s">
        <v>33</v>
      </c>
      <c r="C15" s="667"/>
      <c r="D15" s="560"/>
      <c r="E15" s="623" t="s">
        <v>34</v>
      </c>
      <c r="F15" s="624"/>
      <c r="G15" s="625"/>
      <c r="H15" s="625"/>
      <c r="I15" s="625"/>
      <c r="J15" s="626"/>
      <c r="K15" s="627"/>
      <c r="L15" s="628"/>
      <c r="M15" s="627"/>
      <c r="N15" s="629"/>
      <c r="O15" s="628"/>
      <c r="P15" s="627"/>
      <c r="Q15" s="629"/>
      <c r="R15" s="628"/>
      <c r="S15" s="625"/>
      <c r="T15" s="625"/>
      <c r="U15" s="625"/>
      <c r="V15" s="625"/>
      <c r="W15" s="625"/>
      <c r="X15" s="625"/>
      <c r="Y15" s="625"/>
      <c r="Z15" s="625"/>
      <c r="AA15" s="625"/>
      <c r="AB15" s="625"/>
      <c r="AC15" s="625"/>
      <c r="AD15" s="625"/>
      <c r="AE15" s="625"/>
      <c r="AF15" s="625"/>
      <c r="AG15" s="625"/>
      <c r="AH15" s="625"/>
    </row>
    <row r="16" spans="1:34" ht="15">
      <c r="A16" s="665"/>
      <c r="B16" s="557"/>
      <c r="C16" s="558"/>
      <c r="D16" s="668"/>
      <c r="E16" s="655" t="s">
        <v>35</v>
      </c>
      <c r="F16" s="575"/>
      <c r="G16" s="575"/>
      <c r="H16" s="575"/>
      <c r="I16" s="575"/>
      <c r="J16" s="576"/>
      <c r="K16" s="605"/>
      <c r="L16" s="606"/>
      <c r="M16" s="605"/>
      <c r="N16" s="607"/>
      <c r="O16" s="606"/>
      <c r="P16" s="605"/>
      <c r="Q16" s="607"/>
      <c r="R16" s="606"/>
      <c r="S16" s="575"/>
      <c r="T16" s="575"/>
      <c r="U16" s="575"/>
      <c r="V16" s="575"/>
      <c r="W16" s="575"/>
      <c r="X16" s="575"/>
      <c r="Y16" s="575"/>
      <c r="Z16" s="575"/>
      <c r="AA16" s="575"/>
      <c r="AB16" s="575"/>
      <c r="AC16" s="575"/>
      <c r="AD16" s="575"/>
      <c r="AE16" s="575"/>
      <c r="AF16" s="575"/>
      <c r="AG16" s="575"/>
      <c r="AH16" s="575"/>
    </row>
    <row r="17" spans="1:34" ht="15">
      <c r="A17" s="665"/>
      <c r="B17" s="559" t="s">
        <v>36</v>
      </c>
      <c r="C17" s="560"/>
      <c r="D17" s="23" t="s">
        <v>37</v>
      </c>
      <c r="E17" s="612" t="s">
        <v>38</v>
      </c>
      <c r="F17" s="613"/>
      <c r="G17" s="612" t="s">
        <v>39</v>
      </c>
      <c r="H17" s="613"/>
      <c r="I17" s="612" t="s">
        <v>40</v>
      </c>
      <c r="J17" s="656"/>
      <c r="K17" s="76"/>
      <c r="L17" s="160"/>
      <c r="M17" s="76"/>
      <c r="N17" s="117"/>
      <c r="O17" s="160"/>
      <c r="P17" s="76"/>
      <c r="Q17" s="117"/>
      <c r="R17" s="160"/>
      <c r="S17" s="612" t="s">
        <v>41</v>
      </c>
      <c r="T17" s="613"/>
      <c r="U17" s="612" t="s">
        <v>68</v>
      </c>
      <c r="V17" s="613"/>
      <c r="W17" s="612" t="s">
        <v>69</v>
      </c>
      <c r="X17" s="613"/>
      <c r="Y17" s="612" t="s">
        <v>74</v>
      </c>
      <c r="Z17" s="613"/>
      <c r="AA17" s="612" t="s">
        <v>75</v>
      </c>
      <c r="AB17" s="613"/>
      <c r="AC17" s="612" t="s">
        <v>76</v>
      </c>
      <c r="AD17" s="613"/>
      <c r="AE17" s="612" t="s">
        <v>77</v>
      </c>
      <c r="AF17" s="613"/>
      <c r="AG17" s="612" t="s">
        <v>78</v>
      </c>
      <c r="AH17" s="613"/>
    </row>
    <row r="18" spans="1:34" ht="15.75" thickBot="1">
      <c r="A18" s="666"/>
      <c r="B18" s="561"/>
      <c r="C18" s="562"/>
      <c r="D18" s="24" t="s">
        <v>42</v>
      </c>
      <c r="E18" s="25" t="s">
        <v>43</v>
      </c>
      <c r="F18" s="80" t="s">
        <v>44</v>
      </c>
      <c r="G18" s="25" t="s">
        <v>43</v>
      </c>
      <c r="H18" s="26" t="s">
        <v>44</v>
      </c>
      <c r="I18" s="25" t="s">
        <v>43</v>
      </c>
      <c r="J18" s="141" t="s">
        <v>44</v>
      </c>
      <c r="K18" s="129"/>
      <c r="L18" s="159"/>
      <c r="M18" s="129"/>
      <c r="N18" s="116"/>
      <c r="O18" s="159"/>
      <c r="P18" s="129"/>
      <c r="Q18" s="116"/>
      <c r="R18" s="159"/>
      <c r="S18" s="25" t="s">
        <v>43</v>
      </c>
      <c r="T18" s="26" t="s">
        <v>44</v>
      </c>
      <c r="U18" s="25" t="s">
        <v>43</v>
      </c>
      <c r="V18" s="26" t="s">
        <v>44</v>
      </c>
      <c r="W18" s="25" t="s">
        <v>43</v>
      </c>
      <c r="X18" s="26" t="s">
        <v>44</v>
      </c>
      <c r="Y18" s="25" t="s">
        <v>43</v>
      </c>
      <c r="Z18" s="26" t="s">
        <v>44</v>
      </c>
      <c r="AA18" s="25" t="s">
        <v>43</v>
      </c>
      <c r="AB18" s="26" t="s">
        <v>44</v>
      </c>
      <c r="AC18" s="25" t="s">
        <v>43</v>
      </c>
      <c r="AD18" s="26" t="s">
        <v>44</v>
      </c>
      <c r="AE18" s="25" t="s">
        <v>43</v>
      </c>
      <c r="AF18" s="26" t="s">
        <v>44</v>
      </c>
      <c r="AG18" s="25" t="s">
        <v>43</v>
      </c>
      <c r="AH18" s="26" t="s">
        <v>44</v>
      </c>
    </row>
    <row r="19" spans="1:34" ht="15.75" thickTop="1">
      <c r="A19" s="27"/>
      <c r="B19" s="21"/>
      <c r="C19" s="22"/>
      <c r="D19" s="28"/>
      <c r="E19" s="29"/>
      <c r="F19" s="87"/>
      <c r="G19" s="29"/>
      <c r="H19" s="30"/>
      <c r="I19" s="29"/>
      <c r="J19" s="142"/>
      <c r="K19" s="129"/>
      <c r="L19" s="159"/>
      <c r="M19" s="129"/>
      <c r="N19" s="116"/>
      <c r="O19" s="159"/>
      <c r="P19" s="129"/>
      <c r="Q19" s="116"/>
      <c r="R19" s="159"/>
      <c r="S19" s="29"/>
      <c r="T19" s="30"/>
      <c r="U19" s="29"/>
      <c r="V19" s="30"/>
      <c r="W19" s="29"/>
      <c r="X19" s="30"/>
      <c r="Y19" s="29"/>
      <c r="Z19" s="30"/>
      <c r="AA19" s="29"/>
      <c r="AB19" s="30"/>
      <c r="AC19" s="29"/>
      <c r="AD19" s="30"/>
      <c r="AE19" s="29"/>
      <c r="AF19" s="30"/>
      <c r="AG19" s="29"/>
      <c r="AH19" s="30"/>
    </row>
    <row r="20" spans="1:34" ht="16.5" customHeight="1">
      <c r="A20" s="31" t="s">
        <v>2</v>
      </c>
      <c r="B20" s="637" t="s">
        <v>95</v>
      </c>
      <c r="C20" s="638"/>
      <c r="D20" s="32" t="e">
        <f>#REF!</f>
        <v>#REF!</v>
      </c>
      <c r="E20" s="33">
        <v>0.2</v>
      </c>
      <c r="F20" s="84" t="e">
        <f>E20*D20</f>
        <v>#REF!</v>
      </c>
      <c r="G20" s="33">
        <v>0.2</v>
      </c>
      <c r="H20" s="34" t="e">
        <f>G20*$D20</f>
        <v>#REF!</v>
      </c>
      <c r="I20" s="33">
        <v>0.3</v>
      </c>
      <c r="J20" s="143" t="e">
        <f>I20*$D20</f>
        <v>#REF!</v>
      </c>
      <c r="K20" s="130"/>
      <c r="L20" s="161"/>
      <c r="M20" s="130"/>
      <c r="N20" s="118"/>
      <c r="O20" s="161"/>
      <c r="P20" s="130"/>
      <c r="Q20" s="118"/>
      <c r="R20" s="161"/>
      <c r="S20" s="33">
        <v>0.3</v>
      </c>
      <c r="T20" s="34" t="e">
        <f>S20*$D20</f>
        <v>#REF!</v>
      </c>
      <c r="U20" s="33"/>
      <c r="V20" s="34" t="e">
        <f>U20*$D20</f>
        <v>#REF!</v>
      </c>
      <c r="W20" s="33"/>
      <c r="X20" s="34" t="e">
        <f>W20*$D20</f>
        <v>#REF!</v>
      </c>
      <c r="Y20" s="33"/>
      <c r="Z20" s="34" t="e">
        <f>Y20*$D20</f>
        <v>#REF!</v>
      </c>
      <c r="AA20" s="33"/>
      <c r="AB20" s="34" t="e">
        <f>AA20*$D20</f>
        <v>#REF!</v>
      </c>
      <c r="AC20" s="33"/>
      <c r="AD20" s="34" t="e">
        <f>AC20*$D20</f>
        <v>#REF!</v>
      </c>
      <c r="AE20" s="33"/>
      <c r="AF20" s="34" t="e">
        <f>AE20*$D20</f>
        <v>#REF!</v>
      </c>
      <c r="AG20" s="33"/>
      <c r="AH20" s="34" t="e">
        <f>AG20*$D20</f>
        <v>#REF!</v>
      </c>
    </row>
    <row r="21" spans="1:34" ht="18" customHeight="1">
      <c r="A21" s="31" t="s">
        <v>4</v>
      </c>
      <c r="B21" s="545" t="e">
        <f>#REF!</f>
        <v>#REF!</v>
      </c>
      <c r="C21" s="660"/>
      <c r="D21" s="32" t="e">
        <f>#REF!</f>
        <v>#REF!</v>
      </c>
      <c r="E21" s="33"/>
      <c r="F21" s="84" t="e">
        <f>E21*D21</f>
        <v>#REF!</v>
      </c>
      <c r="G21" s="33">
        <v>0.5</v>
      </c>
      <c r="H21" s="34" t="e">
        <f>G21*$D21</f>
        <v>#REF!</v>
      </c>
      <c r="I21" s="33">
        <v>0.5</v>
      </c>
      <c r="J21" s="143" t="e">
        <f>I21*$D21</f>
        <v>#REF!</v>
      </c>
      <c r="K21" s="130"/>
      <c r="L21" s="161"/>
      <c r="M21" s="130"/>
      <c r="N21" s="118"/>
      <c r="O21" s="161"/>
      <c r="P21" s="130"/>
      <c r="Q21" s="118"/>
      <c r="R21" s="161"/>
      <c r="S21" s="33"/>
      <c r="T21" s="34" t="e">
        <f>S21*$D21</f>
        <v>#REF!</v>
      </c>
      <c r="U21" s="33"/>
      <c r="V21" s="34" t="e">
        <f>U21*$D21</f>
        <v>#REF!</v>
      </c>
      <c r="W21" s="33"/>
      <c r="X21" s="34"/>
      <c r="Y21" s="33"/>
      <c r="Z21" s="34" t="e">
        <f>Y21*$D21</f>
        <v>#REF!</v>
      </c>
      <c r="AA21" s="33"/>
      <c r="AB21" s="34"/>
      <c r="AC21" s="33"/>
      <c r="AD21" s="34"/>
      <c r="AE21" s="33"/>
      <c r="AF21" s="34" t="e">
        <f>AE21*$D21</f>
        <v>#REF!</v>
      </c>
      <c r="AG21" s="33"/>
      <c r="AH21" s="34"/>
    </row>
    <row r="22" spans="1:34" ht="17.25" customHeight="1">
      <c r="A22" s="31" t="s">
        <v>6</v>
      </c>
      <c r="B22" s="661" t="s">
        <v>165</v>
      </c>
      <c r="C22" s="638"/>
      <c r="D22" s="32" t="e">
        <f>#REF!</f>
        <v>#REF!</v>
      </c>
      <c r="E22" s="33">
        <v>0.05</v>
      </c>
      <c r="F22" s="84" t="e">
        <f>E22*D22</f>
        <v>#REF!</v>
      </c>
      <c r="G22" s="33">
        <v>0.05</v>
      </c>
      <c r="H22" s="34" t="e">
        <f>G22*$D22</f>
        <v>#REF!</v>
      </c>
      <c r="I22" s="33">
        <v>0.1</v>
      </c>
      <c r="J22" s="143" t="e">
        <f>I22*$D22</f>
        <v>#REF!</v>
      </c>
      <c r="K22" s="130"/>
      <c r="L22" s="161"/>
      <c r="M22" s="130"/>
      <c r="N22" s="118"/>
      <c r="O22" s="161"/>
      <c r="P22" s="130"/>
      <c r="Q22" s="118"/>
      <c r="R22" s="161"/>
      <c r="S22" s="33">
        <v>0.1</v>
      </c>
      <c r="T22" s="34" t="e">
        <f>S22*$D22</f>
        <v>#REF!</v>
      </c>
      <c r="U22" s="33">
        <v>0.1</v>
      </c>
      <c r="V22" s="34" t="e">
        <f>U22*$D22</f>
        <v>#REF!</v>
      </c>
      <c r="W22" s="33">
        <v>0.1</v>
      </c>
      <c r="X22" s="34" t="e">
        <f>W22*$D22</f>
        <v>#REF!</v>
      </c>
      <c r="Y22" s="33">
        <v>0.1</v>
      </c>
      <c r="Z22" s="34" t="e">
        <f>Y22*$D22</f>
        <v>#REF!</v>
      </c>
      <c r="AA22" s="33">
        <v>0.1</v>
      </c>
      <c r="AB22" s="34" t="e">
        <f>AA22*$D22</f>
        <v>#REF!</v>
      </c>
      <c r="AC22" s="33">
        <v>0.1</v>
      </c>
      <c r="AD22" s="34" t="e">
        <f>AC22*$D22</f>
        <v>#REF!</v>
      </c>
      <c r="AE22" s="33">
        <v>0.1</v>
      </c>
      <c r="AF22" s="34" t="e">
        <f>AE22*$D22</f>
        <v>#REF!</v>
      </c>
      <c r="AG22" s="33">
        <v>0.1</v>
      </c>
      <c r="AH22" s="34" t="e">
        <f>AG22*$D22</f>
        <v>#REF!</v>
      </c>
    </row>
    <row r="23" spans="1:34" ht="17.25" customHeight="1">
      <c r="A23" s="31" t="s">
        <v>8</v>
      </c>
      <c r="B23" s="662" t="e">
        <f>#REF!</f>
        <v>#REF!</v>
      </c>
      <c r="C23" s="663"/>
      <c r="D23" s="35" t="e">
        <f>#REF!</f>
        <v>#REF!</v>
      </c>
      <c r="E23" s="33"/>
      <c r="F23" s="84" t="e">
        <f>E23*D23</f>
        <v>#REF!</v>
      </c>
      <c r="G23" s="33"/>
      <c r="H23" s="34" t="e">
        <f>G23*$D23</f>
        <v>#REF!</v>
      </c>
      <c r="I23" s="33"/>
      <c r="J23" s="143" t="e">
        <f>I23*$D23</f>
        <v>#REF!</v>
      </c>
      <c r="K23" s="130"/>
      <c r="L23" s="161"/>
      <c r="M23" s="130"/>
      <c r="N23" s="118"/>
      <c r="O23" s="161"/>
      <c r="P23" s="130"/>
      <c r="Q23" s="118"/>
      <c r="R23" s="161"/>
      <c r="S23" s="33"/>
      <c r="T23" s="34" t="e">
        <f>S23*$D23</f>
        <v>#REF!</v>
      </c>
      <c r="U23" s="33"/>
      <c r="V23" s="34" t="e">
        <f>U23*$D23</f>
        <v>#REF!</v>
      </c>
      <c r="W23" s="33"/>
      <c r="X23" s="34" t="e">
        <f>W23*$D23</f>
        <v>#REF!</v>
      </c>
      <c r="Y23" s="33"/>
      <c r="Z23" s="34" t="e">
        <f>Y23*$D23</f>
        <v>#REF!</v>
      </c>
      <c r="AA23" s="33"/>
      <c r="AB23" s="34" t="e">
        <f>AA23*$D23</f>
        <v>#REF!</v>
      </c>
      <c r="AC23" s="33"/>
      <c r="AD23" s="34" t="e">
        <f>AC23*$D23</f>
        <v>#REF!</v>
      </c>
      <c r="AE23" s="33"/>
      <c r="AF23" s="34" t="e">
        <f>AE23*$D23</f>
        <v>#REF!</v>
      </c>
      <c r="AG23" s="33">
        <v>1</v>
      </c>
      <c r="AH23" s="34" t="e">
        <f>AG23*$D23</f>
        <v>#REF!</v>
      </c>
    </row>
    <row r="24" spans="1:34" ht="18" customHeight="1">
      <c r="A24" s="614" t="s">
        <v>45</v>
      </c>
      <c r="B24" s="615"/>
      <c r="C24" s="616"/>
      <c r="D24" s="36"/>
      <c r="E24" s="37" t="e">
        <f>F24/D25</f>
        <v>#REF!</v>
      </c>
      <c r="F24" s="83" t="e">
        <f>SUM(F19:F23)</f>
        <v>#REF!</v>
      </c>
      <c r="G24" s="37" t="e">
        <f>H24/D25</f>
        <v>#REF!</v>
      </c>
      <c r="H24" s="38" t="e">
        <f>SUM(H20:H23)</f>
        <v>#REF!</v>
      </c>
      <c r="I24" s="39" t="e">
        <f>J24/D25</f>
        <v>#REF!</v>
      </c>
      <c r="J24" s="144" t="e">
        <f>SUM(J19:J23)</f>
        <v>#REF!</v>
      </c>
      <c r="K24" s="131"/>
      <c r="L24" s="162"/>
      <c r="M24" s="131"/>
      <c r="N24" s="119"/>
      <c r="O24" s="162"/>
      <c r="P24" s="131"/>
      <c r="Q24" s="119"/>
      <c r="R24" s="162"/>
      <c r="S24" s="39" t="e">
        <f>T24/D25</f>
        <v>#REF!</v>
      </c>
      <c r="T24" s="40" t="e">
        <f>SUM(T19:T23)</f>
        <v>#REF!</v>
      </c>
      <c r="U24" s="39" t="e">
        <f>V24/D25</f>
        <v>#REF!</v>
      </c>
      <c r="V24" s="40" t="e">
        <f>V22</f>
        <v>#REF!</v>
      </c>
      <c r="W24" s="39" t="e">
        <f>X24/D25</f>
        <v>#REF!</v>
      </c>
      <c r="X24" s="40" t="e">
        <f>X22</f>
        <v>#REF!</v>
      </c>
      <c r="Y24" s="39" t="e">
        <f>Z24/D25</f>
        <v>#REF!</v>
      </c>
      <c r="Z24" s="40" t="e">
        <f>Z22</f>
        <v>#REF!</v>
      </c>
      <c r="AA24" s="39" t="e">
        <f>AB24/D25</f>
        <v>#REF!</v>
      </c>
      <c r="AB24" s="40" t="e">
        <f>AB22</f>
        <v>#REF!</v>
      </c>
      <c r="AC24" s="39" t="e">
        <f>AD24/D25</f>
        <v>#REF!</v>
      </c>
      <c r="AD24" s="40" t="e">
        <f>AD22</f>
        <v>#REF!</v>
      </c>
      <c r="AE24" s="39" t="e">
        <f>AF24/D25</f>
        <v>#REF!</v>
      </c>
      <c r="AF24" s="40" t="e">
        <f>AF22</f>
        <v>#REF!</v>
      </c>
      <c r="AG24" s="39" t="e">
        <f>AH24/D25</f>
        <v>#REF!</v>
      </c>
      <c r="AH24" s="40" t="e">
        <f>AH22+AH23</f>
        <v>#REF!</v>
      </c>
    </row>
    <row r="25" spans="1:34" ht="17.25" customHeight="1" thickBot="1">
      <c r="A25" s="657" t="s">
        <v>46</v>
      </c>
      <c r="B25" s="658"/>
      <c r="C25" s="659"/>
      <c r="D25" s="41" t="e">
        <f>SUM(D20:D23)</f>
        <v>#REF!</v>
      </c>
      <c r="E25" s="42" t="e">
        <f>F25/D25</f>
        <v>#REF!</v>
      </c>
      <c r="F25" s="85" t="e">
        <f>F24</f>
        <v>#REF!</v>
      </c>
      <c r="G25" s="42" t="e">
        <f>H25/D25</f>
        <v>#REF!</v>
      </c>
      <c r="H25" s="43" t="e">
        <f>H24+F25</f>
        <v>#REF!</v>
      </c>
      <c r="I25" s="44" t="e">
        <f>J25/D25</f>
        <v>#REF!</v>
      </c>
      <c r="J25" s="145" t="e">
        <f>J24+H25</f>
        <v>#REF!</v>
      </c>
      <c r="K25" s="131"/>
      <c r="L25" s="162"/>
      <c r="M25" s="131"/>
      <c r="N25" s="119"/>
      <c r="O25" s="162"/>
      <c r="P25" s="131"/>
      <c r="Q25" s="119"/>
      <c r="R25" s="162"/>
      <c r="S25" s="44" t="e">
        <f>T25/D25</f>
        <v>#REF!</v>
      </c>
      <c r="T25" s="45" t="e">
        <f>T24+J25</f>
        <v>#REF!</v>
      </c>
      <c r="U25" s="44" t="e">
        <f>V25/D25</f>
        <v>#REF!</v>
      </c>
      <c r="V25" s="45" t="e">
        <f>V24+T25</f>
        <v>#REF!</v>
      </c>
      <c r="W25" s="44" t="e">
        <f>X25/D25</f>
        <v>#REF!</v>
      </c>
      <c r="X25" s="45" t="e">
        <f>X24+V25</f>
        <v>#REF!</v>
      </c>
      <c r="Y25" s="44" t="e">
        <f>Z25/D25</f>
        <v>#REF!</v>
      </c>
      <c r="Z25" s="45" t="e">
        <f>Z24+X25</f>
        <v>#REF!</v>
      </c>
      <c r="AA25" s="44" t="e">
        <f>AB25/D25</f>
        <v>#REF!</v>
      </c>
      <c r="AB25" s="45" t="e">
        <f>AB24+Z25</f>
        <v>#REF!</v>
      </c>
      <c r="AC25" s="44" t="e">
        <f>AD25/D25</f>
        <v>#REF!</v>
      </c>
      <c r="AD25" s="45" t="e">
        <f>AD24+AB25</f>
        <v>#REF!</v>
      </c>
      <c r="AE25" s="44" t="e">
        <f>AF25/D25</f>
        <v>#REF!</v>
      </c>
      <c r="AF25" s="45" t="e">
        <f>AF24+AD25</f>
        <v>#REF!</v>
      </c>
      <c r="AG25" s="44" t="e">
        <f>AH25/D25</f>
        <v>#REF!</v>
      </c>
      <c r="AH25" s="45" t="e">
        <f>AH24+AF25</f>
        <v>#REF!</v>
      </c>
    </row>
    <row r="26" spans="1:34" ht="15.75" thickTop="1">
      <c r="A26" s="46"/>
      <c r="B26" s="47"/>
      <c r="C26" s="47"/>
      <c r="D26" s="48"/>
      <c r="E26" s="49"/>
      <c r="F26" s="79"/>
      <c r="G26" s="49"/>
      <c r="H26" s="50"/>
      <c r="I26" s="50"/>
      <c r="J26" s="146"/>
      <c r="K26" s="132"/>
      <c r="L26" s="163"/>
      <c r="M26" s="132"/>
      <c r="N26" s="120"/>
      <c r="O26" s="163"/>
      <c r="P26" s="132"/>
      <c r="Q26" s="120"/>
      <c r="R26" s="163"/>
      <c r="S26" s="50"/>
      <c r="T26" s="50"/>
      <c r="U26" s="50"/>
      <c r="V26" s="50"/>
      <c r="W26" s="50"/>
      <c r="X26" s="50"/>
      <c r="Y26" s="11"/>
    </row>
    <row r="27" spans="1:34" ht="15">
      <c r="A27" s="610"/>
      <c r="B27" s="609"/>
      <c r="C27" s="609"/>
      <c r="D27" s="609"/>
      <c r="E27" s="595"/>
      <c r="F27" s="596"/>
      <c r="G27" s="595"/>
      <c r="H27" s="595"/>
      <c r="I27" s="595"/>
      <c r="J27" s="597"/>
      <c r="K27" s="598"/>
      <c r="L27" s="599"/>
      <c r="M27" s="598"/>
      <c r="N27" s="600"/>
      <c r="O27" s="599"/>
      <c r="P27" s="598"/>
      <c r="Q27" s="600"/>
      <c r="R27" s="599"/>
      <c r="S27" s="601"/>
      <c r="T27" s="601"/>
      <c r="U27" s="601"/>
      <c r="V27" s="601"/>
      <c r="W27" s="601"/>
      <c r="X27" s="601"/>
      <c r="Y27" s="9"/>
    </row>
    <row r="28" spans="1:34" ht="15">
      <c r="A28" s="610"/>
      <c r="B28" s="609"/>
      <c r="C28" s="609"/>
      <c r="D28" s="609"/>
      <c r="E28" s="602"/>
      <c r="F28" s="603"/>
      <c r="G28" s="602"/>
      <c r="H28" s="602"/>
      <c r="I28" s="602"/>
      <c r="J28" s="604"/>
      <c r="K28" s="605"/>
      <c r="L28" s="606"/>
      <c r="M28" s="605"/>
      <c r="N28" s="607"/>
      <c r="O28" s="606"/>
      <c r="P28" s="605"/>
      <c r="Q28" s="607"/>
      <c r="R28" s="606"/>
      <c r="S28" s="608"/>
      <c r="T28" s="608"/>
      <c r="U28" s="608"/>
      <c r="V28" s="608"/>
      <c r="W28" s="608"/>
      <c r="X28" s="608"/>
      <c r="Y28" s="9"/>
    </row>
    <row r="29" spans="1:34" ht="15">
      <c r="A29" s="610"/>
      <c r="B29" s="609"/>
      <c r="C29" s="609"/>
      <c r="D29" s="93"/>
      <c r="E29" s="610"/>
      <c r="F29" s="603"/>
      <c r="G29" s="610"/>
      <c r="H29" s="610"/>
      <c r="I29" s="89"/>
      <c r="J29" s="148"/>
      <c r="K29" s="76"/>
      <c r="L29" s="160"/>
      <c r="M29" s="76"/>
      <c r="N29" s="117"/>
      <c r="O29" s="160"/>
      <c r="P29" s="76"/>
      <c r="Q29" s="117"/>
      <c r="R29" s="160"/>
      <c r="S29" s="51"/>
      <c r="T29" s="51"/>
      <c r="U29" s="51"/>
      <c r="V29" s="51"/>
      <c r="W29" s="51"/>
      <c r="X29" s="51"/>
      <c r="Y29" s="9"/>
    </row>
    <row r="30" spans="1:34" ht="15">
      <c r="A30" s="610"/>
      <c r="B30" s="609"/>
      <c r="C30" s="609"/>
      <c r="D30" s="94"/>
      <c r="E30" s="91"/>
      <c r="F30" s="92"/>
      <c r="G30" s="91"/>
      <c r="H30" s="91"/>
      <c r="I30" s="91"/>
      <c r="J30" s="147"/>
      <c r="K30" s="129"/>
      <c r="L30" s="159"/>
      <c r="M30" s="129"/>
      <c r="N30" s="116"/>
      <c r="O30" s="159"/>
      <c r="P30" s="129"/>
      <c r="Q30" s="116"/>
      <c r="R30" s="159"/>
      <c r="S30" s="52"/>
      <c r="T30" s="52"/>
      <c r="U30" s="52"/>
      <c r="V30" s="52"/>
      <c r="W30" s="52"/>
      <c r="X30" s="52"/>
      <c r="Z30" s="9"/>
    </row>
    <row r="31" spans="1:34" ht="15">
      <c r="A31" s="89"/>
      <c r="B31" s="90"/>
      <c r="C31" s="90"/>
      <c r="D31" s="94"/>
      <c r="E31" s="91"/>
      <c r="F31" s="95"/>
      <c r="G31" s="91"/>
      <c r="H31" s="96"/>
      <c r="I31" s="96"/>
      <c r="J31" s="149"/>
      <c r="K31" s="133"/>
      <c r="L31" s="164"/>
      <c r="M31" s="133"/>
      <c r="N31" s="121"/>
      <c r="O31" s="164"/>
      <c r="P31" s="133"/>
      <c r="Q31" s="121"/>
      <c r="R31" s="164"/>
      <c r="S31" s="53"/>
      <c r="T31" s="53"/>
      <c r="U31" s="53"/>
      <c r="V31" s="53"/>
      <c r="W31" s="53"/>
      <c r="X31" s="53"/>
      <c r="Z31" s="9"/>
    </row>
    <row r="32" spans="1:34" ht="15" customHeight="1">
      <c r="A32" s="97"/>
      <c r="B32" s="642"/>
      <c r="C32" s="642"/>
      <c r="D32" s="6"/>
      <c r="E32" s="6"/>
      <c r="F32" s="98"/>
      <c r="G32" s="617"/>
      <c r="H32" s="617"/>
      <c r="I32" s="617"/>
      <c r="J32" s="643"/>
      <c r="K32" s="644"/>
      <c r="L32" s="645"/>
      <c r="M32" s="644"/>
      <c r="N32" s="646"/>
      <c r="O32" s="645"/>
      <c r="P32" s="644"/>
      <c r="Q32" s="646"/>
      <c r="R32" s="645"/>
      <c r="S32" s="647"/>
      <c r="T32" s="647"/>
      <c r="U32" s="647"/>
      <c r="V32" s="647"/>
      <c r="W32" s="647"/>
      <c r="X32" s="647"/>
      <c r="Y32" s="647"/>
      <c r="Z32" s="9"/>
    </row>
    <row r="33" spans="1:27" ht="16.5" customHeight="1">
      <c r="A33" s="97"/>
      <c r="B33" s="639"/>
      <c r="C33" s="640"/>
      <c r="D33" s="6"/>
      <c r="E33" s="6"/>
      <c r="F33" s="99"/>
      <c r="G33" s="7"/>
      <c r="H33" s="7"/>
      <c r="I33" s="7"/>
      <c r="J33" s="150"/>
      <c r="K33" s="134"/>
      <c r="L33" s="165"/>
      <c r="M33" s="134"/>
      <c r="N33" s="122"/>
      <c r="O33" s="165"/>
      <c r="P33" s="134"/>
      <c r="Q33" s="122"/>
      <c r="R33" s="165"/>
      <c r="S33" s="54"/>
      <c r="T33" s="54"/>
      <c r="U33" s="54"/>
      <c r="V33" s="54"/>
      <c r="W33" s="54"/>
      <c r="X33" s="54"/>
      <c r="Y33" s="54"/>
      <c r="Z33" s="9"/>
    </row>
    <row r="34" spans="1:27" ht="17.25" customHeight="1">
      <c r="A34" s="97"/>
      <c r="B34" s="641"/>
      <c r="C34" s="642"/>
      <c r="D34" s="6"/>
      <c r="E34" s="100"/>
      <c r="F34" s="14"/>
      <c r="G34" s="5"/>
      <c r="H34" s="7"/>
      <c r="I34" s="7"/>
      <c r="J34" s="150"/>
      <c r="K34" s="134"/>
      <c r="L34" s="150"/>
      <c r="M34" s="134"/>
      <c r="N34" s="150"/>
      <c r="O34" s="165"/>
      <c r="P34" s="134"/>
      <c r="Q34" s="150"/>
      <c r="R34" s="165"/>
      <c r="S34" s="54"/>
      <c r="T34" s="54"/>
      <c r="U34" s="54"/>
      <c r="V34" s="54"/>
      <c r="W34" s="54"/>
      <c r="X34" s="54"/>
      <c r="Y34" s="73"/>
      <c r="Z34" s="9"/>
      <c r="AA34" s="55"/>
    </row>
    <row r="35" spans="1:27" ht="19.5">
      <c r="A35" s="615"/>
      <c r="B35" s="615"/>
      <c r="C35" s="615"/>
      <c r="D35" s="6"/>
      <c r="E35" s="100"/>
      <c r="F35" s="12"/>
      <c r="G35" s="648"/>
      <c r="H35" s="648"/>
      <c r="I35" s="648"/>
      <c r="J35" s="649"/>
      <c r="K35" s="650"/>
      <c r="L35" s="651"/>
      <c r="M35" s="650"/>
      <c r="N35" s="652"/>
      <c r="O35" s="651"/>
      <c r="P35" s="650"/>
      <c r="Q35" s="652"/>
      <c r="R35" s="651"/>
      <c r="S35" s="541"/>
      <c r="T35" s="541"/>
      <c r="U35" s="541"/>
      <c r="V35" s="541"/>
      <c r="W35" s="541"/>
      <c r="X35" s="541"/>
      <c r="Y35" s="541"/>
      <c r="Z35" s="9"/>
      <c r="AA35" s="75" t="e">
        <f>100%-AG25</f>
        <v>#REF!</v>
      </c>
    </row>
    <row r="36" spans="1:27" ht="16.5" customHeight="1">
      <c r="A36" s="653" t="s">
        <v>26</v>
      </c>
      <c r="B36" s="654"/>
      <c r="C36" s="654"/>
      <c r="D36" s="6"/>
      <c r="E36" s="100"/>
      <c r="F36" s="81">
        <v>4.63</v>
      </c>
      <c r="G36" s="648"/>
      <c r="H36" s="648"/>
      <c r="I36" s="648"/>
      <c r="J36" s="649"/>
      <c r="K36" s="650"/>
      <c r="L36" s="651"/>
      <c r="M36" s="650"/>
      <c r="N36" s="652"/>
      <c r="O36" s="651"/>
      <c r="P36" s="650"/>
      <c r="Q36" s="652"/>
      <c r="R36" s="651"/>
      <c r="S36" s="541"/>
      <c r="T36" s="541"/>
      <c r="U36" s="541"/>
      <c r="V36" s="541"/>
      <c r="W36" s="541"/>
      <c r="X36" s="541"/>
      <c r="Y36" s="541"/>
      <c r="Z36" s="9"/>
      <c r="AA36" s="10" t="e">
        <f>AA35/7</f>
        <v>#REF!</v>
      </c>
    </row>
    <row r="37" spans="1:27" ht="15.75">
      <c r="A37" s="101"/>
      <c r="B37" s="101"/>
      <c r="C37" s="102"/>
      <c r="D37" s="102"/>
      <c r="E37" s="103"/>
      <c r="F37" s="81">
        <v>1.35</v>
      </c>
      <c r="G37" s="104"/>
      <c r="H37" s="105"/>
      <c r="I37" s="105"/>
      <c r="J37" s="139"/>
      <c r="K37" s="127"/>
      <c r="L37" s="166"/>
      <c r="M37" s="127"/>
      <c r="N37" s="123"/>
      <c r="O37" s="166"/>
      <c r="P37" s="127"/>
      <c r="Q37" s="123"/>
      <c r="R37" s="166"/>
      <c r="S37" s="56"/>
      <c r="T37" s="56"/>
      <c r="U37" s="56"/>
      <c r="V37" s="56"/>
      <c r="W37" s="56"/>
      <c r="X37" s="56"/>
      <c r="Y37" s="9"/>
      <c r="Z37" s="9"/>
      <c r="AA37" s="9"/>
    </row>
    <row r="38" spans="1:27" ht="12.75" customHeight="1">
      <c r="A38" s="106"/>
      <c r="B38" s="101"/>
      <c r="C38" s="102"/>
      <c r="D38" s="102"/>
      <c r="E38" s="103"/>
      <c r="F38" s="81">
        <v>12</v>
      </c>
      <c r="G38" s="104"/>
      <c r="H38" s="106"/>
      <c r="I38" s="106"/>
      <c r="J38" s="140"/>
      <c r="K38" s="128"/>
      <c r="L38" s="167"/>
      <c r="M38" s="128"/>
      <c r="N38" s="124"/>
      <c r="O38" s="167"/>
      <c r="P38" s="128"/>
      <c r="Q38" s="124"/>
      <c r="R38" s="167"/>
      <c r="S38" s="57"/>
      <c r="T38" s="57"/>
      <c r="U38" s="57"/>
      <c r="V38" s="57"/>
      <c r="W38" s="57"/>
      <c r="X38" s="57"/>
      <c r="Y38" s="74"/>
      <c r="Z38" s="9"/>
    </row>
    <row r="39" spans="1:27" ht="15.75">
      <c r="A39" s="106"/>
      <c r="B39" s="101"/>
      <c r="C39" s="102"/>
      <c r="D39" s="102"/>
      <c r="E39" s="103"/>
      <c r="F39" s="81">
        <v>36</v>
      </c>
      <c r="G39" s="104"/>
      <c r="H39" s="106"/>
      <c r="I39" s="106"/>
      <c r="J39" s="140"/>
      <c r="K39" s="128"/>
      <c r="L39" s="167"/>
      <c r="M39" s="128"/>
      <c r="N39" s="124"/>
      <c r="O39" s="167"/>
      <c r="P39" s="128"/>
      <c r="Q39" s="124"/>
      <c r="R39" s="167"/>
      <c r="S39" s="57"/>
      <c r="T39" s="57"/>
      <c r="U39" s="57"/>
      <c r="V39" s="57"/>
      <c r="W39" s="57"/>
      <c r="X39" s="57"/>
    </row>
    <row r="40" spans="1:27" ht="15.75">
      <c r="A40" s="101"/>
      <c r="B40" s="101"/>
      <c r="C40" s="102"/>
      <c r="D40" s="102"/>
      <c r="E40" s="103"/>
      <c r="F40" s="81">
        <v>50</v>
      </c>
      <c r="G40" s="104"/>
      <c r="H40" s="105"/>
      <c r="I40" s="105"/>
      <c r="J40" s="139"/>
      <c r="K40" s="127">
        <v>100</v>
      </c>
      <c r="L40" s="166"/>
      <c r="M40" s="127"/>
      <c r="N40" s="123"/>
      <c r="O40" s="166"/>
      <c r="P40" s="127"/>
      <c r="Q40" s="123"/>
      <c r="R40" s="166"/>
      <c r="S40" s="56"/>
      <c r="T40" s="56"/>
      <c r="U40" s="56"/>
      <c r="V40" s="56"/>
      <c r="W40" s="56"/>
      <c r="X40" s="56"/>
    </row>
    <row r="41" spans="1:27" ht="15.75">
      <c r="A41" s="107"/>
      <c r="B41" s="107"/>
      <c r="C41" s="107"/>
      <c r="D41" s="107"/>
      <c r="E41" s="108"/>
      <c r="F41" s="81">
        <v>20.079999999999998</v>
      </c>
      <c r="G41" s="107"/>
      <c r="H41" s="107"/>
      <c r="I41" s="107"/>
      <c r="J41" s="138"/>
      <c r="K41" s="126"/>
      <c r="L41" s="168"/>
      <c r="M41" s="126"/>
      <c r="N41" s="125"/>
      <c r="O41" s="168"/>
      <c r="P41" s="126"/>
      <c r="Q41" s="125"/>
      <c r="R41" s="168"/>
      <c r="S41" s="9"/>
      <c r="T41" s="9"/>
      <c r="U41" s="9"/>
      <c r="V41" s="9"/>
      <c r="W41" s="9"/>
      <c r="X41" s="9"/>
    </row>
    <row r="42" spans="1:27" ht="15.75">
      <c r="A42" s="109"/>
      <c r="B42" s="109"/>
      <c r="C42" s="109"/>
      <c r="D42" s="109"/>
      <c r="E42" s="110"/>
      <c r="F42" s="81">
        <v>170</v>
      </c>
      <c r="G42" s="109"/>
      <c r="H42" s="109"/>
      <c r="I42" s="109"/>
      <c r="J42" s="138"/>
      <c r="K42" s="126"/>
      <c r="L42" s="168"/>
      <c r="M42" s="126"/>
      <c r="N42" s="125"/>
      <c r="O42" s="168"/>
      <c r="P42" s="126"/>
      <c r="Q42" s="125"/>
      <c r="R42" s="168"/>
    </row>
    <row r="43" spans="1:27" ht="15.75">
      <c r="A43" s="109"/>
      <c r="B43" s="109"/>
      <c r="C43" s="109"/>
      <c r="D43" s="109"/>
      <c r="E43" s="110"/>
      <c r="F43" s="88">
        <v>60</v>
      </c>
      <c r="G43" s="109"/>
      <c r="H43" s="109"/>
      <c r="I43" s="109"/>
      <c r="J43" s="138"/>
      <c r="K43" s="126"/>
      <c r="L43" s="168"/>
      <c r="M43" s="126"/>
      <c r="N43" s="125"/>
      <c r="O43" s="168"/>
      <c r="P43" s="126"/>
      <c r="Q43" s="125"/>
      <c r="R43" s="168"/>
    </row>
    <row r="44" spans="1:27" ht="15.75">
      <c r="A44" s="109"/>
      <c r="B44" s="109"/>
      <c r="C44" s="109"/>
      <c r="D44" s="109"/>
      <c r="E44" s="110"/>
      <c r="F44" s="81">
        <v>378</v>
      </c>
      <c r="G44" s="109"/>
      <c r="H44" s="109"/>
      <c r="I44" s="109"/>
      <c r="J44" s="138"/>
      <c r="K44" s="126"/>
      <c r="L44" s="168"/>
      <c r="M44" s="126"/>
      <c r="N44" s="125"/>
      <c r="O44" s="168"/>
      <c r="P44" s="126"/>
      <c r="Q44" s="125"/>
      <c r="R44" s="168"/>
    </row>
    <row r="45" spans="1:27" ht="15.75">
      <c r="A45" s="109"/>
      <c r="B45" s="109"/>
      <c r="C45" s="109"/>
      <c r="D45" s="109"/>
      <c r="E45" s="110"/>
      <c r="F45" s="81">
        <v>90</v>
      </c>
      <c r="G45" s="109"/>
      <c r="H45" s="109"/>
      <c r="I45" s="109"/>
      <c r="J45" s="138"/>
      <c r="K45" s="126"/>
      <c r="L45" s="168"/>
      <c r="M45" s="126"/>
      <c r="N45" s="125"/>
      <c r="O45" s="168"/>
      <c r="P45" s="126"/>
      <c r="Q45" s="125"/>
      <c r="R45" s="168"/>
    </row>
    <row r="46" spans="1:27" ht="15.75">
      <c r="A46" s="109"/>
      <c r="B46" s="109"/>
      <c r="C46" s="109"/>
      <c r="D46" s="109"/>
      <c r="E46" s="109"/>
      <c r="F46" s="81">
        <v>561</v>
      </c>
      <c r="G46" s="109"/>
      <c r="H46" s="109"/>
      <c r="I46" s="109"/>
      <c r="J46" s="138"/>
      <c r="K46" s="126">
        <v>300</v>
      </c>
      <c r="L46" s="168"/>
      <c r="M46" s="126"/>
      <c r="N46" s="125"/>
      <c r="O46" s="168"/>
      <c r="P46" s="126"/>
      <c r="Q46" s="125"/>
      <c r="R46" s="168"/>
    </row>
    <row r="47" spans="1:27" ht="15.75">
      <c r="A47" s="109"/>
      <c r="B47" s="109"/>
      <c r="C47" s="111"/>
      <c r="D47" s="109"/>
      <c r="E47" s="109"/>
      <c r="F47" s="81">
        <v>110.5</v>
      </c>
      <c r="G47" s="109"/>
      <c r="H47" s="109"/>
      <c r="I47" s="109"/>
      <c r="J47" s="138"/>
      <c r="K47" s="126"/>
      <c r="L47" s="168"/>
      <c r="M47" s="126"/>
      <c r="N47" s="125"/>
      <c r="O47" s="168"/>
      <c r="P47" s="126"/>
      <c r="Q47" s="125"/>
      <c r="R47" s="168"/>
    </row>
    <row r="48" spans="1:27" ht="15.75">
      <c r="A48" s="109"/>
      <c r="B48" s="109"/>
      <c r="C48" s="109"/>
      <c r="D48" s="109"/>
      <c r="E48" s="109"/>
      <c r="F48" s="81">
        <v>606.07000000000005</v>
      </c>
      <c r="G48" s="109"/>
      <c r="H48" s="109"/>
      <c r="I48" s="109"/>
      <c r="J48" s="138"/>
      <c r="K48" s="126"/>
      <c r="L48" s="168"/>
      <c r="M48" s="126"/>
      <c r="N48" s="125"/>
      <c r="O48" s="168"/>
      <c r="P48" s="126"/>
      <c r="Q48" s="125"/>
      <c r="R48" s="168"/>
    </row>
    <row r="49" spans="1:18" ht="15.75">
      <c r="A49" s="109"/>
      <c r="B49" s="109"/>
      <c r="C49" s="109"/>
      <c r="D49" s="109"/>
      <c r="E49" s="109"/>
      <c r="F49" s="81">
        <v>1935.62</v>
      </c>
      <c r="G49" s="109"/>
      <c r="H49" s="109"/>
      <c r="I49" s="109"/>
      <c r="J49" s="138"/>
      <c r="K49" s="126"/>
      <c r="L49" s="168"/>
      <c r="M49" s="126"/>
      <c r="N49" s="125"/>
      <c r="O49" s="168"/>
      <c r="P49" s="126"/>
      <c r="Q49" s="125"/>
      <c r="R49" s="168"/>
    </row>
    <row r="50" spans="1:18" ht="15.75">
      <c r="A50" s="109"/>
      <c r="B50" s="109"/>
      <c r="C50" s="109"/>
      <c r="D50" s="109"/>
      <c r="E50" s="109"/>
      <c r="F50" s="88">
        <v>2791.62</v>
      </c>
      <c r="G50" s="109"/>
      <c r="H50" s="109"/>
      <c r="I50" s="109"/>
      <c r="J50" s="138"/>
      <c r="K50" s="126"/>
      <c r="L50" s="168"/>
      <c r="M50" s="126"/>
      <c r="N50" s="125"/>
      <c r="O50" s="168"/>
      <c r="P50" s="126"/>
      <c r="Q50" s="125"/>
      <c r="R50" s="168"/>
    </row>
    <row r="51" spans="1:18" ht="15.75">
      <c r="A51" s="109"/>
      <c r="B51" s="109"/>
      <c r="C51" s="109"/>
      <c r="D51" s="109"/>
      <c r="E51" s="109"/>
      <c r="F51" s="88">
        <v>1078.1600000000001</v>
      </c>
      <c r="G51" s="109"/>
      <c r="H51" s="109"/>
      <c r="I51" s="109"/>
      <c r="J51" s="138"/>
      <c r="K51" s="126"/>
      <c r="L51" s="168"/>
      <c r="M51" s="126"/>
      <c r="N51" s="125"/>
      <c r="O51" s="168"/>
      <c r="P51" s="126"/>
      <c r="Q51" s="125"/>
      <c r="R51" s="168"/>
    </row>
    <row r="52" spans="1:18" ht="15.75">
      <c r="A52" s="109"/>
      <c r="B52" s="109"/>
      <c r="C52" s="109"/>
      <c r="D52" s="109"/>
      <c r="E52" s="109"/>
      <c r="F52" s="81">
        <v>36.909999999999997</v>
      </c>
      <c r="G52" s="109"/>
      <c r="H52" s="109"/>
      <c r="I52" s="109"/>
      <c r="J52" s="138"/>
      <c r="K52" s="126"/>
      <c r="L52" s="168"/>
      <c r="M52" s="126"/>
      <c r="N52" s="125"/>
      <c r="O52" s="168"/>
      <c r="P52" s="126"/>
      <c r="Q52" s="125"/>
      <c r="R52" s="168"/>
    </row>
    <row r="53" spans="1:18" ht="15.75">
      <c r="A53" s="109"/>
      <c r="B53" s="109"/>
      <c r="C53" s="109"/>
      <c r="D53" s="109"/>
      <c r="E53" s="109"/>
      <c r="F53" s="81">
        <v>3041.21</v>
      </c>
      <c r="G53" s="109"/>
      <c r="H53" s="109"/>
      <c r="I53" s="109"/>
      <c r="J53" s="138"/>
      <c r="K53" s="126"/>
      <c r="L53" s="168"/>
      <c r="M53" s="126"/>
      <c r="N53" s="125"/>
      <c r="O53" s="168"/>
      <c r="P53" s="126"/>
      <c r="Q53" s="125"/>
      <c r="R53" s="168"/>
    </row>
    <row r="54" spans="1:18" ht="15.75">
      <c r="A54" s="109"/>
      <c r="B54" s="109"/>
      <c r="C54" s="109"/>
      <c r="D54" s="109"/>
      <c r="E54" s="109"/>
      <c r="F54" s="81">
        <v>65000</v>
      </c>
      <c r="G54" s="109"/>
      <c r="H54" s="109"/>
      <c r="I54" s="109"/>
      <c r="J54" s="138"/>
      <c r="K54" s="126"/>
      <c r="L54" s="168"/>
      <c r="M54" s="126"/>
      <c r="N54" s="125"/>
      <c r="O54" s="168"/>
      <c r="P54" s="126"/>
      <c r="Q54" s="125"/>
      <c r="R54" s="168"/>
    </row>
    <row r="55" spans="1:18" ht="15.75">
      <c r="A55" s="109"/>
      <c r="B55" s="109"/>
      <c r="C55" s="109"/>
      <c r="D55" s="109"/>
      <c r="E55" s="109"/>
      <c r="F55" s="109"/>
      <c r="G55" s="109"/>
      <c r="H55" s="109"/>
      <c r="I55" s="109"/>
      <c r="J55" s="138"/>
      <c r="K55" s="126"/>
      <c r="L55" s="138"/>
      <c r="M55" s="126"/>
      <c r="N55" s="138"/>
      <c r="O55" s="168"/>
      <c r="P55" s="126"/>
      <c r="Q55" s="138"/>
      <c r="R55" s="168"/>
    </row>
    <row r="56" spans="1:18" ht="15.75">
      <c r="A56" s="109"/>
      <c r="B56" s="109"/>
      <c r="C56" s="109"/>
      <c r="D56" s="109"/>
      <c r="E56" s="109"/>
      <c r="F56" s="109"/>
      <c r="G56" s="109"/>
      <c r="H56" s="109"/>
      <c r="I56" s="109"/>
      <c r="J56" s="138"/>
      <c r="K56" s="126"/>
      <c r="L56" s="168"/>
      <c r="M56" s="126"/>
      <c r="N56" s="125"/>
      <c r="O56" s="168"/>
      <c r="P56" s="126"/>
      <c r="Q56" s="125"/>
      <c r="R56" s="168"/>
    </row>
    <row r="57" spans="1:18" ht="15.75">
      <c r="A57" s="109"/>
      <c r="B57" s="109"/>
      <c r="C57" s="109"/>
      <c r="D57" s="109"/>
      <c r="E57" s="109"/>
      <c r="F57" s="82">
        <v>328.66</v>
      </c>
      <c r="G57" s="109"/>
      <c r="H57" s="109"/>
      <c r="I57" s="109"/>
      <c r="J57" s="138"/>
      <c r="K57" s="173">
        <v>0</v>
      </c>
      <c r="L57" s="157">
        <f>K57*I57</f>
        <v>0</v>
      </c>
      <c r="M57" s="173">
        <f t="shared" ref="M57:N60" si="0">K57</f>
        <v>0</v>
      </c>
      <c r="N57" s="114">
        <f t="shared" si="0"/>
        <v>0</v>
      </c>
      <c r="O57" s="174" t="e">
        <f>N57/J57</f>
        <v>#DIV/0!</v>
      </c>
      <c r="P57" s="173">
        <f>E57-M57</f>
        <v>0</v>
      </c>
      <c r="Q57" s="114">
        <f>P57*I57</f>
        <v>0</v>
      </c>
      <c r="R57" s="174" t="e">
        <f>Q57/J57</f>
        <v>#DIV/0!</v>
      </c>
    </row>
    <row r="58" spans="1:18" ht="15.75">
      <c r="A58" s="109"/>
      <c r="B58" s="109"/>
      <c r="C58" s="109"/>
      <c r="D58" s="109"/>
      <c r="E58" s="109"/>
      <c r="F58" s="82">
        <v>37.659999999999997</v>
      </c>
      <c r="G58" s="109"/>
      <c r="H58" s="109"/>
      <c r="I58" s="109"/>
      <c r="J58" s="138"/>
      <c r="K58" s="173">
        <v>0</v>
      </c>
      <c r="L58" s="157">
        <f>K58*I58</f>
        <v>0</v>
      </c>
      <c r="M58" s="173">
        <f t="shared" si="0"/>
        <v>0</v>
      </c>
      <c r="N58" s="114">
        <f t="shared" si="0"/>
        <v>0</v>
      </c>
      <c r="O58" s="174" t="e">
        <f>N58/J58</f>
        <v>#DIV/0!</v>
      </c>
      <c r="P58" s="173">
        <f>E58-M58</f>
        <v>0</v>
      </c>
      <c r="Q58" s="114">
        <f>P58*I58</f>
        <v>0</v>
      </c>
      <c r="R58" s="174" t="e">
        <f>Q58/J58</f>
        <v>#DIV/0!</v>
      </c>
    </row>
    <row r="59" spans="1:18" ht="15.75">
      <c r="A59" s="109"/>
      <c r="B59" s="109"/>
      <c r="C59" s="109"/>
      <c r="D59" s="109"/>
      <c r="E59" s="109"/>
      <c r="F59" s="82">
        <v>12.66</v>
      </c>
      <c r="G59" s="109"/>
      <c r="H59" s="109"/>
      <c r="I59" s="109"/>
      <c r="J59" s="138"/>
      <c r="K59" s="173">
        <v>0</v>
      </c>
      <c r="L59" s="157">
        <f>K59*I59</f>
        <v>0</v>
      </c>
      <c r="M59" s="173">
        <f t="shared" si="0"/>
        <v>0</v>
      </c>
      <c r="N59" s="114">
        <f t="shared" si="0"/>
        <v>0</v>
      </c>
      <c r="O59" s="174" t="e">
        <f>N59/J59</f>
        <v>#DIV/0!</v>
      </c>
      <c r="P59" s="173">
        <f>E59-M59</f>
        <v>0</v>
      </c>
      <c r="Q59" s="114">
        <f>P59*I59</f>
        <v>0</v>
      </c>
      <c r="R59" s="174" t="e">
        <f>Q59/J59</f>
        <v>#DIV/0!</v>
      </c>
    </row>
    <row r="60" spans="1:18" ht="15.75">
      <c r="A60" s="109"/>
      <c r="B60" s="109"/>
      <c r="C60" s="109"/>
      <c r="D60" s="109"/>
      <c r="E60" s="109"/>
      <c r="F60" s="82">
        <v>12.09</v>
      </c>
      <c r="G60" s="109"/>
      <c r="H60" s="109"/>
      <c r="I60" s="109"/>
      <c r="J60" s="138"/>
      <c r="K60" s="173">
        <v>0</v>
      </c>
      <c r="L60" s="157">
        <f>K60*I60</f>
        <v>0</v>
      </c>
      <c r="M60" s="173">
        <f t="shared" si="0"/>
        <v>0</v>
      </c>
      <c r="N60" s="114">
        <f t="shared" si="0"/>
        <v>0</v>
      </c>
      <c r="O60" s="174" t="e">
        <f>N60/J60</f>
        <v>#DIV/0!</v>
      </c>
      <c r="P60" s="173">
        <f>E60-M60</f>
        <v>0</v>
      </c>
      <c r="Q60" s="114">
        <f>P60*I60</f>
        <v>0</v>
      </c>
      <c r="R60" s="174" t="e">
        <f>Q60/J60</f>
        <v>#DIV/0!</v>
      </c>
    </row>
    <row r="61" spans="1:18" ht="15.75">
      <c r="A61" s="109"/>
      <c r="B61" s="109"/>
      <c r="C61" s="109"/>
      <c r="D61" s="109"/>
      <c r="E61" s="109"/>
      <c r="F61" s="109"/>
      <c r="G61" s="109"/>
      <c r="H61" s="109"/>
      <c r="I61" s="109"/>
      <c r="J61" s="138"/>
      <c r="K61" s="126"/>
      <c r="L61" s="138"/>
      <c r="M61" s="126"/>
      <c r="N61" s="138"/>
      <c r="O61" s="168"/>
      <c r="P61" s="126"/>
      <c r="Q61" s="138"/>
      <c r="R61" s="168"/>
    </row>
    <row r="62" spans="1:18" ht="16.5" thickBot="1">
      <c r="A62" s="172"/>
      <c r="B62" s="172"/>
      <c r="C62" s="172"/>
      <c r="D62" s="172"/>
      <c r="E62" s="172"/>
      <c r="F62" s="172"/>
      <c r="G62" s="172"/>
      <c r="H62" s="172"/>
      <c r="I62" s="172"/>
      <c r="J62" s="172"/>
      <c r="K62" s="169"/>
      <c r="L62" s="170"/>
      <c r="M62" s="171"/>
      <c r="N62" s="169"/>
      <c r="O62" s="170"/>
      <c r="P62" s="171"/>
      <c r="Q62" s="169"/>
      <c r="R62" s="170"/>
    </row>
    <row r="63" spans="1:18" ht="24.75">
      <c r="A63" s="109"/>
      <c r="B63" s="109"/>
      <c r="C63" s="175"/>
      <c r="D63" s="175"/>
      <c r="E63" s="175"/>
      <c r="F63" s="175"/>
      <c r="G63" s="175"/>
      <c r="H63" s="175"/>
      <c r="I63" s="175"/>
      <c r="J63" s="178"/>
      <c r="K63" s="176"/>
      <c r="L63" s="178"/>
      <c r="M63" s="177"/>
      <c r="N63" s="178"/>
      <c r="O63" s="177"/>
      <c r="P63" s="177"/>
      <c r="Q63" s="178"/>
      <c r="R63" s="177"/>
    </row>
    <row r="64" spans="1:18" ht="15.75">
      <c r="A64" s="109"/>
      <c r="B64" s="109"/>
      <c r="C64" s="109"/>
      <c r="D64" s="109"/>
      <c r="E64" s="109"/>
      <c r="F64" s="109"/>
      <c r="G64" s="109"/>
      <c r="H64" s="109"/>
      <c r="I64" s="109"/>
      <c r="J64" s="138"/>
      <c r="K64" s="126"/>
      <c r="L64" s="125"/>
      <c r="M64" s="125"/>
      <c r="N64" s="125"/>
      <c r="O64" s="125"/>
      <c r="P64" s="125"/>
      <c r="Q64" s="125"/>
      <c r="R64" s="125"/>
    </row>
    <row r="65" spans="1:18" ht="15.75">
      <c r="A65" s="109"/>
      <c r="B65" s="109"/>
      <c r="C65" s="107"/>
      <c r="D65" s="107"/>
      <c r="E65" s="107"/>
      <c r="F65" s="107"/>
      <c r="G65" s="107"/>
      <c r="H65" s="107"/>
      <c r="I65" s="107"/>
      <c r="J65" s="138"/>
      <c r="K65" s="126"/>
      <c r="L65" s="125"/>
      <c r="M65" s="125"/>
      <c r="N65" s="125"/>
      <c r="O65" s="125"/>
      <c r="P65" s="125"/>
      <c r="Q65" s="125"/>
      <c r="R65" s="125"/>
    </row>
    <row r="66" spans="1:18" ht="15.75">
      <c r="A66" s="109" t="s">
        <v>84</v>
      </c>
      <c r="B66" s="109"/>
      <c r="C66" s="109"/>
      <c r="D66" s="109"/>
      <c r="E66" s="109"/>
      <c r="F66" s="109"/>
      <c r="G66" s="109"/>
      <c r="H66" s="109"/>
      <c r="I66" s="109"/>
      <c r="J66" s="138"/>
      <c r="K66" s="126"/>
      <c r="L66" s="125"/>
      <c r="M66" s="125"/>
      <c r="N66" s="125"/>
      <c r="O66" s="125"/>
      <c r="P66" s="125"/>
      <c r="Q66" s="125"/>
      <c r="R66" s="125"/>
    </row>
  </sheetData>
  <mergeCells count="41">
    <mergeCell ref="G32:Y32"/>
    <mergeCell ref="G35:Y36"/>
    <mergeCell ref="A36:C36"/>
    <mergeCell ref="E16:AH16"/>
    <mergeCell ref="W17:X17"/>
    <mergeCell ref="Y17:Z17"/>
    <mergeCell ref="AA17:AB17"/>
    <mergeCell ref="G17:H17"/>
    <mergeCell ref="I17:J17"/>
    <mergeCell ref="A25:C25"/>
    <mergeCell ref="B21:C21"/>
    <mergeCell ref="B22:C22"/>
    <mergeCell ref="B23:C23"/>
    <mergeCell ref="A15:A18"/>
    <mergeCell ref="B15:D16"/>
    <mergeCell ref="B17:C18"/>
    <mergeCell ref="A35:C35"/>
    <mergeCell ref="B33:C33"/>
    <mergeCell ref="B34:C34"/>
    <mergeCell ref="B32:C32"/>
    <mergeCell ref="E29:F29"/>
    <mergeCell ref="A24:C24"/>
    <mergeCell ref="S17:T17"/>
    <mergeCell ref="U17:V17"/>
    <mergeCell ref="E7:X7"/>
    <mergeCell ref="G8:X9"/>
    <mergeCell ref="E15:AH15"/>
    <mergeCell ref="A14:AH14"/>
    <mergeCell ref="E17:F17"/>
    <mergeCell ref="B20:C20"/>
    <mergeCell ref="A1:AH2"/>
    <mergeCell ref="A3:AH5"/>
    <mergeCell ref="AC17:AD17"/>
    <mergeCell ref="AE17:AF17"/>
    <mergeCell ref="AG17:AH17"/>
    <mergeCell ref="E27:X27"/>
    <mergeCell ref="E28:X28"/>
    <mergeCell ref="B29:C30"/>
    <mergeCell ref="A27:A30"/>
    <mergeCell ref="B27:D28"/>
    <mergeCell ref="G29:H29"/>
  </mergeCells>
  <pageMargins left="0.78740157480314965" right="0.78740157480314965" top="0.59055118110236227" bottom="0.59055118110236227" header="0" footer="0"/>
  <pageSetup paperSize="9" scale="33" orientation="landscape" r:id="rId1"/>
  <headerFooter>
    <oddFooter>&amp;L&amp;"Arial,Negrito itálico"
&amp;C&amp;"Arial,Negrito itálico"Gabriela Polachini
Engenharia Civil
CREA 121120804-4</oddFooter>
  </headerFooter>
  <rowBreaks count="1" manualBreakCount="1">
    <brk id="1" max="27" man="1"/>
  </rowBreaks>
  <colBreaks count="1" manualBreakCount="1">
    <brk id="10"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9"/>
  <sheetViews>
    <sheetView view="pageBreakPreview" zoomScale="130" zoomScaleNormal="100" zoomScaleSheetLayoutView="130" workbookViewId="0">
      <selection activeCell="F2" sqref="F2:F8"/>
    </sheetView>
  </sheetViews>
  <sheetFormatPr defaultRowHeight="12.75"/>
  <cols>
    <col min="1" max="1" width="16" style="249" bestFit="1" customWidth="1"/>
    <col min="2" max="2" width="9.140625" style="249"/>
    <col min="3" max="3" width="92.28515625" style="249" customWidth="1"/>
    <col min="4" max="4" width="9.140625" style="249"/>
    <col min="5" max="5" width="11.28515625" style="249" bestFit="1" customWidth="1"/>
    <col min="6" max="6" width="14.85546875" style="249" bestFit="1" customWidth="1"/>
    <col min="7" max="7" width="17.28515625" style="249" bestFit="1" customWidth="1"/>
    <col min="8" max="8" width="2.7109375" style="324" customWidth="1"/>
    <col min="9" max="9" width="9.140625" style="249"/>
  </cols>
  <sheetData>
    <row r="1" spans="1:10" s="189" customFormat="1" ht="26.25" customHeight="1">
      <c r="A1" s="374" t="s">
        <v>119</v>
      </c>
      <c r="B1" s="375">
        <v>1</v>
      </c>
      <c r="C1" s="376" t="s">
        <v>135</v>
      </c>
      <c r="D1" s="377" t="s">
        <v>0</v>
      </c>
      <c r="E1" s="377">
        <v>1</v>
      </c>
      <c r="F1" s="376"/>
      <c r="G1" s="378"/>
      <c r="H1" s="321"/>
      <c r="I1" s="191"/>
      <c r="J1" s="191"/>
    </row>
    <row r="2" spans="1:10" s="189" customFormat="1" ht="14.25">
      <c r="A2" s="217" t="s">
        <v>124</v>
      </c>
      <c r="B2" s="212" t="s">
        <v>14</v>
      </c>
      <c r="C2" s="213" t="s">
        <v>123</v>
      </c>
      <c r="D2" s="214" t="s">
        <v>115</v>
      </c>
      <c r="E2" s="216">
        <f>0.18*E1</f>
        <v>0.18</v>
      </c>
      <c r="F2" s="218"/>
      <c r="G2" s="379">
        <f>F2*E2</f>
        <v>0</v>
      </c>
      <c r="H2" s="322"/>
      <c r="I2" s="191">
        <f>361.446/347.382</f>
        <v>1.04048569010484</v>
      </c>
      <c r="J2" s="191"/>
    </row>
    <row r="3" spans="1:10" s="189" customFormat="1" ht="14.25">
      <c r="A3" s="217" t="s">
        <v>126</v>
      </c>
      <c r="B3" s="212" t="s">
        <v>15</v>
      </c>
      <c r="C3" s="213" t="s">
        <v>125</v>
      </c>
      <c r="D3" s="214" t="s">
        <v>115</v>
      </c>
      <c r="E3" s="216">
        <f>0.7*E1</f>
        <v>0.7</v>
      </c>
      <c r="F3" s="218"/>
      <c r="G3" s="379">
        <f t="shared" ref="G3:G8" si="0">F3*E3</f>
        <v>0</v>
      </c>
      <c r="H3" s="322"/>
      <c r="I3" s="191">
        <f t="shared" ref="I3:I8" si="1">361.446/347.382</f>
        <v>1.04048569010484</v>
      </c>
      <c r="J3" s="191"/>
    </row>
    <row r="4" spans="1:10" s="189" customFormat="1" ht="14.25">
      <c r="A4" s="217" t="s">
        <v>121</v>
      </c>
      <c r="B4" s="212" t="s">
        <v>16</v>
      </c>
      <c r="C4" s="213" t="s">
        <v>122</v>
      </c>
      <c r="D4" s="214" t="s">
        <v>115</v>
      </c>
      <c r="E4" s="216">
        <f>0.7*E1</f>
        <v>0.7</v>
      </c>
      <c r="F4" s="218"/>
      <c r="G4" s="379">
        <f t="shared" si="0"/>
        <v>0</v>
      </c>
      <c r="H4" s="322"/>
      <c r="I4" s="191">
        <f t="shared" si="1"/>
        <v>1.04048569010484</v>
      </c>
      <c r="J4" s="191"/>
    </row>
    <row r="5" spans="1:10" s="189" customFormat="1" ht="14.25">
      <c r="A5" s="217" t="s">
        <v>128</v>
      </c>
      <c r="B5" s="212" t="s">
        <v>99</v>
      </c>
      <c r="C5" s="213" t="s">
        <v>127</v>
      </c>
      <c r="D5" s="214" t="s">
        <v>107</v>
      </c>
      <c r="E5" s="216">
        <f>0.1*E1</f>
        <v>0.1</v>
      </c>
      <c r="F5" s="218"/>
      <c r="G5" s="379">
        <f t="shared" si="0"/>
        <v>0</v>
      </c>
      <c r="H5" s="322"/>
      <c r="I5" s="191">
        <f t="shared" si="1"/>
        <v>1.04048569010484</v>
      </c>
      <c r="J5" s="191"/>
    </row>
    <row r="6" spans="1:10" s="189" customFormat="1" ht="14.25">
      <c r="A6" s="217" t="s">
        <v>130</v>
      </c>
      <c r="B6" s="212" t="s">
        <v>100</v>
      </c>
      <c r="C6" s="213" t="s">
        <v>129</v>
      </c>
      <c r="D6" s="214" t="s">
        <v>103</v>
      </c>
      <c r="E6" s="216">
        <f>0.7*E1</f>
        <v>0.7</v>
      </c>
      <c r="F6" s="218"/>
      <c r="G6" s="379">
        <f t="shared" si="0"/>
        <v>0</v>
      </c>
      <c r="H6" s="322"/>
      <c r="I6" s="191">
        <f t="shared" si="1"/>
        <v>1.04048569010484</v>
      </c>
      <c r="J6" s="191"/>
    </row>
    <row r="7" spans="1:10" s="189" customFormat="1" ht="14.25">
      <c r="A7" s="217" t="s">
        <v>132</v>
      </c>
      <c r="B7" s="212" t="s">
        <v>116</v>
      </c>
      <c r="C7" s="213" t="s">
        <v>131</v>
      </c>
      <c r="D7" s="214" t="s">
        <v>0</v>
      </c>
      <c r="E7" s="216">
        <f>E1</f>
        <v>1</v>
      </c>
      <c r="F7" s="218"/>
      <c r="G7" s="379">
        <f t="shared" si="0"/>
        <v>0</v>
      </c>
      <c r="H7" s="322"/>
      <c r="I7" s="191">
        <f t="shared" si="1"/>
        <v>1.04048569010484</v>
      </c>
      <c r="J7" s="191"/>
    </row>
    <row r="8" spans="1:10" s="189" customFormat="1" ht="14.25">
      <c r="A8" s="217" t="s">
        <v>134</v>
      </c>
      <c r="B8" s="212" t="s">
        <v>117</v>
      </c>
      <c r="C8" s="213" t="s">
        <v>133</v>
      </c>
      <c r="D8" s="214" t="s">
        <v>103</v>
      </c>
      <c r="E8" s="216">
        <f>1.39*E1</f>
        <v>1.39</v>
      </c>
      <c r="F8" s="218"/>
      <c r="G8" s="379">
        <f t="shared" si="0"/>
        <v>0</v>
      </c>
      <c r="H8" s="322"/>
      <c r="I8" s="191">
        <f t="shared" si="1"/>
        <v>1.04048569010484</v>
      </c>
      <c r="J8" s="191"/>
    </row>
    <row r="9" spans="1:10" s="194" customFormat="1" ht="14.25" thickBot="1">
      <c r="A9" s="539" t="s">
        <v>25</v>
      </c>
      <c r="B9" s="540"/>
      <c r="C9" s="540"/>
      <c r="D9" s="540"/>
      <c r="E9" s="540"/>
      <c r="F9" s="540"/>
      <c r="G9" s="325">
        <f>SUM(G2:G8)</f>
        <v>0</v>
      </c>
      <c r="H9" s="323"/>
      <c r="I9" s="243"/>
      <c r="J9" s="215"/>
    </row>
  </sheetData>
  <mergeCells count="1">
    <mergeCell ref="A9:F9"/>
  </mergeCells>
  <pageMargins left="0.51181102362204722" right="0.51181102362204722" top="0.78740157480314965" bottom="0.78740157480314965" header="0.31496062992125984" footer="0.31496062992125984"/>
  <pageSetup paperSize="9" scale="81" fitToHeight="0" orientation="landscape" r:id="rId1"/>
  <headerFooter>
    <oddFooter>&amp;C&amp;12_______________________________________
Gabriela Polachini
Engenheira Civil
CREA 121120804-4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
  <sheetViews>
    <sheetView view="pageBreakPreview" zoomScale="130" zoomScaleNormal="130" zoomScaleSheetLayoutView="130" workbookViewId="0">
      <selection activeCell="F2" sqref="F2:F4"/>
    </sheetView>
  </sheetViews>
  <sheetFormatPr defaultRowHeight="12.75"/>
  <cols>
    <col min="1" max="1" width="16" style="249" bestFit="1" customWidth="1"/>
    <col min="2" max="2" width="10.140625" style="249" bestFit="1" customWidth="1"/>
    <col min="3" max="3" width="92.28515625" style="249" customWidth="1"/>
    <col min="4" max="4" width="9.140625" style="249"/>
    <col min="5" max="5" width="11.28515625" style="249" bestFit="1" customWidth="1"/>
    <col min="6" max="6" width="14.85546875" style="249" bestFit="1" customWidth="1"/>
    <col min="7" max="7" width="17.28515625" style="249" bestFit="1" customWidth="1"/>
    <col min="8" max="8" width="3.28515625" style="324" customWidth="1"/>
  </cols>
  <sheetData>
    <row r="1" spans="1:10" s="189" customFormat="1" ht="26.25" customHeight="1">
      <c r="A1" s="374" t="s">
        <v>120</v>
      </c>
      <c r="B1" s="375">
        <v>2</v>
      </c>
      <c r="C1" s="376" t="s">
        <v>183</v>
      </c>
      <c r="D1" s="377" t="s">
        <v>108</v>
      </c>
      <c r="E1" s="377">
        <v>1</v>
      </c>
      <c r="F1" s="376"/>
      <c r="G1" s="378"/>
      <c r="H1" s="321"/>
      <c r="I1" s="191"/>
      <c r="J1" s="191"/>
    </row>
    <row r="2" spans="1:10" s="189" customFormat="1" ht="14.25">
      <c r="A2" s="217" t="s">
        <v>138</v>
      </c>
      <c r="B2" s="212" t="s">
        <v>5</v>
      </c>
      <c r="C2" s="213" t="s">
        <v>139</v>
      </c>
      <c r="D2" s="214" t="s">
        <v>104</v>
      </c>
      <c r="E2" s="216">
        <v>24</v>
      </c>
      <c r="F2" s="218"/>
      <c r="G2" s="379">
        <f>F2*E2</f>
        <v>0</v>
      </c>
      <c r="H2" s="322"/>
      <c r="I2" s="191">
        <f>125.924/120.261</f>
        <v>1.0470892475532401</v>
      </c>
      <c r="J2" s="191"/>
    </row>
    <row r="3" spans="1:10" s="189" customFormat="1" ht="14.25">
      <c r="A3" s="217" t="s">
        <v>121</v>
      </c>
      <c r="B3" s="212" t="s">
        <v>24</v>
      </c>
      <c r="C3" s="213" t="s">
        <v>182</v>
      </c>
      <c r="D3" s="214" t="s">
        <v>115</v>
      </c>
      <c r="E3" s="216">
        <f>E2</f>
        <v>24</v>
      </c>
      <c r="F3" s="218"/>
      <c r="G3" s="379">
        <f>F3*E3</f>
        <v>0</v>
      </c>
      <c r="H3" s="322"/>
      <c r="I3" s="191"/>
      <c r="J3" s="191"/>
    </row>
    <row r="4" spans="1:10" s="245" customFormat="1" ht="27">
      <c r="A4" s="217">
        <v>5914640</v>
      </c>
      <c r="B4" s="212" t="s">
        <v>10</v>
      </c>
      <c r="C4" s="213" t="s">
        <v>181</v>
      </c>
      <c r="D4" s="214" t="s">
        <v>109</v>
      </c>
      <c r="E4" s="216">
        <f>'Orçamento '!F46*2.5*25</f>
        <v>3915</v>
      </c>
      <c r="F4" s="218"/>
      <c r="G4" s="379">
        <f>F4*E4</f>
        <v>0</v>
      </c>
      <c r="H4" s="322"/>
      <c r="I4" s="191"/>
      <c r="J4" s="244"/>
    </row>
    <row r="5" spans="1:10" s="194" customFormat="1" ht="14.25" thickBot="1">
      <c r="A5" s="539" t="s">
        <v>25</v>
      </c>
      <c r="B5" s="540"/>
      <c r="C5" s="540"/>
      <c r="D5" s="540"/>
      <c r="E5" s="540"/>
      <c r="F5" s="540"/>
      <c r="G5" s="325">
        <f>SUM(G2:G4)</f>
        <v>0</v>
      </c>
      <c r="H5" s="323"/>
      <c r="I5" s="193"/>
      <c r="J5" s="215"/>
    </row>
  </sheetData>
  <mergeCells count="1">
    <mergeCell ref="A5:F5"/>
  </mergeCells>
  <pageMargins left="0.51181102362204722" right="0.51181102362204722" top="0.78740157480314965" bottom="0.78740157480314965" header="0.31496062992125984" footer="0.31496062992125984"/>
  <pageSetup paperSize="9" scale="79" orientation="landscape" r:id="rId1"/>
  <headerFooter>
    <oddFooter xml:space="preserve">&amp;C&amp;12_______________________________________
Gabriela Polachini
Engenheira Civil
CREA 121120804-4&amp;14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
  <sheetViews>
    <sheetView view="pageBreakPreview" topLeftCell="A4" zoomScale="130" zoomScaleNormal="130" zoomScaleSheetLayoutView="130" workbookViewId="0">
      <selection activeCell="C35" sqref="C35:C39"/>
    </sheetView>
  </sheetViews>
  <sheetFormatPr defaultRowHeight="12.75"/>
  <cols>
    <col min="1" max="1" width="16" style="249" bestFit="1" customWidth="1"/>
    <col min="2" max="2" width="10.140625" style="249" bestFit="1" customWidth="1"/>
    <col min="3" max="3" width="92.28515625" style="249" customWidth="1"/>
    <col min="4" max="4" width="9.140625" style="249"/>
    <col min="5" max="5" width="11.28515625" style="249" bestFit="1" customWidth="1"/>
    <col min="6" max="6" width="14.85546875" style="249" bestFit="1" customWidth="1"/>
    <col min="7" max="7" width="17.28515625" style="249" bestFit="1" customWidth="1"/>
    <col min="8" max="8" width="3.140625" customWidth="1"/>
  </cols>
  <sheetData>
    <row r="1" spans="1:9" s="189" customFormat="1" ht="26.25" customHeight="1">
      <c r="A1" s="374" t="s">
        <v>149</v>
      </c>
      <c r="B1" s="375">
        <v>3</v>
      </c>
      <c r="C1" s="376" t="s">
        <v>184</v>
      </c>
      <c r="D1" s="377" t="s">
        <v>108</v>
      </c>
      <c r="E1" s="377">
        <v>1</v>
      </c>
      <c r="F1" s="376"/>
      <c r="G1" s="378"/>
      <c r="H1" s="191"/>
      <c r="I1" s="191"/>
    </row>
    <row r="2" spans="1:9" s="189" customFormat="1" ht="14.25">
      <c r="A2" s="217" t="s">
        <v>138</v>
      </c>
      <c r="B2" s="212" t="s">
        <v>7</v>
      </c>
      <c r="C2" s="213" t="s">
        <v>139</v>
      </c>
      <c r="D2" s="214" t="s">
        <v>104</v>
      </c>
      <c r="E2" s="216">
        <v>24</v>
      </c>
      <c r="F2" s="218"/>
      <c r="G2" s="379">
        <f>F2*E2</f>
        <v>0</v>
      </c>
      <c r="H2" s="191"/>
      <c r="I2" s="191"/>
    </row>
    <row r="3" spans="1:9" s="189" customFormat="1" ht="14.25">
      <c r="A3" s="217" t="s">
        <v>121</v>
      </c>
      <c r="B3" s="212" t="s">
        <v>153</v>
      </c>
      <c r="C3" s="213" t="s">
        <v>152</v>
      </c>
      <c r="D3" s="214" t="s">
        <v>115</v>
      </c>
      <c r="E3" s="216">
        <f>E2</f>
        <v>24</v>
      </c>
      <c r="F3" s="218"/>
      <c r="G3" s="379">
        <f>F3*E3</f>
        <v>0</v>
      </c>
      <c r="H3" s="191"/>
      <c r="I3" s="191"/>
    </row>
    <row r="4" spans="1:9" s="194" customFormat="1" ht="14.25" thickBot="1">
      <c r="A4" s="539" t="s">
        <v>25</v>
      </c>
      <c r="B4" s="540"/>
      <c r="C4" s="540"/>
      <c r="D4" s="540"/>
      <c r="E4" s="540"/>
      <c r="F4" s="540"/>
      <c r="G4" s="325">
        <f>SUM(G2:G3)</f>
        <v>0</v>
      </c>
      <c r="H4" s="193"/>
      <c r="I4" s="215"/>
    </row>
  </sheetData>
  <mergeCells count="1">
    <mergeCell ref="A4:F4"/>
  </mergeCells>
  <pageMargins left="0.51181102362204722" right="0.51181102362204722" top="0.78740157480314965" bottom="0.78740157480314965" header="0.31496062992125984" footer="0.31496062992125984"/>
  <pageSetup paperSize="9" scale="79" orientation="landscape" r:id="rId1"/>
  <headerFooter>
    <oddFooter>&amp;C&amp;12_______________________________________
Gabriela Polachini
Engenheira Civil
CREA 121120804-4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
  <sheetViews>
    <sheetView view="pageBreakPreview" zoomScale="130" zoomScaleNormal="130" zoomScaleSheetLayoutView="130" workbookViewId="0">
      <selection activeCell="F2" sqref="F2:F4"/>
    </sheetView>
  </sheetViews>
  <sheetFormatPr defaultRowHeight="12.75"/>
  <cols>
    <col min="1" max="1" width="16" style="249" bestFit="1" customWidth="1"/>
    <col min="2" max="2" width="10.140625" style="249" bestFit="1" customWidth="1"/>
    <col min="3" max="3" width="92.28515625" style="249" customWidth="1"/>
    <col min="4" max="4" width="9.140625" style="249"/>
    <col min="5" max="5" width="11.28515625" style="249" bestFit="1" customWidth="1"/>
    <col min="6" max="6" width="14.85546875" style="249" bestFit="1" customWidth="1"/>
    <col min="7" max="7" width="17.28515625" style="249" bestFit="1" customWidth="1"/>
    <col min="8" max="8" width="3.28515625" style="324" customWidth="1"/>
  </cols>
  <sheetData>
    <row r="1" spans="1:10" s="189" customFormat="1" ht="26.25" customHeight="1">
      <c r="A1" s="374" t="s">
        <v>150</v>
      </c>
      <c r="B1" s="375">
        <v>4</v>
      </c>
      <c r="C1" s="376" t="s">
        <v>183</v>
      </c>
      <c r="D1" s="377" t="s">
        <v>108</v>
      </c>
      <c r="E1" s="377">
        <v>1</v>
      </c>
      <c r="F1" s="376"/>
      <c r="G1" s="378"/>
      <c r="H1" s="321"/>
      <c r="I1" s="191"/>
      <c r="J1" s="191"/>
    </row>
    <row r="2" spans="1:10" s="189" customFormat="1" ht="14.25">
      <c r="A2" s="217" t="s">
        <v>138</v>
      </c>
      <c r="B2" s="212" t="s">
        <v>110</v>
      </c>
      <c r="C2" s="213" t="s">
        <v>139</v>
      </c>
      <c r="D2" s="214" t="s">
        <v>104</v>
      </c>
      <c r="E2" s="216">
        <v>12</v>
      </c>
      <c r="F2" s="218"/>
      <c r="G2" s="379">
        <f>F2*E2</f>
        <v>0</v>
      </c>
      <c r="H2" s="322"/>
      <c r="I2" s="191">
        <f>125.924/120.261</f>
        <v>1.0470892475532401</v>
      </c>
      <c r="J2" s="191"/>
    </row>
    <row r="3" spans="1:10" s="189" customFormat="1" ht="14.25">
      <c r="A3" s="217" t="s">
        <v>121</v>
      </c>
      <c r="B3" s="212" t="s">
        <v>111</v>
      </c>
      <c r="C3" s="213" t="s">
        <v>182</v>
      </c>
      <c r="D3" s="214" t="s">
        <v>115</v>
      </c>
      <c r="E3" s="216">
        <f>E2</f>
        <v>12</v>
      </c>
      <c r="F3" s="218"/>
      <c r="G3" s="379">
        <f>F3*E3</f>
        <v>0</v>
      </c>
      <c r="H3" s="322"/>
      <c r="I3" s="191"/>
      <c r="J3" s="191"/>
    </row>
    <row r="4" spans="1:10" s="245" customFormat="1" ht="27">
      <c r="A4" s="217">
        <v>5914640</v>
      </c>
      <c r="B4" s="212" t="s">
        <v>136</v>
      </c>
      <c r="C4" s="213" t="s">
        <v>181</v>
      </c>
      <c r="D4" s="214" t="s">
        <v>109</v>
      </c>
      <c r="E4" s="216">
        <f>'Orçamento '!F53*2.5*25</f>
        <v>2936.25</v>
      </c>
      <c r="F4" s="218"/>
      <c r="G4" s="379">
        <f>F4*E4</f>
        <v>0</v>
      </c>
      <c r="H4" s="322"/>
      <c r="I4" s="191"/>
      <c r="J4" s="244"/>
    </row>
    <row r="5" spans="1:10" s="194" customFormat="1" ht="14.25" thickBot="1">
      <c r="A5" s="539" t="s">
        <v>25</v>
      </c>
      <c r="B5" s="540"/>
      <c r="C5" s="540"/>
      <c r="D5" s="540"/>
      <c r="E5" s="540"/>
      <c r="F5" s="540"/>
      <c r="G5" s="325">
        <f>SUM(G2:G4)</f>
        <v>0</v>
      </c>
      <c r="H5" s="323"/>
      <c r="I5" s="193"/>
      <c r="J5" s="215"/>
    </row>
  </sheetData>
  <mergeCells count="1">
    <mergeCell ref="A5:F5"/>
  </mergeCells>
  <pageMargins left="0.51181102362204722" right="0.51181102362204722" top="0.78740157480314965" bottom="0.78740157480314965" header="0.31496062992125984" footer="0.31496062992125984"/>
  <pageSetup paperSize="9" scale="79" orientation="landscape" r:id="rId1"/>
  <headerFooter>
    <oddFooter xml:space="preserve">&amp;C&amp;12_______________________________________
Gabriela Polachini
Engenheira Civil
CREA 121120804-4&amp;14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
  <sheetViews>
    <sheetView view="pageBreakPreview" zoomScale="130" zoomScaleNormal="130" zoomScaleSheetLayoutView="130" workbookViewId="0">
      <selection activeCell="F2" sqref="F2:F3"/>
    </sheetView>
  </sheetViews>
  <sheetFormatPr defaultRowHeight="12.75"/>
  <cols>
    <col min="1" max="1" width="16" style="249" bestFit="1" customWidth="1"/>
    <col min="2" max="2" width="10.140625" style="249" bestFit="1" customWidth="1"/>
    <col min="3" max="3" width="92.28515625" style="249" customWidth="1"/>
    <col min="4" max="4" width="9.140625" style="249"/>
    <col min="5" max="5" width="11.28515625" style="249" bestFit="1" customWidth="1"/>
    <col min="6" max="6" width="14.85546875" style="249" bestFit="1" customWidth="1"/>
    <col min="7" max="7" width="17.28515625" style="249" bestFit="1" customWidth="1"/>
    <col min="8" max="8" width="3.140625" customWidth="1"/>
  </cols>
  <sheetData>
    <row r="1" spans="1:9" s="189" customFormat="1" ht="26.25" customHeight="1">
      <c r="A1" s="374" t="s">
        <v>151</v>
      </c>
      <c r="B1" s="375">
        <v>5</v>
      </c>
      <c r="C1" s="376" t="s">
        <v>184</v>
      </c>
      <c r="D1" s="377" t="s">
        <v>108</v>
      </c>
      <c r="E1" s="377">
        <v>1</v>
      </c>
      <c r="F1" s="376"/>
      <c r="G1" s="378"/>
      <c r="H1" s="191"/>
      <c r="I1" s="191"/>
    </row>
    <row r="2" spans="1:9" s="189" customFormat="1" ht="14.25">
      <c r="A2" s="217" t="s">
        <v>138</v>
      </c>
      <c r="B2" s="212" t="s">
        <v>113</v>
      </c>
      <c r="C2" s="213" t="s">
        <v>139</v>
      </c>
      <c r="D2" s="214" t="s">
        <v>104</v>
      </c>
      <c r="E2" s="216">
        <v>14</v>
      </c>
      <c r="F2" s="218"/>
      <c r="G2" s="379">
        <f>F2*E2</f>
        <v>0</v>
      </c>
      <c r="H2" s="191"/>
      <c r="I2" s="191"/>
    </row>
    <row r="3" spans="1:9" s="189" customFormat="1" ht="14.25">
      <c r="A3" s="217" t="s">
        <v>121</v>
      </c>
      <c r="B3" s="212" t="s">
        <v>114</v>
      </c>
      <c r="C3" s="213" t="s">
        <v>152</v>
      </c>
      <c r="D3" s="214" t="s">
        <v>115</v>
      </c>
      <c r="E3" s="216">
        <f>E2</f>
        <v>14</v>
      </c>
      <c r="F3" s="218"/>
      <c r="G3" s="379">
        <f>F3*E3</f>
        <v>0</v>
      </c>
      <c r="H3" s="191"/>
      <c r="I3" s="191"/>
    </row>
    <row r="4" spans="1:9" s="194" customFormat="1" ht="14.25" thickBot="1">
      <c r="A4" s="539" t="s">
        <v>25</v>
      </c>
      <c r="B4" s="540"/>
      <c r="C4" s="540"/>
      <c r="D4" s="540"/>
      <c r="E4" s="540"/>
      <c r="F4" s="540"/>
      <c r="G4" s="325">
        <f>SUM(G2:G3)</f>
        <v>0</v>
      </c>
      <c r="H4" s="193"/>
      <c r="I4" s="215"/>
    </row>
  </sheetData>
  <mergeCells count="1">
    <mergeCell ref="A4:F4"/>
  </mergeCells>
  <pageMargins left="0.51181102362204722" right="0.51181102362204722" top="0.78740157480314965" bottom="0.78740157480314965" header="0.31496062992125984" footer="0.31496062992125984"/>
  <pageSetup paperSize="9" scale="79" orientation="landscape" r:id="rId1"/>
  <headerFooter>
    <oddFooter>&amp;C&amp;12_______________________________________
Gabriela Polachini
Engenheira Civil
CREA 121120804-4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K36"/>
  <sheetViews>
    <sheetView showGridLines="0" view="pageBreakPreview" zoomScale="115" zoomScaleNormal="115" zoomScaleSheetLayoutView="115" workbookViewId="0">
      <selection activeCell="B33" sqref="B33"/>
    </sheetView>
  </sheetViews>
  <sheetFormatPr defaultRowHeight="12"/>
  <cols>
    <col min="1" max="1" width="3.5703125" style="10" customWidth="1"/>
    <col min="2" max="2" width="17.5703125" style="248" customWidth="1"/>
    <col min="3" max="3" width="24" style="10" customWidth="1"/>
    <col min="4" max="4" width="34.42578125" style="10" customWidth="1"/>
    <col min="5" max="5" width="16.28515625" style="10" customWidth="1"/>
    <col min="6" max="6" width="14" style="10" customWidth="1"/>
    <col min="7" max="7" width="13.85546875" style="10" customWidth="1"/>
    <col min="8" max="8" width="12.85546875" style="10" customWidth="1"/>
    <col min="9" max="9" width="14.42578125" style="10" customWidth="1"/>
    <col min="10" max="10" width="12.85546875" style="10" customWidth="1"/>
    <col min="11" max="11" width="14.42578125" style="10" customWidth="1"/>
    <col min="12" max="12" width="2.140625" style="10" customWidth="1"/>
    <col min="13" max="16384" width="9.140625" style="10"/>
  </cols>
  <sheetData>
    <row r="1" spans="2:11" ht="15" customHeight="1">
      <c r="B1" s="570" t="s">
        <v>137</v>
      </c>
      <c r="C1" s="570"/>
      <c r="D1" s="570"/>
      <c r="E1" s="570"/>
      <c r="F1" s="570"/>
      <c r="G1" s="570"/>
      <c r="H1" s="570"/>
      <c r="I1" s="570"/>
      <c r="J1" s="78"/>
      <c r="K1" s="78"/>
    </row>
    <row r="2" spans="2:11" ht="12.75" customHeight="1" thickBot="1">
      <c r="B2" s="571"/>
      <c r="C2" s="571"/>
      <c r="D2" s="571"/>
      <c r="E2" s="571"/>
      <c r="F2" s="571"/>
      <c r="G2" s="571"/>
      <c r="H2" s="571"/>
      <c r="I2" s="571"/>
      <c r="J2" s="78"/>
      <c r="K2" s="78"/>
    </row>
    <row r="3" spans="2:11" ht="15.75" customHeight="1">
      <c r="B3" s="246"/>
      <c r="C3" s="219"/>
      <c r="D3" s="219"/>
      <c r="E3" s="220"/>
      <c r="F3" s="238"/>
      <c r="G3" s="238"/>
      <c r="H3" s="238"/>
      <c r="I3" s="238"/>
      <c r="J3" s="238"/>
      <c r="K3" s="363"/>
    </row>
    <row r="4" spans="2:11" s="329" customFormat="1" ht="39" customHeight="1">
      <c r="B4" s="326"/>
      <c r="C4" s="327" t="str">
        <f>'Orçamento '!C3</f>
        <v>OBRA:</v>
      </c>
      <c r="D4" s="573" t="str">
        <f>'Orçamento '!D3</f>
        <v>Execução bueiro de seção quadrada 2,00x2,00m com placas pré-moldadas e montadas in loco</v>
      </c>
      <c r="E4" s="573"/>
      <c r="F4" s="327" t="str">
        <f>'Orçamento '!E5</f>
        <v>Data:</v>
      </c>
      <c r="G4" s="328">
        <f>'Orçamento '!F5</f>
        <v>44396</v>
      </c>
      <c r="H4" s="327"/>
      <c r="I4" s="327"/>
      <c r="J4" s="327"/>
      <c r="K4" s="364"/>
    </row>
    <row r="5" spans="2:11" s="329" customFormat="1" ht="15.75" customHeight="1">
      <c r="B5" s="326"/>
      <c r="C5" s="327" t="str">
        <f>'Orçamento '!C4</f>
        <v>Local:</v>
      </c>
      <c r="D5" s="569" t="str">
        <f>'Orçamento '!D4</f>
        <v>Sorriso-MT, Avenida Blumenau, Entrada para o Bairro Rota do Sol</v>
      </c>
      <c r="E5" s="569"/>
      <c r="F5" s="327" t="str">
        <f>'Orçamento '!E6</f>
        <v>BDI*</v>
      </c>
      <c r="G5" s="330">
        <f>'Orçamento '!F6</f>
        <v>0.14099999999999999</v>
      </c>
      <c r="H5" s="492"/>
      <c r="I5" s="327"/>
      <c r="J5" s="492"/>
      <c r="K5" s="364"/>
    </row>
    <row r="6" spans="2:11" s="329" customFormat="1" ht="17.25">
      <c r="B6" s="326"/>
      <c r="C6" s="327" t="str">
        <f>'Orçamento '!C5</f>
        <v xml:space="preserve">Tipo de intervenção: </v>
      </c>
      <c r="D6" s="569" t="str">
        <f>'Orçamento '!D5</f>
        <v>Construção</v>
      </c>
      <c r="E6" s="569"/>
      <c r="F6" s="327" t="str">
        <f>'Orçamento '!E7</f>
        <v>BDI</v>
      </c>
      <c r="G6" s="331">
        <f>'Orçamento '!F7</f>
        <v>0.20699999999999999</v>
      </c>
      <c r="H6" s="492"/>
      <c r="I6" s="332"/>
      <c r="J6" s="492"/>
      <c r="K6" s="365"/>
    </row>
    <row r="7" spans="2:11" s="329" customFormat="1" ht="17.25">
      <c r="B7" s="326"/>
      <c r="C7" s="327" t="str">
        <f>'Orçamento '!C6</f>
        <v xml:space="preserve">Prazo de Execução: </v>
      </c>
      <c r="D7" s="569" t="str">
        <f>'Orçamento '!D6</f>
        <v>45 dias</v>
      </c>
      <c r="E7" s="569"/>
      <c r="F7" s="572"/>
      <c r="G7" s="572"/>
      <c r="H7" s="333"/>
      <c r="I7" s="334"/>
      <c r="J7" s="333"/>
      <c r="K7" s="366"/>
    </row>
    <row r="8" spans="2:11" s="329" customFormat="1" ht="17.25">
      <c r="B8" s="326"/>
      <c r="C8" s="327" t="str">
        <f>'Orçamento '!C7</f>
        <v>Área (m²):</v>
      </c>
      <c r="D8" s="569">
        <f>'Orçamento '!D7</f>
        <v>600</v>
      </c>
      <c r="E8" s="569"/>
      <c r="F8" s="335"/>
      <c r="G8" s="335"/>
      <c r="H8" s="336"/>
      <c r="I8" s="337"/>
      <c r="J8" s="336"/>
      <c r="K8" s="367"/>
    </row>
    <row r="9" spans="2:11" s="329" customFormat="1" ht="34.5">
      <c r="B9" s="326"/>
      <c r="C9" s="327" t="str">
        <f>'Orçamento '!C8</f>
        <v xml:space="preserve">Boletins de referência: </v>
      </c>
      <c r="D9" s="573" t="str">
        <f>'Orçamento '!D8</f>
        <v>SICRO MT Abr/2021 (reajustado para Set/2020**) e SINAPI Jan/2021</v>
      </c>
      <c r="E9" s="573"/>
      <c r="F9" s="335"/>
      <c r="G9" s="335"/>
      <c r="H9" s="336"/>
      <c r="I9" s="337"/>
      <c r="J9" s="336"/>
      <c r="K9" s="367"/>
    </row>
    <row r="10" spans="2:11" s="329" customFormat="1" ht="13.5" customHeight="1">
      <c r="B10" s="326"/>
      <c r="C10" s="327" t="str">
        <f>'Orçamento '!C9</f>
        <v xml:space="preserve">Responsável Técnico: </v>
      </c>
      <c r="D10" s="569" t="str">
        <f>'Orçamento '!D9</f>
        <v>Gabriela Polachini CREA: MT026173</v>
      </c>
      <c r="E10" s="569"/>
      <c r="F10" s="335"/>
      <c r="G10" s="335"/>
      <c r="H10" s="336"/>
      <c r="I10" s="337"/>
      <c r="J10" s="336"/>
      <c r="K10" s="367"/>
    </row>
    <row r="11" spans="2:11" s="329" customFormat="1" ht="11.25" customHeight="1" thickBot="1">
      <c r="B11" s="580"/>
      <c r="C11" s="581"/>
      <c r="D11" s="581"/>
      <c r="E11" s="581"/>
      <c r="F11" s="581"/>
      <c r="G11" s="581"/>
      <c r="H11" s="581"/>
      <c r="I11" s="581"/>
      <c r="J11" s="478"/>
      <c r="K11" s="368"/>
    </row>
    <row r="12" spans="2:11" ht="15">
      <c r="B12" s="552" t="s">
        <v>32</v>
      </c>
      <c r="C12" s="555" t="s">
        <v>33</v>
      </c>
      <c r="D12" s="556"/>
      <c r="E12" s="556"/>
      <c r="F12" s="542" t="s">
        <v>34</v>
      </c>
      <c r="G12" s="543"/>
      <c r="H12" s="543"/>
      <c r="I12" s="543"/>
      <c r="J12" s="543"/>
      <c r="K12" s="544"/>
    </row>
    <row r="13" spans="2:11" ht="15">
      <c r="B13" s="553"/>
      <c r="C13" s="557"/>
      <c r="D13" s="558"/>
      <c r="E13" s="558"/>
      <c r="F13" s="574" t="s">
        <v>35</v>
      </c>
      <c r="G13" s="575"/>
      <c r="H13" s="575"/>
      <c r="I13" s="575"/>
      <c r="J13" s="575"/>
      <c r="K13" s="576"/>
    </row>
    <row r="14" spans="2:11" ht="15">
      <c r="B14" s="553"/>
      <c r="C14" s="559" t="s">
        <v>36</v>
      </c>
      <c r="D14" s="560"/>
      <c r="E14" s="338" t="s">
        <v>37</v>
      </c>
      <c r="F14" s="577" t="s">
        <v>236</v>
      </c>
      <c r="G14" s="578"/>
      <c r="H14" s="578" t="s">
        <v>38</v>
      </c>
      <c r="I14" s="578"/>
      <c r="J14" s="578" t="s">
        <v>155</v>
      </c>
      <c r="K14" s="579"/>
    </row>
    <row r="15" spans="2:11" ht="15.75" thickBot="1">
      <c r="B15" s="554"/>
      <c r="C15" s="561"/>
      <c r="D15" s="562"/>
      <c r="E15" s="339" t="s">
        <v>42</v>
      </c>
      <c r="F15" s="349" t="s">
        <v>43</v>
      </c>
      <c r="G15" s="350" t="s">
        <v>44</v>
      </c>
      <c r="H15" s="350" t="s">
        <v>43</v>
      </c>
      <c r="I15" s="350" t="s">
        <v>44</v>
      </c>
      <c r="J15" s="350" t="s">
        <v>43</v>
      </c>
      <c r="K15" s="351" t="s">
        <v>44</v>
      </c>
    </row>
    <row r="16" spans="2:11" ht="15.75" thickTop="1">
      <c r="B16" s="221"/>
      <c r="C16" s="21"/>
      <c r="D16" s="22"/>
      <c r="E16" s="340"/>
      <c r="F16" s="346"/>
      <c r="G16" s="347"/>
      <c r="H16" s="346"/>
      <c r="I16" s="347"/>
      <c r="J16" s="346"/>
      <c r="K16" s="348"/>
    </row>
    <row r="17" spans="2:11" ht="16.5" customHeight="1">
      <c r="B17" s="222" t="s">
        <v>232</v>
      </c>
      <c r="C17" s="545" t="str">
        <f>'Orçamento '!D12</f>
        <v>SERVIÇOS PRELIMINARES</v>
      </c>
      <c r="D17" s="546"/>
      <c r="E17" s="341">
        <f>'Orçamento '!K23</f>
        <v>0</v>
      </c>
      <c r="F17" s="491" t="e">
        <f t="shared" ref="F17:F20" si="0">G17/E17</f>
        <v>#DIV/0!</v>
      </c>
      <c r="G17" s="118">
        <f>'Orçamento '!L23</f>
        <v>0</v>
      </c>
      <c r="H17" s="491" t="e">
        <f t="shared" ref="H17:H20" si="1">I17/E17</f>
        <v>#DIV/0!</v>
      </c>
      <c r="I17" s="118">
        <f>'Orçamento '!M23</f>
        <v>0</v>
      </c>
      <c r="J17" s="491" t="e">
        <f>K17/E17</f>
        <v>#DIV/0!</v>
      </c>
      <c r="K17" s="161">
        <f>'Orçamento '!N23</f>
        <v>0</v>
      </c>
    </row>
    <row r="18" spans="2:11" ht="16.5" customHeight="1">
      <c r="B18" s="222" t="s">
        <v>233</v>
      </c>
      <c r="C18" s="545" t="str">
        <f>'Orçamento '!D25</f>
        <v>REMOÇÃO/DEMOLIÇÃO</v>
      </c>
      <c r="D18" s="546"/>
      <c r="E18" s="341">
        <f>'Orçamento '!K29</f>
        <v>0</v>
      </c>
      <c r="F18" s="491" t="e">
        <f t="shared" si="0"/>
        <v>#DIV/0!</v>
      </c>
      <c r="G18" s="118">
        <f>'Orçamento '!L29</f>
        <v>0</v>
      </c>
      <c r="H18" s="491" t="e">
        <f t="shared" si="1"/>
        <v>#DIV/0!</v>
      </c>
      <c r="I18" s="118">
        <f>'Orçamento '!M29</f>
        <v>0</v>
      </c>
      <c r="J18" s="491" t="e">
        <f t="shared" ref="J18:J20" si="2">K18/E18</f>
        <v>#DIV/0!</v>
      </c>
      <c r="K18" s="161">
        <f>'Orçamento '!N29</f>
        <v>0</v>
      </c>
    </row>
    <row r="19" spans="2:11" ht="16.5" customHeight="1">
      <c r="B19" s="222" t="s">
        <v>234</v>
      </c>
      <c r="C19" s="545" t="str">
        <f>'Orçamento '!D31</f>
        <v>DRENAGEM DE ÁGUAS PLUVIAIS</v>
      </c>
      <c r="D19" s="546"/>
      <c r="E19" s="341">
        <f>'Orçamento '!K62</f>
        <v>0</v>
      </c>
      <c r="F19" s="491" t="e">
        <f t="shared" si="0"/>
        <v>#DIV/0!</v>
      </c>
      <c r="G19" s="118">
        <f>'Orçamento '!L62</f>
        <v>0</v>
      </c>
      <c r="H19" s="491" t="e">
        <f t="shared" si="1"/>
        <v>#DIV/0!</v>
      </c>
      <c r="I19" s="118">
        <f>'Orçamento '!M62</f>
        <v>0</v>
      </c>
      <c r="J19" s="491" t="e">
        <f t="shared" si="2"/>
        <v>#DIV/0!</v>
      </c>
      <c r="K19" s="161">
        <f>'Orçamento '!N62</f>
        <v>0</v>
      </c>
    </row>
    <row r="20" spans="2:11" ht="16.5" customHeight="1">
      <c r="B20" s="222" t="s">
        <v>235</v>
      </c>
      <c r="C20" s="545" t="str">
        <f>'Orçamento '!D64</f>
        <v>PAVIMENTAÇÃO</v>
      </c>
      <c r="D20" s="546"/>
      <c r="E20" s="341">
        <f>'Orçamento '!K75</f>
        <v>0</v>
      </c>
      <c r="F20" s="491" t="e">
        <f t="shared" si="0"/>
        <v>#DIV/0!</v>
      </c>
      <c r="G20" s="118">
        <f>'Orçamento '!L75</f>
        <v>0</v>
      </c>
      <c r="H20" s="491" t="e">
        <f t="shared" si="1"/>
        <v>#DIV/0!</v>
      </c>
      <c r="I20" s="118">
        <f>'Orçamento '!M75</f>
        <v>0</v>
      </c>
      <c r="J20" s="491" t="e">
        <f t="shared" si="2"/>
        <v>#DIV/0!</v>
      </c>
      <c r="K20" s="161">
        <f>'Orçamento '!N75</f>
        <v>0</v>
      </c>
    </row>
    <row r="21" spans="2:11" ht="18" customHeight="1">
      <c r="B21" s="563" t="s">
        <v>45</v>
      </c>
      <c r="C21" s="564"/>
      <c r="D21" s="565"/>
      <c r="E21" s="342"/>
      <c r="F21" s="343" t="e">
        <f>G21/E22</f>
        <v>#DIV/0!</v>
      </c>
      <c r="G21" s="344">
        <f>SUM(G16:G20)</f>
        <v>0</v>
      </c>
      <c r="H21" s="343" t="e">
        <f>I21/E22</f>
        <v>#DIV/0!</v>
      </c>
      <c r="I21" s="344">
        <f>SUM(I17:I20)</f>
        <v>0</v>
      </c>
      <c r="J21" s="343" t="e">
        <f>K21/G22</f>
        <v>#DIV/0!</v>
      </c>
      <c r="K21" s="345">
        <f>SUM(K17:K20)</f>
        <v>0</v>
      </c>
    </row>
    <row r="22" spans="2:11" ht="17.25" customHeight="1" thickBot="1">
      <c r="B22" s="566" t="s">
        <v>46</v>
      </c>
      <c r="C22" s="567"/>
      <c r="D22" s="568"/>
      <c r="E22" s="369">
        <f>SUM(E17:E20)</f>
        <v>0</v>
      </c>
      <c r="F22" s="370" t="e">
        <f>G22/E22</f>
        <v>#DIV/0!</v>
      </c>
      <c r="G22" s="371">
        <f>G21</f>
        <v>0</v>
      </c>
      <c r="H22" s="370" t="e">
        <f>I22/E22</f>
        <v>#DIV/0!</v>
      </c>
      <c r="I22" s="372">
        <f>I21+G22</f>
        <v>0</v>
      </c>
      <c r="J22" s="370" t="e">
        <f>K22/E22</f>
        <v>#DIV/0!</v>
      </c>
      <c r="K22" s="373">
        <f>K21+I22</f>
        <v>0</v>
      </c>
    </row>
    <row r="23" spans="2:11" ht="17.25" customHeight="1">
      <c r="B23" s="223"/>
      <c r="C23" s="547"/>
      <c r="D23" s="548"/>
      <c r="E23" s="224"/>
      <c r="F23" s="226"/>
      <c r="G23" s="227"/>
      <c r="H23" s="228"/>
      <c r="I23" s="54"/>
      <c r="J23" s="228"/>
      <c r="K23" s="54"/>
    </row>
    <row r="24" spans="2:11" ht="14.25" customHeight="1">
      <c r="B24" s="551"/>
      <c r="C24" s="551"/>
      <c r="D24" s="551"/>
      <c r="E24" s="224"/>
      <c r="F24" s="226"/>
      <c r="G24" s="225"/>
      <c r="H24" s="541"/>
      <c r="I24" s="541"/>
      <c r="J24" s="541"/>
      <c r="K24" s="541"/>
    </row>
    <row r="25" spans="2:11" ht="16.5" customHeight="1">
      <c r="B25" s="549" t="s">
        <v>26</v>
      </c>
      <c r="C25" s="550"/>
      <c r="D25" s="550"/>
      <c r="E25" s="224"/>
      <c r="F25" s="226"/>
      <c r="G25" s="229"/>
      <c r="H25" s="541"/>
      <c r="I25" s="541"/>
      <c r="J25" s="541"/>
      <c r="K25" s="541"/>
    </row>
    <row r="26" spans="2:11" ht="13.5">
      <c r="B26" s="230"/>
      <c r="C26" s="230"/>
      <c r="D26" s="231"/>
      <c r="E26" s="231"/>
      <c r="F26" s="232"/>
      <c r="G26" s="233"/>
      <c r="H26" s="234"/>
      <c r="I26" s="56"/>
      <c r="J26" s="234"/>
      <c r="K26" s="56"/>
    </row>
    <row r="27" spans="2:11" ht="12.75" customHeight="1">
      <c r="B27" s="57"/>
      <c r="C27" s="230"/>
      <c r="D27" s="231"/>
      <c r="E27" s="231"/>
      <c r="F27" s="232"/>
      <c r="G27" s="233"/>
      <c r="H27" s="234"/>
      <c r="I27" s="57"/>
      <c r="J27" s="234"/>
      <c r="K27" s="57"/>
    </row>
    <row r="28" spans="2:11" ht="13.5">
      <c r="B28" s="57"/>
      <c r="C28" s="230"/>
      <c r="D28" s="231"/>
      <c r="E28" s="231"/>
      <c r="F28" s="232"/>
      <c r="G28" s="233"/>
      <c r="H28" s="234"/>
      <c r="I28" s="57"/>
      <c r="J28" s="234"/>
      <c r="K28" s="57"/>
    </row>
    <row r="29" spans="2:11" ht="13.5">
      <c r="B29" s="230"/>
      <c r="C29" s="230"/>
      <c r="D29" s="231"/>
      <c r="E29" s="231"/>
      <c r="F29" s="232"/>
      <c r="G29" s="233"/>
      <c r="H29" s="234"/>
      <c r="I29" s="56"/>
      <c r="J29" s="234"/>
      <c r="K29" s="56"/>
    </row>
    <row r="30" spans="2:11">
      <c r="B30" s="247"/>
      <c r="C30" s="9"/>
      <c r="D30" s="9"/>
      <c r="E30" s="9"/>
      <c r="F30" s="235"/>
      <c r="G30" s="9"/>
      <c r="H30" s="9"/>
      <c r="I30" s="9"/>
      <c r="J30" s="9"/>
      <c r="K30" s="9"/>
    </row>
    <row r="31" spans="2:11">
      <c r="F31" s="236"/>
    </row>
    <row r="32" spans="2:11">
      <c r="F32" s="236"/>
    </row>
    <row r="33" spans="4:6">
      <c r="F33" s="236"/>
    </row>
    <row r="34" spans="4:6">
      <c r="F34" s="236"/>
    </row>
    <row r="36" spans="4:6">
      <c r="D36" s="237"/>
    </row>
  </sheetData>
  <mergeCells count="29">
    <mergeCell ref="D9:E9"/>
    <mergeCell ref="F14:G14"/>
    <mergeCell ref="H14:I14"/>
    <mergeCell ref="J14:K14"/>
    <mergeCell ref="D10:E10"/>
    <mergeCell ref="B11:I11"/>
    <mergeCell ref="D7:E7"/>
    <mergeCell ref="D8:E8"/>
    <mergeCell ref="B1:I2"/>
    <mergeCell ref="F7:G7"/>
    <mergeCell ref="D4:E4"/>
    <mergeCell ref="D5:E5"/>
    <mergeCell ref="D6:E6"/>
    <mergeCell ref="J24:K25"/>
    <mergeCell ref="F12:K12"/>
    <mergeCell ref="C20:D20"/>
    <mergeCell ref="C23:D23"/>
    <mergeCell ref="H24:I25"/>
    <mergeCell ref="B25:D25"/>
    <mergeCell ref="B24:D24"/>
    <mergeCell ref="B12:B15"/>
    <mergeCell ref="C12:E13"/>
    <mergeCell ref="C14:D15"/>
    <mergeCell ref="B21:D21"/>
    <mergeCell ref="B22:D22"/>
    <mergeCell ref="C18:D18"/>
    <mergeCell ref="C19:D19"/>
    <mergeCell ref="C17:D17"/>
    <mergeCell ref="F13:K13"/>
  </mergeCells>
  <pageMargins left="0.78740157480314965" right="0.78740157480314965" top="0.59055118110236227" bottom="0.59055118110236227" header="0" footer="0"/>
  <pageSetup paperSize="9" scale="73" orientation="landscape" r:id="rId1"/>
  <headerFooter>
    <oddFooter>&amp;C_______________________________________
Gabriela Polachini
Engenheira Civil
CREA 121120804-4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8"/>
  <sheetViews>
    <sheetView view="pageBreakPreview" zoomScale="130" zoomScaleNormal="100" zoomScaleSheetLayoutView="130" workbookViewId="0">
      <selection activeCell="E15" sqref="E15"/>
    </sheetView>
  </sheetViews>
  <sheetFormatPr defaultRowHeight="15"/>
  <cols>
    <col min="1" max="1" width="5.140625" style="58" customWidth="1"/>
    <col min="2" max="2" width="17.85546875" style="58" customWidth="1"/>
    <col min="3" max="3" width="37.7109375" style="58" customWidth="1"/>
    <col min="4" max="4" width="30.7109375" style="58" customWidth="1"/>
    <col min="5" max="5" width="17.85546875" style="58" customWidth="1"/>
    <col min="6" max="6" width="2.7109375" style="58" customWidth="1"/>
    <col min="7" max="16384" width="9.140625" style="58"/>
  </cols>
  <sheetData>
    <row r="1" spans="1:9" ht="15.75" thickBot="1"/>
    <row r="2" spans="1:9" ht="15" customHeight="1">
      <c r="B2" s="587" t="s">
        <v>87</v>
      </c>
      <c r="C2" s="588"/>
      <c r="D2" s="588"/>
      <c r="E2" s="589"/>
    </row>
    <row r="3" spans="1:9" ht="29.25" customHeight="1">
      <c r="A3" s="355"/>
      <c r="C3" s="358" t="str">
        <f>'BDI (2)'!C3</f>
        <v>OBRA:</v>
      </c>
      <c r="D3" s="582" t="str">
        <f>'Orçamento '!D3</f>
        <v>Execução bueiro de seção quadrada 2,00x2,00m com placas pré-moldadas e montadas in loco</v>
      </c>
      <c r="E3" s="583"/>
    </row>
    <row r="4" spans="1:9" ht="28.5" customHeight="1">
      <c r="A4" s="355"/>
      <c r="C4" s="354" t="str">
        <f>'BDI (2)'!C4</f>
        <v>Local:</v>
      </c>
      <c r="D4" s="582" t="str">
        <f>'Orçamento '!D4</f>
        <v>Sorriso-MT, Avenida Blumenau, Entrada para o Bairro Rota do Sol</v>
      </c>
      <c r="E4" s="583"/>
    </row>
    <row r="5" spans="1:9">
      <c r="A5" s="355"/>
      <c r="C5" s="354" t="str">
        <f>'BDI (2)'!C5</f>
        <v xml:space="preserve">Tipo de intervenção: </v>
      </c>
      <c r="D5" s="353" t="str">
        <f>'Orçamento '!D5</f>
        <v>Construção</v>
      </c>
      <c r="E5" s="59"/>
    </row>
    <row r="6" spans="1:9" ht="15.75" thickBot="1">
      <c r="A6" s="355"/>
      <c r="B6" s="61"/>
      <c r="C6" s="61"/>
      <c r="D6" s="352"/>
      <c r="E6" s="62"/>
    </row>
    <row r="7" spans="1:9" ht="15.75" thickTop="1">
      <c r="B7" s="60"/>
      <c r="C7" s="208"/>
      <c r="D7" s="195"/>
      <c r="E7" s="209"/>
    </row>
    <row r="8" spans="1:9">
      <c r="B8" s="196" t="s">
        <v>2</v>
      </c>
      <c r="C8" s="590" t="s">
        <v>48</v>
      </c>
      <c r="D8" s="591"/>
      <c r="E8" s="197">
        <f>SUM(E9:E12)</f>
        <v>7.3099999999999998E-2</v>
      </c>
    </row>
    <row r="9" spans="1:9" ht="16.5">
      <c r="B9" s="198" t="s">
        <v>3</v>
      </c>
      <c r="C9" s="199" t="s">
        <v>88</v>
      </c>
      <c r="D9" s="200"/>
      <c r="E9" s="359">
        <v>4.4900000000000002E-2</v>
      </c>
    </row>
    <row r="10" spans="1:9" ht="16.5">
      <c r="B10" s="198" t="s">
        <v>14</v>
      </c>
      <c r="C10" s="199" t="s">
        <v>50</v>
      </c>
      <c r="D10" s="200"/>
      <c r="E10" s="359">
        <v>8.2000000000000007E-3</v>
      </c>
    </row>
    <row r="11" spans="1:9" ht="16.5">
      <c r="B11" s="198" t="s">
        <v>15</v>
      </c>
      <c r="C11" s="199" t="s">
        <v>51</v>
      </c>
      <c r="D11" s="200"/>
      <c r="E11" s="359">
        <v>8.8999999999999999E-3</v>
      </c>
    </row>
    <row r="12" spans="1:9" ht="16.5">
      <c r="B12" s="198" t="s">
        <v>16</v>
      </c>
      <c r="C12" s="199" t="s">
        <v>52</v>
      </c>
      <c r="D12" s="200"/>
      <c r="E12" s="359">
        <v>1.11E-2</v>
      </c>
    </row>
    <row r="13" spans="1:9">
      <c r="B13" s="201"/>
      <c r="C13" s="195"/>
      <c r="D13" s="195"/>
      <c r="E13" s="362"/>
    </row>
    <row r="14" spans="1:9">
      <c r="B14" s="196" t="s">
        <v>6</v>
      </c>
      <c r="C14" s="590" t="s">
        <v>57</v>
      </c>
      <c r="D14" s="591"/>
      <c r="E14" s="197">
        <f>SUM(E15)</f>
        <v>6.2199999999999998E-2</v>
      </c>
    </row>
    <row r="15" spans="1:9">
      <c r="B15" s="198" t="s">
        <v>7</v>
      </c>
      <c r="C15" s="205" t="s">
        <v>58</v>
      </c>
      <c r="D15" s="203"/>
      <c r="E15" s="206">
        <v>6.2199999999999998E-2</v>
      </c>
    </row>
    <row r="16" spans="1:9" ht="15.75" thickBot="1">
      <c r="B16" s="201"/>
      <c r="C16" s="195"/>
      <c r="D16" s="195"/>
      <c r="E16" s="64"/>
      <c r="I16" s="66"/>
    </row>
    <row r="17" spans="2:10" ht="15.75" thickBot="1">
      <c r="B17" s="67" t="s">
        <v>8</v>
      </c>
      <c r="C17" s="592" t="s">
        <v>59</v>
      </c>
      <c r="D17" s="593"/>
      <c r="E17" s="68">
        <f>(((1+E9+E10+E11)*(1+E12)*(1+E15)))-1</f>
        <v>0.1406</v>
      </c>
      <c r="I17" s="66"/>
    </row>
    <row r="19" spans="2:10" ht="26.25" customHeight="1">
      <c r="B19" s="584" t="s">
        <v>60</v>
      </c>
      <c r="C19" s="584"/>
      <c r="D19" s="584"/>
      <c r="E19" s="584"/>
    </row>
    <row r="20" spans="2:10" ht="16.5">
      <c r="B20" s="210" t="s">
        <v>61</v>
      </c>
      <c r="C20" s="69"/>
      <c r="D20" s="69"/>
      <c r="E20" s="69"/>
    </row>
    <row r="21" spans="2:10" ht="16.5">
      <c r="B21" s="211" t="s">
        <v>62</v>
      </c>
      <c r="C21" s="69"/>
      <c r="D21" s="69"/>
      <c r="E21" s="69"/>
    </row>
    <row r="22" spans="2:10" ht="16.5">
      <c r="B22" s="211" t="s">
        <v>63</v>
      </c>
      <c r="C22" s="69"/>
      <c r="D22" s="69"/>
      <c r="E22" s="69"/>
    </row>
    <row r="23" spans="2:10" ht="16.5">
      <c r="B23" s="211" t="s">
        <v>64</v>
      </c>
      <c r="C23" s="69"/>
      <c r="D23" s="69"/>
      <c r="E23" s="69"/>
    </row>
    <row r="24" spans="2:10" ht="16.5">
      <c r="B24" s="211" t="s">
        <v>65</v>
      </c>
      <c r="C24" s="69"/>
      <c r="D24" s="71"/>
      <c r="E24" s="71"/>
      <c r="F24" s="65"/>
      <c r="G24" s="65"/>
      <c r="H24" s="65"/>
      <c r="I24" s="65"/>
      <c r="J24" s="65"/>
    </row>
    <row r="25" spans="2:10">
      <c r="B25" s="211" t="s">
        <v>66</v>
      </c>
      <c r="C25" s="3"/>
      <c r="D25" s="3"/>
      <c r="E25" s="3"/>
      <c r="F25" s="207"/>
    </row>
    <row r="26" spans="2:10">
      <c r="B26" s="211" t="s">
        <v>67</v>
      </c>
      <c r="C26" s="10"/>
      <c r="D26" s="10"/>
      <c r="E26" s="10"/>
      <c r="F26" s="207"/>
    </row>
    <row r="27" spans="2:10">
      <c r="F27" s="207"/>
    </row>
    <row r="28" spans="2:10" ht="51" customHeight="1">
      <c r="B28" s="585" t="s">
        <v>89</v>
      </c>
      <c r="C28" s="585"/>
      <c r="D28" s="585"/>
      <c r="E28" s="585"/>
      <c r="F28" s="207"/>
    </row>
    <row r="29" spans="2:10">
      <c r="F29" s="207"/>
    </row>
    <row r="30" spans="2:10" ht="33" customHeight="1">
      <c r="B30" s="586" t="s">
        <v>90</v>
      </c>
      <c r="C30" s="586"/>
      <c r="D30" s="586"/>
      <c r="E30" s="586"/>
      <c r="F30" s="207"/>
    </row>
    <row r="31" spans="2:10">
      <c r="F31" s="207"/>
    </row>
    <row r="32" spans="2:10">
      <c r="F32" s="207"/>
    </row>
    <row r="33" spans="4:6">
      <c r="F33" s="207"/>
    </row>
    <row r="34" spans="4:6">
      <c r="F34" s="207"/>
    </row>
    <row r="35" spans="4:6">
      <c r="F35" s="207"/>
    </row>
    <row r="36" spans="4:6">
      <c r="F36" s="207"/>
    </row>
    <row r="38" spans="4:6">
      <c r="D38" s="72"/>
    </row>
  </sheetData>
  <mergeCells count="9">
    <mergeCell ref="D3:E3"/>
    <mergeCell ref="B19:E19"/>
    <mergeCell ref="B28:E28"/>
    <mergeCell ref="B30:E30"/>
    <mergeCell ref="B2:E2"/>
    <mergeCell ref="C8:D8"/>
    <mergeCell ref="C14:D14"/>
    <mergeCell ref="C17:D17"/>
    <mergeCell ref="D4:E4"/>
  </mergeCells>
  <pageMargins left="0.51181102362204722" right="0.51181102362204722" top="0.78740157480314965" bottom="0.78740157480314965" header="0.31496062992125984" footer="0.31496062992125984"/>
  <pageSetup paperSize="9" scale="84" orientation="portrait" r:id="rId1"/>
  <headerFooter>
    <oddFooter>&amp;C&amp;12_______________________________________
Gabriela Polachini
Engenheira Civil
CREA 121120804-4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6"/>
  <sheetViews>
    <sheetView view="pageBreakPreview" zoomScale="130" zoomScaleNormal="100" zoomScaleSheetLayoutView="130" workbookViewId="0">
      <selection activeCell="I5" sqref="I5"/>
    </sheetView>
  </sheetViews>
  <sheetFormatPr defaultRowHeight="15"/>
  <cols>
    <col min="1" max="1" width="5.140625" style="58" customWidth="1"/>
    <col min="2" max="2" width="17.85546875" style="58" customWidth="1"/>
    <col min="3" max="3" width="37.7109375" style="58" customWidth="1"/>
    <col min="4" max="4" width="30.7109375" style="58" customWidth="1"/>
    <col min="5" max="5" width="17.85546875" style="58" customWidth="1"/>
    <col min="6" max="6" width="2.7109375" style="58" customWidth="1"/>
    <col min="7" max="16384" width="9.140625" style="58"/>
  </cols>
  <sheetData>
    <row r="1" spans="1:10" ht="15.75" thickBot="1"/>
    <row r="2" spans="1:10" ht="15" customHeight="1">
      <c r="B2" s="587" t="s">
        <v>47</v>
      </c>
      <c r="C2" s="588"/>
      <c r="D2" s="588"/>
      <c r="E2" s="589"/>
    </row>
    <row r="3" spans="1:10" ht="30" customHeight="1">
      <c r="A3" s="355"/>
      <c r="C3" s="357" t="str">
        <f>Cronograma!C4</f>
        <v>OBRA:</v>
      </c>
      <c r="D3" s="582" t="str">
        <f>'BDI Dif'!D3</f>
        <v>Execução bueiro de seção quadrada 2,00x2,00m com placas pré-moldadas e montadas in loco</v>
      </c>
      <c r="E3" s="583"/>
    </row>
    <row r="4" spans="1:10">
      <c r="A4" s="355"/>
      <c r="C4" s="358" t="str">
        <f>Cronograma!C5</f>
        <v>Local:</v>
      </c>
      <c r="D4" s="353" t="str">
        <f>'BDI Dif'!D4</f>
        <v>Sorriso-MT, Avenida Blumenau, Entrada para o Bairro Rota do Sol</v>
      </c>
      <c r="E4" s="59"/>
    </row>
    <row r="5" spans="1:10">
      <c r="A5" s="355"/>
      <c r="C5" s="357" t="str">
        <f>Cronograma!C6</f>
        <v xml:space="preserve">Tipo de intervenção: </v>
      </c>
      <c r="D5" s="353" t="str">
        <f>'BDI Dif'!D5</f>
        <v>Construção</v>
      </c>
      <c r="E5" s="59"/>
    </row>
    <row r="6" spans="1:10" ht="15.75" thickBot="1">
      <c r="B6" s="356"/>
      <c r="C6" s="61"/>
      <c r="D6" s="352"/>
      <c r="E6" s="62"/>
    </row>
    <row r="7" spans="1:10" ht="15.75" thickTop="1">
      <c r="B7" s="63"/>
      <c r="C7" s="195"/>
      <c r="D7" s="195"/>
      <c r="E7" s="64"/>
    </row>
    <row r="8" spans="1:10">
      <c r="B8" s="196" t="s">
        <v>2</v>
      </c>
      <c r="C8" s="590" t="s">
        <v>48</v>
      </c>
      <c r="D8" s="591"/>
      <c r="E8" s="197">
        <f>SUM(E9:E12)</f>
        <v>6.08E-2</v>
      </c>
    </row>
    <row r="9" spans="1:10" ht="16.5">
      <c r="B9" s="198" t="s">
        <v>3</v>
      </c>
      <c r="C9" s="199" t="s">
        <v>49</v>
      </c>
      <c r="D9" s="200"/>
      <c r="E9" s="359">
        <v>4.0099999999999997E-2</v>
      </c>
    </row>
    <row r="10" spans="1:10" ht="16.5">
      <c r="B10" s="198" t="s">
        <v>14</v>
      </c>
      <c r="C10" s="199" t="s">
        <v>50</v>
      </c>
      <c r="D10" s="200"/>
      <c r="E10" s="359">
        <v>4.0000000000000001E-3</v>
      </c>
    </row>
    <row r="11" spans="1:10" ht="16.5">
      <c r="B11" s="198" t="s">
        <v>15</v>
      </c>
      <c r="C11" s="199" t="s">
        <v>51</v>
      </c>
      <c r="D11" s="200"/>
      <c r="E11" s="359">
        <v>5.5999999999999999E-3</v>
      </c>
    </row>
    <row r="12" spans="1:10" ht="16.5">
      <c r="B12" s="198" t="s">
        <v>16</v>
      </c>
      <c r="C12" s="199" t="s">
        <v>52</v>
      </c>
      <c r="D12" s="200"/>
      <c r="E12" s="359">
        <v>1.11E-2</v>
      </c>
    </row>
    <row r="13" spans="1:10">
      <c r="B13" s="201"/>
      <c r="C13" s="195"/>
      <c r="D13" s="195"/>
      <c r="E13" s="202"/>
    </row>
    <row r="14" spans="1:10">
      <c r="B14" s="196" t="s">
        <v>4</v>
      </c>
      <c r="C14" s="590" t="s">
        <v>53</v>
      </c>
      <c r="D14" s="591"/>
      <c r="E14" s="197">
        <f>SUM(E15:E17)</f>
        <v>5.6500000000000002E-2</v>
      </c>
    </row>
    <row r="15" spans="1:10" ht="16.5">
      <c r="B15" s="198" t="s">
        <v>5</v>
      </c>
      <c r="C15" s="199" t="s">
        <v>54</v>
      </c>
      <c r="D15" s="203"/>
      <c r="E15" s="360">
        <v>6.4999999999999997E-3</v>
      </c>
    </row>
    <row r="16" spans="1:10" ht="16.5">
      <c r="B16" s="198" t="s">
        <v>24</v>
      </c>
      <c r="C16" s="199" t="s">
        <v>55</v>
      </c>
      <c r="D16" s="204"/>
      <c r="E16" s="361">
        <v>0.03</v>
      </c>
      <c r="F16" s="65"/>
      <c r="G16" s="65"/>
      <c r="H16" s="65"/>
      <c r="I16" s="65"/>
      <c r="J16" s="65"/>
    </row>
    <row r="17" spans="2:10" ht="16.5">
      <c r="B17" s="198" t="s">
        <v>10</v>
      </c>
      <c r="C17" s="199" t="s">
        <v>56</v>
      </c>
      <c r="D17" s="200"/>
      <c r="E17" s="359">
        <v>0.02</v>
      </c>
    </row>
    <row r="18" spans="2:10">
      <c r="B18" s="201"/>
      <c r="C18" s="195"/>
      <c r="D18" s="195"/>
      <c r="E18" s="362"/>
    </row>
    <row r="19" spans="2:10">
      <c r="B19" s="196" t="s">
        <v>6</v>
      </c>
      <c r="C19" s="590" t="s">
        <v>57</v>
      </c>
      <c r="D19" s="591"/>
      <c r="E19" s="197">
        <f>SUM(E20)</f>
        <v>7.2999999999999995E-2</v>
      </c>
    </row>
    <row r="20" spans="2:10">
      <c r="B20" s="198" t="s">
        <v>7</v>
      </c>
      <c r="C20" s="205" t="s">
        <v>58</v>
      </c>
      <c r="D20" s="203"/>
      <c r="E20" s="206">
        <v>7.2999999999999995E-2</v>
      </c>
    </row>
    <row r="21" spans="2:10" ht="15.75" thickBot="1">
      <c r="B21" s="201"/>
      <c r="C21" s="195"/>
      <c r="D21" s="195"/>
      <c r="E21" s="64"/>
      <c r="I21" s="66"/>
    </row>
    <row r="22" spans="2:10" ht="15.75" thickBot="1">
      <c r="B22" s="67" t="s">
        <v>8</v>
      </c>
      <c r="C22" s="592" t="s">
        <v>59</v>
      </c>
      <c r="D22" s="593"/>
      <c r="E22" s="68">
        <f>(((1+E9+E10+E11)*(1+E12)*(1+E20))/(1-E14))-1</f>
        <v>0.20699999999999999</v>
      </c>
      <c r="I22" s="66"/>
    </row>
    <row r="24" spans="2:10" ht="33.75" customHeight="1">
      <c r="B24" s="594" t="s">
        <v>60</v>
      </c>
      <c r="C24" s="594"/>
      <c r="D24" s="594"/>
      <c r="E24" s="594"/>
    </row>
    <row r="25" spans="2:10" ht="16.5">
      <c r="B25" s="69"/>
      <c r="C25" s="69"/>
      <c r="D25" s="69"/>
      <c r="E25" s="69"/>
    </row>
    <row r="26" spans="2:10" ht="16.5">
      <c r="B26" s="69"/>
      <c r="C26" s="10"/>
      <c r="D26" s="69"/>
      <c r="E26" s="69"/>
    </row>
    <row r="27" spans="2:10" ht="16.5">
      <c r="B27" s="69"/>
      <c r="C27" s="69"/>
      <c r="D27" s="69"/>
      <c r="E27" s="69"/>
    </row>
    <row r="28" spans="2:10" ht="16.5">
      <c r="B28" s="69" t="s">
        <v>61</v>
      </c>
      <c r="C28" s="69"/>
      <c r="D28" s="69"/>
      <c r="E28" s="69"/>
    </row>
    <row r="29" spans="2:10" ht="16.5">
      <c r="B29" s="70" t="s">
        <v>62</v>
      </c>
      <c r="C29" s="69"/>
      <c r="D29" s="69"/>
      <c r="E29" s="69"/>
    </row>
    <row r="30" spans="2:10" ht="16.5">
      <c r="B30" s="70" t="s">
        <v>63</v>
      </c>
      <c r="C30" s="69"/>
      <c r="D30" s="69"/>
      <c r="E30" s="69"/>
    </row>
    <row r="31" spans="2:10" ht="16.5">
      <c r="B31" s="70" t="s">
        <v>64</v>
      </c>
      <c r="C31" s="69"/>
      <c r="D31" s="69"/>
      <c r="E31" s="69"/>
    </row>
    <row r="32" spans="2:10" ht="16.5">
      <c r="B32" s="70" t="s">
        <v>65</v>
      </c>
      <c r="C32" s="69"/>
      <c r="D32" s="71"/>
      <c r="E32" s="71"/>
      <c r="F32" s="65"/>
      <c r="G32" s="65"/>
      <c r="H32" s="65"/>
      <c r="I32" s="65"/>
      <c r="J32" s="65"/>
    </row>
    <row r="33" spans="2:6" ht="16.5">
      <c r="B33" s="70" t="s">
        <v>66</v>
      </c>
      <c r="C33" s="3"/>
      <c r="D33" s="3"/>
      <c r="E33" s="3"/>
      <c r="F33" s="207"/>
    </row>
    <row r="34" spans="2:6" ht="16.5">
      <c r="B34" s="70" t="s">
        <v>67</v>
      </c>
      <c r="C34" s="10"/>
      <c r="D34" s="10"/>
      <c r="E34" s="10"/>
      <c r="F34" s="207"/>
    </row>
    <row r="35" spans="2:6">
      <c r="F35" s="207"/>
    </row>
    <row r="36" spans="2:6">
      <c r="F36" s="207"/>
    </row>
    <row r="37" spans="2:6">
      <c r="F37" s="207"/>
    </row>
    <row r="38" spans="2:6">
      <c r="F38" s="207"/>
    </row>
    <row r="39" spans="2:6">
      <c r="F39" s="207"/>
    </row>
    <row r="40" spans="2:6">
      <c r="F40" s="207"/>
    </row>
    <row r="41" spans="2:6">
      <c r="F41" s="207"/>
    </row>
    <row r="42" spans="2:6">
      <c r="F42" s="207"/>
    </row>
    <row r="43" spans="2:6">
      <c r="F43" s="207"/>
    </row>
    <row r="44" spans="2:6">
      <c r="F44" s="207"/>
    </row>
    <row r="46" spans="2:6">
      <c r="D46" s="72"/>
    </row>
  </sheetData>
  <mergeCells count="7">
    <mergeCell ref="B24:E24"/>
    <mergeCell ref="D3:E3"/>
    <mergeCell ref="B2:E2"/>
    <mergeCell ref="C8:D8"/>
    <mergeCell ref="C14:D14"/>
    <mergeCell ref="C19:D19"/>
    <mergeCell ref="C22:D22"/>
  </mergeCells>
  <pageMargins left="0.51181102362204722" right="0.51181102362204722" top="0.78740157480314965" bottom="0.78740157480314965" header="0.31496062992125984" footer="0.31496062992125984"/>
  <pageSetup paperSize="9" scale="84" orientation="portrait" r:id="rId1"/>
  <headerFooter>
    <oddFooter xml:space="preserve">&amp;C&amp;12_______________________________________
Gabriela Polachini
Engenheira Civil
CREA 121120804-4&amp;10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10</vt:i4>
      </vt:variant>
      <vt:variant>
        <vt:lpstr>Intervalos nomeados</vt:lpstr>
      </vt:variant>
      <vt:variant>
        <vt:i4>11</vt:i4>
      </vt:variant>
    </vt:vector>
  </HeadingPairs>
  <TitlesOfParts>
    <vt:vector size="21" baseType="lpstr">
      <vt:lpstr>Orçamento </vt:lpstr>
      <vt:lpstr>Composição 01</vt:lpstr>
      <vt:lpstr>Composição 02</vt:lpstr>
      <vt:lpstr>Composição 03</vt:lpstr>
      <vt:lpstr>Composição 04</vt:lpstr>
      <vt:lpstr>Composição 05</vt:lpstr>
      <vt:lpstr>Cronograma</vt:lpstr>
      <vt:lpstr>BDI Dif</vt:lpstr>
      <vt:lpstr>BDI (2)</vt:lpstr>
      <vt:lpstr>Cronograma (2)</vt:lpstr>
      <vt:lpstr>'BDI (2)'!Area_de_impressao</vt:lpstr>
      <vt:lpstr>'BDI Dif'!Area_de_impressao</vt:lpstr>
      <vt:lpstr>'Composição 01'!Area_de_impressao</vt:lpstr>
      <vt:lpstr>'Composição 02'!Area_de_impressao</vt:lpstr>
      <vt:lpstr>'Composição 03'!Area_de_impressao</vt:lpstr>
      <vt:lpstr>'Composição 04'!Area_de_impressao</vt:lpstr>
      <vt:lpstr>'Composição 05'!Area_de_impressao</vt:lpstr>
      <vt:lpstr>Cronograma!Area_de_impressao</vt:lpstr>
      <vt:lpstr>'Cronograma (2)'!Area_de_impressao</vt:lpstr>
      <vt:lpstr>'Orçamento '!Area_de_impressao</vt:lpstr>
      <vt:lpstr>'Orçamento '!Titulos_de_impressao</vt:lpstr>
    </vt:vector>
  </TitlesOfParts>
  <Company>GM Engenharia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Colorado4</dc:creator>
  <cp:lastModifiedBy>GABRIELA POLACHINI</cp:lastModifiedBy>
  <cp:lastPrinted>2021-07-22T12:26:03Z</cp:lastPrinted>
  <dcterms:created xsi:type="dcterms:W3CDTF">2002-02-21T12:05:20Z</dcterms:created>
  <dcterms:modified xsi:type="dcterms:W3CDTF">2021-07-30T12:15:54Z</dcterms:modified>
</cp:coreProperties>
</file>