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rcelo\Desktop\"/>
    </mc:Choice>
  </mc:AlternateContent>
  <bookViews>
    <workbookView xWindow="9555" yWindow="405" windowWidth="9600" windowHeight="11220" tabRatio="941"/>
  </bookViews>
  <sheets>
    <sheet name="Orçamento" sheetId="239" r:id="rId1"/>
    <sheet name="Cron" sheetId="243" r:id="rId2"/>
    <sheet name="Cronograma (2)" sheetId="241" state="hidden" r:id="rId3"/>
    <sheet name="BDI" sheetId="258" r:id="rId4"/>
    <sheet name="Terraplenagem" sheetId="285" r:id="rId5"/>
    <sheet name="Base e Sub-base" sheetId="252" r:id="rId6"/>
    <sheet name="Escav. vala" sheetId="269" r:id="rId7"/>
    <sheet name="CAPA - CBUQ" sheetId="283" r:id="rId8"/>
    <sheet name="Material" sheetId="276" r:id="rId9"/>
    <sheet name="COMP." sheetId="282" r:id="rId10"/>
    <sheet name="materiais" sheetId="286"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ind100" localSheetId="3">#REF!</definedName>
    <definedName name="_ind100" localSheetId="0">#REF!</definedName>
    <definedName name="_ind100" localSheetId="4">#REF!</definedName>
    <definedName name="_ind100">#REF!</definedName>
    <definedName name="_mem2">'[1]Mat Asf'!$H$37</definedName>
    <definedName name="_prd1" localSheetId="3">#REF!</definedName>
    <definedName name="_prd1" localSheetId="0">#REF!</definedName>
    <definedName name="_prd1" localSheetId="4">#REF!</definedName>
    <definedName name="_prd1">#REF!</definedName>
    <definedName name="_prt1" localSheetId="3">#REF!</definedName>
    <definedName name="_prt1" localSheetId="0">#REF!</definedName>
    <definedName name="_prt1" localSheetId="4">#REF!</definedName>
    <definedName name="_prt1">#REF!</definedName>
    <definedName name="_RET1" localSheetId="5">'Base e Sub-base'!#REF!</definedName>
    <definedName name="_RET1" localSheetId="3">#REF!</definedName>
    <definedName name="_RET1" localSheetId="0">#REF!</definedName>
    <definedName name="_RET1" localSheetId="4">Terraplenagem!#REF!</definedName>
    <definedName name="_RET1">#REF!</definedName>
    <definedName name="a" localSheetId="3">#REF!</definedName>
    <definedName name="a" localSheetId="0">#REF!</definedName>
    <definedName name="a" localSheetId="4">#REF!</definedName>
    <definedName name="a">#REF!</definedName>
    <definedName name="abc" localSheetId="0">'[2]Aterro PonteSul'!#REF!</definedName>
    <definedName name="abc" localSheetId="4">'[2]Aterro PonteSul'!#REF!</definedName>
    <definedName name="abc">'[2]Aterro PonteSul'!#REF!</definedName>
    <definedName name="_xlnm.Print_Area" localSheetId="5">'Base e Sub-base'!$A$1:$N$23</definedName>
    <definedName name="_xlnm.Print_Area" localSheetId="1">Cron!$A$1:$H$19</definedName>
    <definedName name="_xlnm.Print_Area" localSheetId="2">'Cronograma (2)'!$A$1:$AH$26</definedName>
    <definedName name="_xlnm.Print_Area" localSheetId="6">'Escav. vala'!$A$1:$P$36</definedName>
    <definedName name="_xlnm.Print_Area" localSheetId="8">Material!$A$1:$N$24</definedName>
    <definedName name="_xlnm.Print_Area" localSheetId="0">Orçamento!$A$1:$J$44</definedName>
    <definedName name="_xlnm.Print_Area" localSheetId="4">Terraplenagem!$A$1:$N$37</definedName>
    <definedName name="_xlnm.Print_Area">#REF!</definedName>
    <definedName name="areafog" localSheetId="3">#REF!</definedName>
    <definedName name="areafog" localSheetId="0">#REF!</definedName>
    <definedName name="areafog" localSheetId="4">#REF!</definedName>
    <definedName name="areafog">#REF!</definedName>
    <definedName name="areatsd" localSheetId="3">#REF!</definedName>
    <definedName name="areatsd" localSheetId="0">#REF!</definedName>
    <definedName name="areatsd" localSheetId="4">#REF!</definedName>
    <definedName name="areatsd">#REF!</definedName>
    <definedName name="areatss" localSheetId="3">#REF!</definedName>
    <definedName name="areatss" localSheetId="0">#REF!</definedName>
    <definedName name="areatss" localSheetId="4">#REF!</definedName>
    <definedName name="areatss">#REF!</definedName>
    <definedName name="aterro" localSheetId="6">'[2]Aterro PonteSul'!#REF!</definedName>
    <definedName name="aterro" localSheetId="0">'[2]Aterro PonteSul'!#REF!</definedName>
    <definedName name="aterro" localSheetId="4">'[2]Aterro PonteSul'!#REF!</definedName>
    <definedName name="aterro">'[2]Aterro PonteSul'!#REF!</definedName>
    <definedName name="bacia" localSheetId="3">#REF!</definedName>
    <definedName name="bacia" localSheetId="0">#REF!</definedName>
    <definedName name="bacia" localSheetId="4">#REF!</definedName>
    <definedName name="bacia">#REF!</definedName>
    <definedName name="bbdcc15" localSheetId="3">#REF!</definedName>
    <definedName name="bbdcc15" localSheetId="0">#REF!</definedName>
    <definedName name="bbdcc15" localSheetId="4">#REF!</definedName>
    <definedName name="bbdcc15">#REF!</definedName>
    <definedName name="bbdcc20" localSheetId="3">#REF!</definedName>
    <definedName name="bbdcc20" localSheetId="0">#REF!</definedName>
    <definedName name="bbdcc20" localSheetId="4">#REF!</definedName>
    <definedName name="bbdcc20">#REF!</definedName>
    <definedName name="bbdcc25" localSheetId="3">#REF!</definedName>
    <definedName name="bbdcc25" localSheetId="0">#REF!</definedName>
    <definedName name="bbdcc25" localSheetId="4">#REF!</definedName>
    <definedName name="bbdcc25">#REF!</definedName>
    <definedName name="bbdcc30" localSheetId="3">#REF!</definedName>
    <definedName name="bbdcc30" localSheetId="0">#REF!</definedName>
    <definedName name="bbdcc30" localSheetId="4">#REF!</definedName>
    <definedName name="bbdcc30">#REF!</definedName>
    <definedName name="bbdtc04" localSheetId="3">#REF!</definedName>
    <definedName name="bbdtc04" localSheetId="0">#REF!</definedName>
    <definedName name="bbdtc04" localSheetId="4">#REF!</definedName>
    <definedName name="bbdtc04">#REF!</definedName>
    <definedName name="bbdtc06" localSheetId="3">#REF!</definedName>
    <definedName name="bbdtc06" localSheetId="0">#REF!</definedName>
    <definedName name="bbdtc06" localSheetId="4">#REF!</definedName>
    <definedName name="bbdtc06">#REF!</definedName>
    <definedName name="bbdtc08" localSheetId="3">#REF!</definedName>
    <definedName name="bbdtc08" localSheetId="0">#REF!</definedName>
    <definedName name="bbdtc08" localSheetId="4">#REF!</definedName>
    <definedName name="bbdtc08">#REF!</definedName>
    <definedName name="bbdtc10" localSheetId="3">#REF!</definedName>
    <definedName name="bbdtc10" localSheetId="0">#REF!</definedName>
    <definedName name="bbdtc10" localSheetId="4">#REF!</definedName>
    <definedName name="bbdtc10">#REF!</definedName>
    <definedName name="bbdtc12" localSheetId="3">#REF!</definedName>
    <definedName name="bbdtc12" localSheetId="0">#REF!</definedName>
    <definedName name="bbdtc12" localSheetId="4">#REF!</definedName>
    <definedName name="bbdtc12">#REF!</definedName>
    <definedName name="bbdtc15" localSheetId="3">#REF!</definedName>
    <definedName name="bbdtc15" localSheetId="0">#REF!</definedName>
    <definedName name="bbdtc15" localSheetId="4">#REF!</definedName>
    <definedName name="bbdtc15">#REF!</definedName>
    <definedName name="bbscc15" localSheetId="3">#REF!</definedName>
    <definedName name="bbscc15" localSheetId="0">#REF!</definedName>
    <definedName name="bbscc15" localSheetId="4">#REF!</definedName>
    <definedName name="bbscc15">#REF!</definedName>
    <definedName name="bbscc20" localSheetId="3">#REF!</definedName>
    <definedName name="bbscc20" localSheetId="0">#REF!</definedName>
    <definedName name="bbscc20" localSheetId="4">#REF!</definedName>
    <definedName name="bbscc20">#REF!</definedName>
    <definedName name="bbscc25" localSheetId="3">#REF!</definedName>
    <definedName name="bbscc25" localSheetId="0">#REF!</definedName>
    <definedName name="bbscc25" localSheetId="4">#REF!</definedName>
    <definedName name="bbscc25">#REF!</definedName>
    <definedName name="bbscc30" localSheetId="3">#REF!</definedName>
    <definedName name="bbscc30" localSheetId="0">#REF!</definedName>
    <definedName name="bbscc30" localSheetId="4">#REF!</definedName>
    <definedName name="bbscc30">#REF!</definedName>
    <definedName name="bbstc04" localSheetId="3">#REF!</definedName>
    <definedName name="bbstc04" localSheetId="0">#REF!</definedName>
    <definedName name="bbstc04" localSheetId="4">#REF!</definedName>
    <definedName name="bbstc04">#REF!</definedName>
    <definedName name="bbstc06" localSheetId="3">#REF!</definedName>
    <definedName name="bbstc06" localSheetId="0">#REF!</definedName>
    <definedName name="bbstc06" localSheetId="4">#REF!</definedName>
    <definedName name="bbstc06">#REF!</definedName>
    <definedName name="bbstc08" localSheetId="3">#REF!</definedName>
    <definedName name="bbstc08" localSheetId="0">#REF!</definedName>
    <definedName name="bbstc08" localSheetId="4">#REF!</definedName>
    <definedName name="bbstc08">#REF!</definedName>
    <definedName name="bbstc10" localSheetId="3">#REF!</definedName>
    <definedName name="bbstc10" localSheetId="0">#REF!</definedName>
    <definedName name="bbstc10" localSheetId="4">#REF!</definedName>
    <definedName name="bbstc10">#REF!</definedName>
    <definedName name="bbstc12" localSheetId="3">#REF!</definedName>
    <definedName name="bbstc12" localSheetId="0">#REF!</definedName>
    <definedName name="bbstc12" localSheetId="4">#REF!</definedName>
    <definedName name="bbstc12">#REF!</definedName>
    <definedName name="bbstc15" localSheetId="3">#REF!</definedName>
    <definedName name="bbstc15" localSheetId="0">#REF!</definedName>
    <definedName name="bbstc15" localSheetId="4">#REF!</definedName>
    <definedName name="bbstc15">#REF!</definedName>
    <definedName name="bbtcc15" localSheetId="6">[2]DMT_EV!#REF!</definedName>
    <definedName name="bbtcc15" localSheetId="0">[2]DMT_EV!#REF!</definedName>
    <definedName name="bbtcc15" localSheetId="4">[2]DMT_EV!#REF!</definedName>
    <definedName name="bbtcc15">[2]DMT_EV!#REF!</definedName>
    <definedName name="bbtcc20" localSheetId="6">[2]DMT_EV!#REF!</definedName>
    <definedName name="bbtcc20" localSheetId="0">[2]DMT_EV!#REF!</definedName>
    <definedName name="bbtcc20" localSheetId="4">[2]DMT_EV!#REF!</definedName>
    <definedName name="bbtcc20">[2]DMT_EV!#REF!</definedName>
    <definedName name="bbtcc25" localSheetId="6">[2]DMT_EV!#REF!</definedName>
    <definedName name="bbtcc25" localSheetId="0">[2]DMT_EV!#REF!</definedName>
    <definedName name="bbtcc25" localSheetId="4">[2]DMT_EV!#REF!</definedName>
    <definedName name="bbtcc25">[2]DMT_EV!#REF!</definedName>
    <definedName name="bbtcc30" localSheetId="6">[2]DMT_EV!#REF!</definedName>
    <definedName name="bbtcc30" localSheetId="0">[2]DMT_EV!#REF!</definedName>
    <definedName name="bbtcc30" localSheetId="4">[2]DMT_EV!#REF!</definedName>
    <definedName name="bbtcc30">[2]DMT_EV!#REF!</definedName>
    <definedName name="bbttc04" localSheetId="3">#REF!</definedName>
    <definedName name="bbttc04" localSheetId="0">#REF!</definedName>
    <definedName name="bbttc04" localSheetId="4">#REF!</definedName>
    <definedName name="bbttc04">#REF!</definedName>
    <definedName name="bbttc06" localSheetId="3">#REF!</definedName>
    <definedName name="bbttc06" localSheetId="0">#REF!</definedName>
    <definedName name="bbttc06" localSheetId="4">#REF!</definedName>
    <definedName name="bbttc06">#REF!</definedName>
    <definedName name="bbttc08" localSheetId="3">#REF!</definedName>
    <definedName name="bbttc08" localSheetId="0">#REF!</definedName>
    <definedName name="bbttc08" localSheetId="4">#REF!</definedName>
    <definedName name="bbttc08">#REF!</definedName>
    <definedName name="bbttc10" localSheetId="3">#REF!</definedName>
    <definedName name="bbttc10" localSheetId="0">#REF!</definedName>
    <definedName name="bbttc10" localSheetId="4">#REF!</definedName>
    <definedName name="bbttc10">#REF!</definedName>
    <definedName name="bbttc12" localSheetId="3">#REF!</definedName>
    <definedName name="bbttc12" localSheetId="0">#REF!</definedName>
    <definedName name="bbttc12" localSheetId="4">#REF!</definedName>
    <definedName name="bbttc12">#REF!</definedName>
    <definedName name="bbttc15" localSheetId="3">#REF!</definedName>
    <definedName name="bbttc15" localSheetId="0">#REF!</definedName>
    <definedName name="bbttc15" localSheetId="4">#REF!</definedName>
    <definedName name="bbttc15">#REF!</definedName>
    <definedName name="betume" localSheetId="3">#REF!</definedName>
    <definedName name="betume" localSheetId="0">#REF!</definedName>
    <definedName name="betume" localSheetId="4">#REF!</definedName>
    <definedName name="betume">#REF!</definedName>
    <definedName name="cabeca" localSheetId="3">#REF!</definedName>
    <definedName name="cabeca" localSheetId="0">#REF!</definedName>
    <definedName name="cabeca" localSheetId="4">#REF!</definedName>
    <definedName name="cabeca">#REF!</definedName>
    <definedName name="cabeca1" localSheetId="3">#REF!</definedName>
    <definedName name="cabeca1" localSheetId="0">#REF!</definedName>
    <definedName name="cabeca1" localSheetId="4">#REF!</definedName>
    <definedName name="cabeca1">#REF!</definedName>
    <definedName name="cabeçalho" localSheetId="3">#REF!</definedName>
    <definedName name="cabeçalho" localSheetId="0">#REF!</definedName>
    <definedName name="cabeçalho" localSheetId="4">#REF!</definedName>
    <definedName name="cabeçalho">#REF!</definedName>
    <definedName name="cabeçalho1" localSheetId="3">#REF!</definedName>
    <definedName name="cabeçalho1" localSheetId="0">#REF!</definedName>
    <definedName name="cabeçalho1" localSheetId="4">#REF!</definedName>
    <definedName name="cabeçalho1">#REF!</definedName>
    <definedName name="cbdcc15" localSheetId="3">#REF!</definedName>
    <definedName name="cbdcc15" localSheetId="0">#REF!</definedName>
    <definedName name="cbdcc15" localSheetId="4">#REF!</definedName>
    <definedName name="cbdcc15">#REF!</definedName>
    <definedName name="cbdcc20" localSheetId="3">#REF!</definedName>
    <definedName name="cbdcc20" localSheetId="0">#REF!</definedName>
    <definedName name="cbdcc20" localSheetId="4">#REF!</definedName>
    <definedName name="cbdcc20">#REF!</definedName>
    <definedName name="cbdcc25" localSheetId="3">#REF!</definedName>
    <definedName name="cbdcc25" localSheetId="0">#REF!</definedName>
    <definedName name="cbdcc25" localSheetId="4">#REF!</definedName>
    <definedName name="cbdcc25">#REF!</definedName>
    <definedName name="cbdcc30" localSheetId="3">#REF!</definedName>
    <definedName name="cbdcc30" localSheetId="0">#REF!</definedName>
    <definedName name="cbdcc30" localSheetId="4">#REF!</definedName>
    <definedName name="cbdcc30">#REF!</definedName>
    <definedName name="cbdtc04" localSheetId="3">#REF!</definedName>
    <definedName name="cbdtc04" localSheetId="0">#REF!</definedName>
    <definedName name="cbdtc04" localSheetId="4">#REF!</definedName>
    <definedName name="cbdtc04">#REF!</definedName>
    <definedName name="cbdtc06" localSheetId="3">#REF!</definedName>
    <definedName name="cbdtc06" localSheetId="0">#REF!</definedName>
    <definedName name="cbdtc06" localSheetId="4">#REF!</definedName>
    <definedName name="cbdtc06">#REF!</definedName>
    <definedName name="cbdtc08" localSheetId="3">#REF!</definedName>
    <definedName name="cbdtc08" localSheetId="0">#REF!</definedName>
    <definedName name="cbdtc08" localSheetId="4">#REF!</definedName>
    <definedName name="cbdtc08">#REF!</definedName>
    <definedName name="cbdtc10" localSheetId="3">#REF!</definedName>
    <definedName name="cbdtc10" localSheetId="0">#REF!</definedName>
    <definedName name="cbdtc10" localSheetId="4">#REF!</definedName>
    <definedName name="cbdtc10">#REF!</definedName>
    <definedName name="cbdtc12" localSheetId="3">#REF!</definedName>
    <definedName name="cbdtc12" localSheetId="0">#REF!</definedName>
    <definedName name="cbdtc12" localSheetId="4">#REF!</definedName>
    <definedName name="cbdtc12">#REF!</definedName>
    <definedName name="cbdtc15" localSheetId="3">#REF!</definedName>
    <definedName name="cbdtc15" localSheetId="0">#REF!</definedName>
    <definedName name="cbdtc15" localSheetId="4">#REF!</definedName>
    <definedName name="cbdtc15">#REF!</definedName>
    <definedName name="cbscc15" localSheetId="3">#REF!</definedName>
    <definedName name="cbscc15" localSheetId="0">#REF!</definedName>
    <definedName name="cbscc15" localSheetId="4">#REF!</definedName>
    <definedName name="cbscc15">#REF!</definedName>
    <definedName name="cbscc20" localSheetId="3">#REF!</definedName>
    <definedName name="cbscc20" localSheetId="0">#REF!</definedName>
    <definedName name="cbscc20" localSheetId="4">#REF!</definedName>
    <definedName name="cbscc20">#REF!</definedName>
    <definedName name="cbscc25" localSheetId="3">#REF!</definedName>
    <definedName name="cbscc25" localSheetId="0">#REF!</definedName>
    <definedName name="cbscc25" localSheetId="4">#REF!</definedName>
    <definedName name="cbscc25">#REF!</definedName>
    <definedName name="cbscc30" localSheetId="3">#REF!</definedName>
    <definedName name="cbscc30" localSheetId="0">#REF!</definedName>
    <definedName name="cbscc30" localSheetId="4">#REF!</definedName>
    <definedName name="cbscc30">#REF!</definedName>
    <definedName name="cbstc04" localSheetId="3">#REF!</definedName>
    <definedName name="cbstc04" localSheetId="0">#REF!</definedName>
    <definedName name="cbstc04" localSheetId="4">#REF!</definedName>
    <definedName name="cbstc04">#REF!</definedName>
    <definedName name="cbstc06" localSheetId="3">#REF!</definedName>
    <definedName name="cbstc06" localSheetId="0">#REF!</definedName>
    <definedName name="cbstc06" localSheetId="4">#REF!</definedName>
    <definedName name="cbstc06">#REF!</definedName>
    <definedName name="cbstc08" localSheetId="3">#REF!</definedName>
    <definedName name="cbstc08" localSheetId="0">#REF!</definedName>
    <definedName name="cbstc08" localSheetId="4">#REF!</definedName>
    <definedName name="cbstc08">#REF!</definedName>
    <definedName name="cbstc10" localSheetId="3">#REF!</definedName>
    <definedName name="cbstc10" localSheetId="0">#REF!</definedName>
    <definedName name="cbstc10" localSheetId="4">#REF!</definedName>
    <definedName name="cbstc10">#REF!</definedName>
    <definedName name="cbstc12" localSheetId="3">#REF!</definedName>
    <definedName name="cbstc12" localSheetId="0">#REF!</definedName>
    <definedName name="cbstc12" localSheetId="4">#REF!</definedName>
    <definedName name="cbstc12">#REF!</definedName>
    <definedName name="cbstc15" localSheetId="3">#REF!</definedName>
    <definedName name="cbstc15" localSheetId="0">#REF!</definedName>
    <definedName name="cbstc15" localSheetId="4">#REF!</definedName>
    <definedName name="cbstc15">#REF!</definedName>
    <definedName name="cbtcc15" localSheetId="6">[2]DMT_EV!#REF!</definedName>
    <definedName name="cbtcc15" localSheetId="0">[2]DMT_EV!#REF!</definedName>
    <definedName name="cbtcc15" localSheetId="4">[2]DMT_EV!#REF!</definedName>
    <definedName name="cbtcc15">[2]DMT_EV!#REF!</definedName>
    <definedName name="cbtcc20" localSheetId="6">[2]DMT_EV!#REF!</definedName>
    <definedName name="cbtcc20" localSheetId="0">[2]DMT_EV!#REF!</definedName>
    <definedName name="cbtcc20" localSheetId="4">[2]DMT_EV!#REF!</definedName>
    <definedName name="cbtcc20">[2]DMT_EV!#REF!</definedName>
    <definedName name="cbtcc25" localSheetId="6">[2]DMT_EV!#REF!</definedName>
    <definedName name="cbtcc25" localSheetId="0">[2]DMT_EV!#REF!</definedName>
    <definedName name="cbtcc25" localSheetId="4">[2]DMT_EV!#REF!</definedName>
    <definedName name="cbtcc25">[2]DMT_EV!#REF!</definedName>
    <definedName name="cbtcc30" localSheetId="6">[2]DMT_EV!#REF!</definedName>
    <definedName name="cbtcc30" localSheetId="0">[2]DMT_EV!#REF!</definedName>
    <definedName name="cbtcc30" localSheetId="4">[2]DMT_EV!#REF!</definedName>
    <definedName name="cbtcc30">[2]DMT_EV!#REF!</definedName>
    <definedName name="cbttc04" localSheetId="3">#REF!</definedName>
    <definedName name="cbttc04" localSheetId="0">#REF!</definedName>
    <definedName name="cbttc04" localSheetId="4">#REF!</definedName>
    <definedName name="cbttc04">#REF!</definedName>
    <definedName name="cbttc06" localSheetId="3">#REF!</definedName>
    <definedName name="cbttc06" localSheetId="0">#REF!</definedName>
    <definedName name="cbttc06" localSheetId="4">#REF!</definedName>
    <definedName name="cbttc06">#REF!</definedName>
    <definedName name="cbttc08" localSheetId="3">#REF!</definedName>
    <definedName name="cbttc08" localSheetId="0">#REF!</definedName>
    <definedName name="cbttc08" localSheetId="4">#REF!</definedName>
    <definedName name="cbttc08">#REF!</definedName>
    <definedName name="cbttc10" localSheetId="3">#REF!</definedName>
    <definedName name="cbttc10" localSheetId="0">#REF!</definedName>
    <definedName name="cbttc10" localSheetId="4">#REF!</definedName>
    <definedName name="cbttc10">#REF!</definedName>
    <definedName name="cbttc12" localSheetId="3">#REF!</definedName>
    <definedName name="cbttc12" localSheetId="0">#REF!</definedName>
    <definedName name="cbttc12" localSheetId="4">#REF!</definedName>
    <definedName name="cbttc12">#REF!</definedName>
    <definedName name="cbttc15" localSheetId="3">#REF!</definedName>
    <definedName name="cbttc15" localSheetId="0">#REF!</definedName>
    <definedName name="cbttc15" localSheetId="4">#REF!</definedName>
    <definedName name="cbttc15">#REF!</definedName>
    <definedName name="ccerca" localSheetId="3">#REF!</definedName>
    <definedName name="ccerca" localSheetId="0">#REF!</definedName>
    <definedName name="ccerca" localSheetId="4">#REF!</definedName>
    <definedName name="ccerca">#REF!</definedName>
    <definedName name="cesar" localSheetId="3">#REF!</definedName>
    <definedName name="cesar" localSheetId="0">#REF!</definedName>
    <definedName name="cesar" localSheetId="4">#REF!</definedName>
    <definedName name="cesar">#REF!</definedName>
    <definedName name="cm_30" localSheetId="3">#REF!</definedName>
    <definedName name="cm_30" localSheetId="0">#REF!</definedName>
    <definedName name="cm_30" localSheetId="4">#REF!</definedName>
    <definedName name="cm_30">#REF!</definedName>
    <definedName name="comp100" localSheetId="3">#REF!</definedName>
    <definedName name="comp100" localSheetId="6">#REF!</definedName>
    <definedName name="comp100" localSheetId="0">#REF!</definedName>
    <definedName name="comp100" localSheetId="4">#REF!</definedName>
    <definedName name="comp100">#REF!</definedName>
    <definedName name="comp95" localSheetId="3">#REF!</definedName>
    <definedName name="comp95" localSheetId="0">#REF!</definedName>
    <definedName name="comp95" localSheetId="4">#REF!</definedName>
    <definedName name="comp95">#REF!</definedName>
    <definedName name="compala" localSheetId="3">#REF!</definedName>
    <definedName name="compala" localSheetId="0">#REF!</definedName>
    <definedName name="compala" localSheetId="4">#REF!</definedName>
    <definedName name="compala">#REF!</definedName>
    <definedName name="COMPOS">[3]Plan1!$A$2:$D$4073</definedName>
    <definedName name="conap" localSheetId="3">#REF!</definedName>
    <definedName name="conap" localSheetId="0">#REF!</definedName>
    <definedName name="conap" localSheetId="4">#REF!</definedName>
    <definedName name="conap">#REF!</definedName>
    <definedName name="conass" localSheetId="3">#REF!</definedName>
    <definedName name="conass" localSheetId="0">#REF!</definedName>
    <definedName name="conass" localSheetId="4">#REF!</definedName>
    <definedName name="conass">#REF!</definedName>
    <definedName name="connum" localSheetId="3">#REF!</definedName>
    <definedName name="connum" localSheetId="0">#REF!</definedName>
    <definedName name="connum" localSheetId="4">#REF!</definedName>
    <definedName name="connum">#REF!</definedName>
    <definedName name="conpro" localSheetId="3">#REF!</definedName>
    <definedName name="conpro" localSheetId="0">#REF!</definedName>
    <definedName name="conpro" localSheetId="4">#REF!</definedName>
    <definedName name="conpro">#REF!</definedName>
    <definedName name="contrato" localSheetId="3">#REF!</definedName>
    <definedName name="contrato" localSheetId="0">#REF!</definedName>
    <definedName name="contrato" localSheetId="4">#REF!</definedName>
    <definedName name="contrato">#REF!</definedName>
    <definedName name="corte" localSheetId="3">#REF!</definedName>
    <definedName name="corte" localSheetId="0">#REF!</definedName>
    <definedName name="corte" localSheetId="4">#REF!</definedName>
    <definedName name="corte">#REF!</definedName>
    <definedName name="DATA" localSheetId="3">#REF!</definedName>
    <definedName name="DATA" localSheetId="0">#REF!</definedName>
    <definedName name="DATA" localSheetId="4">#REF!</definedName>
    <definedName name="DATA">#REF!</definedName>
    <definedName name="defensa" localSheetId="3">#REF!</definedName>
    <definedName name="defensa" localSheetId="0">#REF!</definedName>
    <definedName name="defensa" localSheetId="4">#REF!</definedName>
    <definedName name="defensa">#REF!</definedName>
    <definedName name="dmt_1000" localSheetId="3">#REF!</definedName>
    <definedName name="dmt_1000" localSheetId="0">#REF!</definedName>
    <definedName name="dmt_1000" localSheetId="4">#REF!</definedName>
    <definedName name="dmt_1000">#REF!</definedName>
    <definedName name="dmt_1200" localSheetId="3">#REF!</definedName>
    <definedName name="dmt_1200" localSheetId="0">#REF!</definedName>
    <definedName name="dmt_1200" localSheetId="4">#REF!</definedName>
    <definedName name="dmt_1200">#REF!</definedName>
    <definedName name="dmt_1400" localSheetId="3">#REF!</definedName>
    <definedName name="dmt_1400" localSheetId="0">#REF!</definedName>
    <definedName name="dmt_1400" localSheetId="4">#REF!</definedName>
    <definedName name="dmt_1400">#REF!</definedName>
    <definedName name="dmt_200" localSheetId="3">#REF!</definedName>
    <definedName name="dmt_200" localSheetId="0">#REF!</definedName>
    <definedName name="dmt_200" localSheetId="4">#REF!</definedName>
    <definedName name="dmt_200">#REF!</definedName>
    <definedName name="dmt_400" localSheetId="3">#REF!</definedName>
    <definedName name="dmt_400" localSheetId="0">#REF!</definedName>
    <definedName name="dmt_400" localSheetId="4">#REF!</definedName>
    <definedName name="dmt_400">#REF!</definedName>
    <definedName name="dmt_50" localSheetId="3">#REF!</definedName>
    <definedName name="dmt_50" localSheetId="0">#REF!</definedName>
    <definedName name="dmt_50" localSheetId="4">#REF!</definedName>
    <definedName name="dmt_50">#REF!</definedName>
    <definedName name="dmt_600" localSheetId="3">#REF!</definedName>
    <definedName name="dmt_600" localSheetId="0">#REF!</definedName>
    <definedName name="dmt_600" localSheetId="4">#REF!</definedName>
    <definedName name="dmt_600">#REF!</definedName>
    <definedName name="dmt_800" localSheetId="3">#REF!</definedName>
    <definedName name="dmt_800" localSheetId="0">#REF!</definedName>
    <definedName name="dmt_800" localSheetId="4">#REF!</definedName>
    <definedName name="dmt_800">#REF!</definedName>
    <definedName name="drena" localSheetId="3">#REF!</definedName>
    <definedName name="drena" localSheetId="0">#REF!</definedName>
    <definedName name="drena" localSheetId="4">#REF!</definedName>
    <definedName name="drena">#REF!</definedName>
    <definedName name="dreno" localSheetId="3">#REF!</definedName>
    <definedName name="dreno" localSheetId="0">#REF!</definedName>
    <definedName name="dreno" localSheetId="4">#REF!</definedName>
    <definedName name="dreno">#REF!</definedName>
    <definedName name="dtipo1" localSheetId="3">#REF!</definedName>
    <definedName name="dtipo1" localSheetId="0">#REF!</definedName>
    <definedName name="dtipo1" localSheetId="4">#REF!</definedName>
    <definedName name="dtipo1">#REF!</definedName>
    <definedName name="dtipo2" localSheetId="3">#REF!</definedName>
    <definedName name="dtipo2" localSheetId="0">#REF!</definedName>
    <definedName name="dtipo2" localSheetId="4">#REF!</definedName>
    <definedName name="dtipo2">#REF!</definedName>
    <definedName name="empo2" localSheetId="3">#REF!</definedName>
    <definedName name="empo2" localSheetId="0">#REF!</definedName>
    <definedName name="empo2" localSheetId="4">#REF!</definedName>
    <definedName name="empo2">#REF!</definedName>
    <definedName name="Empola2" localSheetId="3">#REF!</definedName>
    <definedName name="Empola2" localSheetId="0">#REF!</definedName>
    <definedName name="Empola2" localSheetId="4">#REF!</definedName>
    <definedName name="Empola2">#REF!</definedName>
    <definedName name="Empolo2" localSheetId="3">#REF!</definedName>
    <definedName name="Empolo2" localSheetId="0">#REF!</definedName>
    <definedName name="Empolo2" localSheetId="4">#REF!</definedName>
    <definedName name="Empolo2">#REF!</definedName>
    <definedName name="empolo3" localSheetId="3">#REF!</definedName>
    <definedName name="empolo3" localSheetId="0">#REF!</definedName>
    <definedName name="empolo3" localSheetId="4">#REF!</definedName>
    <definedName name="empolo3">#REF!</definedName>
    <definedName name="eng">'[1]Mat Asf'!$C$36</definedName>
    <definedName name="engfiscal" localSheetId="3">#REF!</definedName>
    <definedName name="engfiscal" localSheetId="0">#REF!</definedName>
    <definedName name="engfiscal" localSheetId="4">#REF!</definedName>
    <definedName name="engfiscal">#REF!</definedName>
    <definedName name="engm1" localSheetId="3">#REF!</definedName>
    <definedName name="engm1" localSheetId="0">#REF!</definedName>
    <definedName name="engm1" localSheetId="4">#REF!</definedName>
    <definedName name="engm1">#REF!</definedName>
    <definedName name="engm2" localSheetId="3">#REF!</definedName>
    <definedName name="engm2" localSheetId="0">#REF!</definedName>
    <definedName name="engm2" localSheetId="4">#REF!</definedName>
    <definedName name="engm2">#REF!</definedName>
    <definedName name="engmds" localSheetId="3">#REF!</definedName>
    <definedName name="engmds" localSheetId="0">#REF!</definedName>
    <definedName name="engmds" localSheetId="4">#REF!</definedName>
    <definedName name="engmds">#REF!</definedName>
    <definedName name="escavd" localSheetId="3">#REF!</definedName>
    <definedName name="escavd" localSheetId="0">#REF!</definedName>
    <definedName name="escavd" localSheetId="4">#REF!</definedName>
    <definedName name="escavd">#REF!</definedName>
    <definedName name="escavgd" localSheetId="3">#REF!</definedName>
    <definedName name="escavgd" localSheetId="0">#REF!</definedName>
    <definedName name="escavgd" localSheetId="4">#REF!</definedName>
    <definedName name="escavgd">#REF!</definedName>
    <definedName name="escavgs" localSheetId="3">#REF!</definedName>
    <definedName name="escavgs" localSheetId="0">#REF!</definedName>
    <definedName name="escavgs" localSheetId="4">#REF!</definedName>
    <definedName name="escavgs">#REF!</definedName>
    <definedName name="escavgt" localSheetId="6">[2]DMT_EV!#REF!</definedName>
    <definedName name="escavgt" localSheetId="0">[2]DMT_EV!#REF!</definedName>
    <definedName name="escavgt" localSheetId="4">[2]DMT_EV!#REF!</definedName>
    <definedName name="escavgt">[2]DMT_EV!#REF!</definedName>
    <definedName name="escavs" localSheetId="3">#REF!</definedName>
    <definedName name="escavs" localSheetId="0">#REF!</definedName>
    <definedName name="escavs" localSheetId="4">#REF!</definedName>
    <definedName name="escavs">#REF!</definedName>
    <definedName name="escavt" localSheetId="3">#REF!</definedName>
    <definedName name="escavt" localSheetId="0">#REF!</definedName>
    <definedName name="escavt" localSheetId="4">#REF!</definedName>
    <definedName name="escavt">#REF!</definedName>
    <definedName name="etipo1" localSheetId="3">#REF!</definedName>
    <definedName name="etipo1" localSheetId="0">#REF!</definedName>
    <definedName name="etipo1" localSheetId="4">#REF!</definedName>
    <definedName name="etipo1">#REF!</definedName>
    <definedName name="etipo2" localSheetId="3">#REF!</definedName>
    <definedName name="etipo2" localSheetId="0">#REF!</definedName>
    <definedName name="etipo2" localSheetId="4">#REF!</definedName>
    <definedName name="etipo2">#REF!</definedName>
    <definedName name="faixa" localSheetId="3">#REF!</definedName>
    <definedName name="faixa" localSheetId="0">#REF!</definedName>
    <definedName name="faixa" localSheetId="4">#REF!</definedName>
    <definedName name="faixa">#REF!</definedName>
    <definedName name="fator100" localSheetId="3">#REF!</definedName>
    <definedName name="fator100" localSheetId="0">#REF!</definedName>
    <definedName name="fator100" localSheetId="4">#REF!</definedName>
    <definedName name="fator100">#REF!</definedName>
    <definedName name="fator50" localSheetId="3">#REF!</definedName>
    <definedName name="fator50" localSheetId="0">#REF!</definedName>
    <definedName name="fator50" localSheetId="4">#REF!</definedName>
    <definedName name="fator50">#REF!</definedName>
    <definedName name="fdreno" localSheetId="3">#REF!</definedName>
    <definedName name="fdreno" localSheetId="0">#REF!</definedName>
    <definedName name="fdreno" localSheetId="4">#REF!</definedName>
    <definedName name="fdreno">#REF!</definedName>
    <definedName name="fir" localSheetId="3">[4]RELATÓRIO!$B$12</definedName>
    <definedName name="fir" localSheetId="1">[5]RELATÓRIO!$B$12</definedName>
    <definedName name="fir" localSheetId="2">[5]RELATÓRIO!$B$12</definedName>
    <definedName name="fir" localSheetId="0">[4]RELATÓRIO!$B$12</definedName>
    <definedName name="fir">[6]RELATÓRIO!$B$12</definedName>
    <definedName name="firma" localSheetId="3">#REF!</definedName>
    <definedName name="firma" localSheetId="0">#REF!</definedName>
    <definedName name="firma" localSheetId="4">#REF!</definedName>
    <definedName name="firma">#REF!</definedName>
    <definedName name="foac" localSheetId="3">#REF!</definedName>
    <definedName name="foac" localSheetId="0">#REF!</definedName>
    <definedName name="foac" localSheetId="4">#REF!</definedName>
    <definedName name="foac">#REF!</definedName>
    <definedName name="foae" localSheetId="3">#REF!</definedName>
    <definedName name="foae" localSheetId="0">#REF!</definedName>
    <definedName name="foae" localSheetId="4">#REF!</definedName>
    <definedName name="foae">#REF!</definedName>
    <definedName name="foc" localSheetId="3">#REF!</definedName>
    <definedName name="foc" localSheetId="0">#REF!</definedName>
    <definedName name="foc" localSheetId="4">#REF!</definedName>
    <definedName name="foc">#REF!</definedName>
    <definedName name="FOG" localSheetId="3">#REF!</definedName>
    <definedName name="FOG" localSheetId="0">#REF!</definedName>
    <definedName name="FOG" localSheetId="4">#REF!</definedName>
    <definedName name="FOG">#REF!</definedName>
    <definedName name="fpavi" localSheetId="3">#REF!</definedName>
    <definedName name="fpavi" localSheetId="0">#REF!</definedName>
    <definedName name="fpavi" localSheetId="4">#REF!</definedName>
    <definedName name="fpavi">#REF!</definedName>
    <definedName name="fsinal" localSheetId="3">#REF!</definedName>
    <definedName name="fsinal" localSheetId="0">#REF!</definedName>
    <definedName name="fsinal" localSheetId="4">#REF!</definedName>
    <definedName name="fsinal">#REF!</definedName>
    <definedName name="fterra" localSheetId="3">#REF!</definedName>
    <definedName name="fterra" localSheetId="0">#REF!</definedName>
    <definedName name="fterra" localSheetId="4">#REF!</definedName>
    <definedName name="fterra">#REF!</definedName>
    <definedName name="grama" localSheetId="3">#REF!</definedName>
    <definedName name="grama" localSheetId="0">#REF!</definedName>
    <definedName name="grama" localSheetId="4">#REF!</definedName>
    <definedName name="grama">#REF!</definedName>
    <definedName name="_xlnm.Recorder" localSheetId="3">#REF!</definedName>
    <definedName name="_xlnm.Recorder" localSheetId="0">#REF!</definedName>
    <definedName name="_xlnm.Recorder" localSheetId="4">#REF!</definedName>
    <definedName name="_xlnm.Recorder">#REF!</definedName>
    <definedName name="Guias" localSheetId="3">#REF!</definedName>
    <definedName name="Guias" localSheetId="0">#REF!</definedName>
    <definedName name="Guias" localSheetId="4">#REF!</definedName>
    <definedName name="Guias">#REF!</definedName>
    <definedName name="horad6" localSheetId="3">#REF!</definedName>
    <definedName name="horad6" localSheetId="0">#REF!</definedName>
    <definedName name="horad6" localSheetId="4">#REF!</definedName>
    <definedName name="horad6">#REF!</definedName>
    <definedName name="horad8" localSheetId="3">#REF!</definedName>
    <definedName name="horad8" localSheetId="0">#REF!</definedName>
    <definedName name="horad8" localSheetId="4">#REF!</definedName>
    <definedName name="horad8">#REF!</definedName>
    <definedName name="imparea" localSheetId="3">#REF!</definedName>
    <definedName name="imparea" localSheetId="0">#REF!</definedName>
    <definedName name="imparea" localSheetId="4">#REF!</definedName>
    <definedName name="imparea">#REF!</definedName>
    <definedName name="kpavi" localSheetId="5">'Base e Sub-base'!#REF!</definedName>
    <definedName name="kpavi" localSheetId="4">Terraplenagem!#REF!</definedName>
    <definedName name="ksinal" localSheetId="6">'[7]Indice de Reajuste'!#REF!</definedName>
    <definedName name="ksinal" localSheetId="0">'[7]Indice de Reajuste'!#REF!</definedName>
    <definedName name="ksinal" localSheetId="4">'[7]Indice de Reajuste'!#REF!</definedName>
    <definedName name="ksinal">'[7]Indice de Reajuste'!#REF!</definedName>
    <definedName name="kterra" localSheetId="5">'Base e Sub-base'!#REF!</definedName>
    <definedName name="kterra" localSheetId="4">Terraplenagem!#REF!</definedName>
    <definedName name="licerra" localSheetId="3">#REF!</definedName>
    <definedName name="licerra" localSheetId="0">#REF!</definedName>
    <definedName name="licerra" localSheetId="4">#REF!</definedName>
    <definedName name="licerra">#REF!</definedName>
    <definedName name="limata" localSheetId="3">#REF!</definedName>
    <definedName name="limata" localSheetId="0">#REF!</definedName>
    <definedName name="limata" localSheetId="4">#REF!</definedName>
    <definedName name="limata">#REF!</definedName>
    <definedName name="luis" localSheetId="3">'[4]REAJU (2)'!$H$35</definedName>
    <definedName name="luis" localSheetId="1">'[5]REAJU (2)'!$H$35</definedName>
    <definedName name="luis" localSheetId="2">'[5]REAJU (2)'!$H$35</definedName>
    <definedName name="luis" localSheetId="0">'[4]REAJU (2)'!$H$35</definedName>
    <definedName name="luis">'[6]REAJU (2)'!$H$35</definedName>
    <definedName name="marco" localSheetId="3">#REF!</definedName>
    <definedName name="marco" localSheetId="0">#REF!</definedName>
    <definedName name="marco" localSheetId="4">#REF!</definedName>
    <definedName name="marco">#REF!</definedName>
    <definedName name="mds" localSheetId="3">#REF!</definedName>
    <definedName name="mds" localSheetId="0">#REF!</definedName>
    <definedName name="mds" localSheetId="4">#REF!</definedName>
    <definedName name="mds">#REF!</definedName>
    <definedName name="Mem">'[1]Mat Asf'!$C$37</definedName>
    <definedName name="mo_base" localSheetId="3">#REF!</definedName>
    <definedName name="mo_base" localSheetId="0">#REF!</definedName>
    <definedName name="mo_base" localSheetId="4">#REF!</definedName>
    <definedName name="mo_base">#REF!</definedName>
    <definedName name="mo_sub_base" localSheetId="3">#REF!</definedName>
    <definedName name="mo_sub_base" localSheetId="0">#REF!</definedName>
    <definedName name="mo_sub_base" localSheetId="4">#REF!</definedName>
    <definedName name="mo_sub_base">#REF!</definedName>
    <definedName name="mobase" localSheetId="3">#REF!</definedName>
    <definedName name="mobase" localSheetId="0">#REF!</definedName>
    <definedName name="mobase" localSheetId="4">#REF!</definedName>
    <definedName name="mobase">#REF!</definedName>
    <definedName name="mocomercial" localSheetId="3">#REF!</definedName>
    <definedName name="mocomercial" localSheetId="0">#REF!</definedName>
    <definedName name="mocomercial" localSheetId="4">#REF!</definedName>
    <definedName name="mocomercial">#REF!</definedName>
    <definedName name="molocal" localSheetId="3">#REF!</definedName>
    <definedName name="molocal" localSheetId="0">#REF!</definedName>
    <definedName name="molocal" localSheetId="4">#REF!</definedName>
    <definedName name="molocal">#REF!</definedName>
    <definedName name="mosub" localSheetId="3">#REF!</definedName>
    <definedName name="mosub" localSheetId="0">#REF!</definedName>
    <definedName name="mosub" localSheetId="4">#REF!</definedName>
    <definedName name="mosub">#REF!</definedName>
    <definedName name="muro" localSheetId="3">#REF!</definedName>
    <definedName name="muro" localSheetId="0">#REF!</definedName>
    <definedName name="muro" localSheetId="4">#REF!</definedName>
    <definedName name="muro">#REF!</definedName>
    <definedName name="nÁID" localSheetId="0">'[2]Aterro PonteSul'!#REF!</definedName>
    <definedName name="nÁID" localSheetId="4">'[2]Aterro PonteSul'!#REF!</definedName>
    <definedName name="nÁID">'[2]Aterro PonteSul'!#REF!</definedName>
    <definedName name="OAC" localSheetId="3">#REF!</definedName>
    <definedName name="OAC" localSheetId="0">#REF!</definedName>
    <definedName name="OAC" localSheetId="4">#REF!</definedName>
    <definedName name="OAC">#REF!</definedName>
    <definedName name="OAE" localSheetId="3">#REF!</definedName>
    <definedName name="OAE" localSheetId="0">#REF!</definedName>
    <definedName name="OAE" localSheetId="4">#REF!</definedName>
    <definedName name="OAE">#REF!</definedName>
    <definedName name="obra" localSheetId="3">#REF!</definedName>
    <definedName name="obra" localSheetId="0">#REF!</definedName>
    <definedName name="obra" localSheetId="4">#REF!</definedName>
    <definedName name="obra">#REF!</definedName>
    <definedName name="OCOM" localSheetId="3">#REF!</definedName>
    <definedName name="OCOM" localSheetId="0">#REF!</definedName>
    <definedName name="OCOM" localSheetId="4">#REF!</definedName>
    <definedName name="OCOM">#REF!</definedName>
    <definedName name="Orçamento" localSheetId="3">#REF!</definedName>
    <definedName name="Orçamento" localSheetId="0">#REF!</definedName>
    <definedName name="Orçamento" localSheetId="4">#REF!</definedName>
    <definedName name="Orçamento">#REF!</definedName>
    <definedName name="ordem" localSheetId="3">#REF!</definedName>
    <definedName name="ordem" localSheetId="0">#REF!</definedName>
    <definedName name="ordem" localSheetId="4">#REF!</definedName>
    <definedName name="ordem">#REF!</definedName>
    <definedName name="orlando" localSheetId="3">#REF!</definedName>
    <definedName name="orlando" localSheetId="0">#REF!</definedName>
    <definedName name="orlando" localSheetId="4">#REF!</definedName>
    <definedName name="orlando">#REF!</definedName>
    <definedName name="pal1x1" localSheetId="3">#REF!</definedName>
    <definedName name="pal1x1" localSheetId="0">#REF!</definedName>
    <definedName name="pal1x1" localSheetId="4">#REF!</definedName>
    <definedName name="pal1x1">#REF!</definedName>
    <definedName name="patrolamento" localSheetId="3">#REF!</definedName>
    <definedName name="patrolamento" localSheetId="0">#REF!</definedName>
    <definedName name="patrolamento" localSheetId="4">#REF!</definedName>
    <definedName name="patrolamento">#REF!</definedName>
    <definedName name="pavi" localSheetId="3">#REF!</definedName>
    <definedName name="pavi" localSheetId="0">#REF!</definedName>
    <definedName name="pavi" localSheetId="4">#REF!</definedName>
    <definedName name="pavi">#REF!</definedName>
    <definedName name="pcat" localSheetId="3">#REF!</definedName>
    <definedName name="pcat" localSheetId="0">#REF!</definedName>
    <definedName name="pcat" localSheetId="4">#REF!</definedName>
    <definedName name="pcat">#REF!</definedName>
    <definedName name="pdmt" localSheetId="3">#REF!</definedName>
    <definedName name="pdmt" localSheetId="0">#REF!</definedName>
    <definedName name="pdmt" localSheetId="4">#REF!</definedName>
    <definedName name="pdmt">#REF!</definedName>
    <definedName name="pdmt1000" localSheetId="3">#REF!</definedName>
    <definedName name="pdmt1000" localSheetId="0">#REF!</definedName>
    <definedName name="pdmt1000" localSheetId="4">#REF!</definedName>
    <definedName name="pdmt1000">#REF!</definedName>
    <definedName name="pdmt1200" localSheetId="3">#REF!</definedName>
    <definedName name="pdmt1200" localSheetId="0">#REF!</definedName>
    <definedName name="pdmt1200" localSheetId="4">#REF!</definedName>
    <definedName name="pdmt1200">#REF!</definedName>
    <definedName name="pdmt200" localSheetId="3">#REF!</definedName>
    <definedName name="pdmt200" localSheetId="0">#REF!</definedName>
    <definedName name="pdmt200" localSheetId="4">#REF!</definedName>
    <definedName name="pdmt200">#REF!</definedName>
    <definedName name="pdmt400" localSheetId="3">#REF!</definedName>
    <definedName name="pdmt400" localSheetId="0">#REF!</definedName>
    <definedName name="pdmt400" localSheetId="4">#REF!</definedName>
    <definedName name="pdmt400">#REF!</definedName>
    <definedName name="pdmt50" localSheetId="3">#REF!</definedName>
    <definedName name="pdmt50" localSheetId="0">#REF!</definedName>
    <definedName name="pdmt50" localSheetId="4">#REF!</definedName>
    <definedName name="pdmt50">#REF!</definedName>
    <definedName name="pdmt600" localSheetId="3">#REF!</definedName>
    <definedName name="pdmt600" localSheetId="0">#REF!</definedName>
    <definedName name="pdmt600" localSheetId="4">#REF!</definedName>
    <definedName name="pdmt600">#REF!</definedName>
    <definedName name="pdmt800" localSheetId="3">#REF!</definedName>
    <definedName name="pdmt800" localSheetId="0">#REF!</definedName>
    <definedName name="pdmt800" localSheetId="4">#REF!</definedName>
    <definedName name="pdmt800">#REF!</definedName>
    <definedName name="PEDREIRA" localSheetId="3">#REF!</definedName>
    <definedName name="PEDREIRA" localSheetId="0">#REF!</definedName>
    <definedName name="PEDREIRA" localSheetId="4">#REF!</definedName>
    <definedName name="PEDREIRA">#REF!</definedName>
    <definedName name="perac" localSheetId="3">#REF!</definedName>
    <definedName name="perac" localSheetId="0">#REF!</definedName>
    <definedName name="perac" localSheetId="4">#REF!</definedName>
    <definedName name="perac">#REF!</definedName>
    <definedName name="persim" localSheetId="3">#REF!</definedName>
    <definedName name="persim" localSheetId="0">#REF!</definedName>
    <definedName name="persim" localSheetId="4">#REF!</definedName>
    <definedName name="persim">#REF!</definedName>
    <definedName name="pil2x05" localSheetId="3">#REF!</definedName>
    <definedName name="pil2x05" localSheetId="0">#REF!</definedName>
    <definedName name="pil2x05" localSheetId="4">#REF!</definedName>
    <definedName name="pil2x05">#REF!</definedName>
    <definedName name="pil2x1" localSheetId="3">#REF!</definedName>
    <definedName name="pil2x1" localSheetId="0">#REF!</definedName>
    <definedName name="pil2x1" localSheetId="4">#REF!</definedName>
    <definedName name="pil2x1">#REF!</definedName>
    <definedName name="pir" localSheetId="3">#REF!</definedName>
    <definedName name="pir" localSheetId="0">#REF!</definedName>
    <definedName name="pir" localSheetId="4">#REF!</definedName>
    <definedName name="pir">#REF!</definedName>
    <definedName name="portfiscal" localSheetId="3">#REF!</definedName>
    <definedName name="portfiscal" localSheetId="0">#REF!</definedName>
    <definedName name="portfiscal" localSheetId="4">#REF!</definedName>
    <definedName name="portfiscal">#REF!</definedName>
    <definedName name="portm1" localSheetId="3">#REF!</definedName>
    <definedName name="portm1" localSheetId="0">#REF!</definedName>
    <definedName name="portm1" localSheetId="4">#REF!</definedName>
    <definedName name="portm1">#REF!</definedName>
    <definedName name="portm2" localSheetId="3">#REF!</definedName>
    <definedName name="portm2" localSheetId="0">#REF!</definedName>
    <definedName name="portm2" localSheetId="4">#REF!</definedName>
    <definedName name="portm2">#REF!</definedName>
    <definedName name="pro" localSheetId="3">#REF!</definedName>
    <definedName name="pro" localSheetId="0">#REF!</definedName>
    <definedName name="pro" localSheetId="4">#REF!</definedName>
    <definedName name="pro">#REF!</definedName>
    <definedName name="pz" localSheetId="3">#REF!</definedName>
    <definedName name="pz" localSheetId="0">#REF!</definedName>
    <definedName name="pz" localSheetId="4">#REF!</definedName>
    <definedName name="pz">#REF!</definedName>
    <definedName name="rdreno" localSheetId="3">#REF!</definedName>
    <definedName name="rdreno" localSheetId="6">#REF!</definedName>
    <definedName name="rdreno" localSheetId="0">#REF!</definedName>
    <definedName name="rdreno" localSheetId="4">#REF!</definedName>
    <definedName name="rdreno">#REF!</definedName>
    <definedName name="rea" localSheetId="5">'Base e Sub-base'!#REF!</definedName>
    <definedName name="rea" localSheetId="4">Terraplenagem!#REF!</definedName>
    <definedName name="reatd" localSheetId="3">#REF!</definedName>
    <definedName name="reatd" localSheetId="0">#REF!</definedName>
    <definedName name="reatd" localSheetId="4">#REF!</definedName>
    <definedName name="reatd">#REF!</definedName>
    <definedName name="reatgd" localSheetId="3">#REF!</definedName>
    <definedName name="reatgd" localSheetId="0">#REF!</definedName>
    <definedName name="reatgd" localSheetId="4">#REF!</definedName>
    <definedName name="reatgd">#REF!</definedName>
    <definedName name="reatgs" localSheetId="3">#REF!</definedName>
    <definedName name="reatgs" localSheetId="0">#REF!</definedName>
    <definedName name="reatgs" localSheetId="4">#REF!</definedName>
    <definedName name="reatgs">#REF!</definedName>
    <definedName name="reatgt" localSheetId="6">[2]DMT_EV!#REF!</definedName>
    <definedName name="reatgt" localSheetId="0">[2]DMT_EV!#REF!</definedName>
    <definedName name="reatgt" localSheetId="4">[2]DMT_EV!#REF!</definedName>
    <definedName name="reatgt">[2]DMT_EV!#REF!</definedName>
    <definedName name="reats" localSheetId="3">#REF!</definedName>
    <definedName name="reats" localSheetId="0">#REF!</definedName>
    <definedName name="reats" localSheetId="4">#REF!</definedName>
    <definedName name="reats">#REF!</definedName>
    <definedName name="reatt" localSheetId="3">#REF!</definedName>
    <definedName name="reatt" localSheetId="0">#REF!</definedName>
    <definedName name="reatt" localSheetId="4">#REF!</definedName>
    <definedName name="reatt">#REF!</definedName>
    <definedName name="referência" localSheetId="3">#REF!</definedName>
    <definedName name="referência" localSheetId="0">#REF!</definedName>
    <definedName name="referência" localSheetId="4">#REF!</definedName>
    <definedName name="referência">#REF!</definedName>
    <definedName name="REGULA" localSheetId="3">#REF!</definedName>
    <definedName name="REGULA" localSheetId="0">#REF!</definedName>
    <definedName name="REGULA" localSheetId="4">#REF!</definedName>
    <definedName name="REGULA">#REF!</definedName>
    <definedName name="REMOÇÃO" localSheetId="3">#REF!</definedName>
    <definedName name="REMOÇÃO" localSheetId="0">#REF!</definedName>
    <definedName name="REMOÇÃO" localSheetId="4">#REF!</definedName>
    <definedName name="REMOÇÃO">#REF!</definedName>
    <definedName name="roac" localSheetId="3">#REF!</definedName>
    <definedName name="roac" localSheetId="6">#REF!</definedName>
    <definedName name="roac" localSheetId="0">#REF!</definedName>
    <definedName name="roac" localSheetId="4">#REF!</definedName>
    <definedName name="roac">#REF!</definedName>
    <definedName name="roae" localSheetId="3">#REF!</definedName>
    <definedName name="roae" localSheetId="6">#REF!</definedName>
    <definedName name="roae" localSheetId="0">#REF!</definedName>
    <definedName name="roae" localSheetId="4">#REF!</definedName>
    <definedName name="roae">#REF!</definedName>
    <definedName name="roc" localSheetId="3">#REF!</definedName>
    <definedName name="roc" localSheetId="6">#REF!</definedName>
    <definedName name="roc" localSheetId="0">#REF!</definedName>
    <definedName name="roc" localSheetId="4">#REF!</definedName>
    <definedName name="roc">#REF!</definedName>
    <definedName name="rodovia" localSheetId="3">#REF!</definedName>
    <definedName name="rodovia" localSheetId="0">#REF!</definedName>
    <definedName name="rodovia" localSheetId="4">#REF!</definedName>
    <definedName name="rodovia">#REF!</definedName>
    <definedName name="rpavi" localSheetId="3">#REF!</definedName>
    <definedName name="rpavi" localSheetId="6">#REF!</definedName>
    <definedName name="rpavi" localSheetId="0">#REF!</definedName>
    <definedName name="rpavi" localSheetId="4">#REF!</definedName>
    <definedName name="rpavi">#REF!</definedName>
    <definedName name="RR_2C" localSheetId="3">#REF!</definedName>
    <definedName name="RR_2C" localSheetId="0">#REF!</definedName>
    <definedName name="RR_2C" localSheetId="4">#REF!</definedName>
    <definedName name="RR_2C">#REF!</definedName>
    <definedName name="rrcerca" localSheetId="3">#REF!</definedName>
    <definedName name="rrcerca" localSheetId="0">#REF!</definedName>
    <definedName name="rrcerca" localSheetId="4">#REF!</definedName>
    <definedName name="rrcerca">#REF!</definedName>
    <definedName name="rsinal" localSheetId="3">#REF!</definedName>
    <definedName name="rsinal" localSheetId="6">#REF!</definedName>
    <definedName name="rsinal" localSheetId="0">#REF!</definedName>
    <definedName name="rsinal" localSheetId="4">#REF!</definedName>
    <definedName name="rsinal">#REF!</definedName>
    <definedName name="rterra" localSheetId="3">#REF!</definedName>
    <definedName name="rterra" localSheetId="6">#REF!</definedName>
    <definedName name="rterra" localSheetId="0">#REF!</definedName>
    <definedName name="rterra" localSheetId="4">#REF!</definedName>
    <definedName name="rterra">#REF!</definedName>
    <definedName name="saterro" localSheetId="3">#REF!</definedName>
    <definedName name="saterro" localSheetId="0">#REF!</definedName>
    <definedName name="saterro" localSheetId="4">#REF!</definedName>
    <definedName name="saterro">#REF!</definedName>
    <definedName name="scat" localSheetId="3">#REF!</definedName>
    <definedName name="scat" localSheetId="0">#REF!</definedName>
    <definedName name="scat" localSheetId="4">#REF!</definedName>
    <definedName name="scat">#REF!</definedName>
    <definedName name="scorte" localSheetId="3">#REF!</definedName>
    <definedName name="scorte" localSheetId="0">#REF!</definedName>
    <definedName name="scorte" localSheetId="4">#REF!</definedName>
    <definedName name="scorte">#REF!</definedName>
    <definedName name="sdmt" localSheetId="3">#REF!</definedName>
    <definedName name="sdmt" localSheetId="0">#REF!</definedName>
    <definedName name="sdmt" localSheetId="4">#REF!</definedName>
    <definedName name="sdmt">#REF!</definedName>
    <definedName name="sdmt1000" localSheetId="3">#REF!</definedName>
    <definedName name="sdmt1000" localSheetId="0">#REF!</definedName>
    <definedName name="sdmt1000" localSheetId="4">#REF!</definedName>
    <definedName name="sdmt1000">#REF!</definedName>
    <definedName name="sdmt1200" localSheetId="3">#REF!</definedName>
    <definedName name="sdmt1200" localSheetId="0">#REF!</definedName>
    <definedName name="sdmt1200" localSheetId="4">#REF!</definedName>
    <definedName name="sdmt1200">#REF!</definedName>
    <definedName name="sdmt200" localSheetId="3">#REF!</definedName>
    <definedName name="sdmt200" localSheetId="0">#REF!</definedName>
    <definedName name="sdmt200" localSheetId="4">#REF!</definedName>
    <definedName name="sdmt200">#REF!</definedName>
    <definedName name="sdmt400" localSheetId="3">#REF!</definedName>
    <definedName name="sdmt400" localSheetId="0">#REF!</definedName>
    <definedName name="sdmt400" localSheetId="4">#REF!</definedName>
    <definedName name="sdmt400">#REF!</definedName>
    <definedName name="sdmt50" localSheetId="3">#REF!</definedName>
    <definedName name="sdmt50" localSheetId="0">#REF!</definedName>
    <definedName name="sdmt50" localSheetId="4">#REF!</definedName>
    <definedName name="sdmt50">#REF!</definedName>
    <definedName name="sdmt600" localSheetId="3">#REF!</definedName>
    <definedName name="sdmt600" localSheetId="0">#REF!</definedName>
    <definedName name="sdmt600" localSheetId="4">#REF!</definedName>
    <definedName name="sdmt600">#REF!</definedName>
    <definedName name="sdmt800" localSheetId="3">#REF!</definedName>
    <definedName name="sdmt800" localSheetId="0">#REF!</definedName>
    <definedName name="sdmt800" localSheetId="4">#REF!</definedName>
    <definedName name="sdmt800">#REF!</definedName>
    <definedName name="Serviços" localSheetId="3">[8]Serviços!$A$3:$E$1403</definedName>
    <definedName name="Serviços" localSheetId="0">[9]Serviços!$A$3:$E$1403</definedName>
    <definedName name="Serviços">[10]Serviços!$A$3:$E$1403</definedName>
    <definedName name="Serviços_1">[11]Serviços!$A$3:$AE$2694</definedName>
    <definedName name="Serviços_10">[11]Serviços!$A$3:$AE$2694</definedName>
    <definedName name="Serviços_11">[11]Serviços!$A$3:$AE$2694</definedName>
    <definedName name="Serviços_12">[11]Serviços!$A$3:$AE$2694</definedName>
    <definedName name="Serviços_2">[11]Serviços!$A$3:$AE$2694</definedName>
    <definedName name="Serviços_3">[11]Serviços!$A$3:$AE$2694</definedName>
    <definedName name="Serviços_4">[11]Serviços!$A$3:$AE$2694</definedName>
    <definedName name="Serviços_5">[11]Serviços!$A$3:$AE$2694</definedName>
    <definedName name="Serviços_6">[11]Serviços!$A$3:$AE$2694</definedName>
    <definedName name="Serviços_7">[11]Serviços!$A$3:$AE$2694</definedName>
    <definedName name="Serviços_8">[11]Serviços!$A$3:$AE$2694</definedName>
    <definedName name="Serviços_9">[11]Serviços!$A$3:$AE$2694</definedName>
    <definedName name="SINALI" localSheetId="3">#REF!</definedName>
    <definedName name="SINALI" localSheetId="6">#REF!</definedName>
    <definedName name="SINALI" localSheetId="0">#REF!</definedName>
    <definedName name="SINALI" localSheetId="4">#REF!</definedName>
    <definedName name="SINALI">#REF!</definedName>
    <definedName name="subrog" localSheetId="3">#REF!</definedName>
    <definedName name="subrog" localSheetId="0">#REF!</definedName>
    <definedName name="subrog" localSheetId="4">#REF!</definedName>
    <definedName name="subrog">#REF!</definedName>
    <definedName name="tcat" localSheetId="3">#REF!</definedName>
    <definedName name="tcat" localSheetId="0">#REF!</definedName>
    <definedName name="tcat" localSheetId="4">#REF!</definedName>
    <definedName name="tcat">#REF!</definedName>
    <definedName name="terra" localSheetId="3">#REF!</definedName>
    <definedName name="terra" localSheetId="0">#REF!</definedName>
    <definedName name="terra" localSheetId="4">#REF!</definedName>
    <definedName name="terra">#REF!</definedName>
    <definedName name="teste" localSheetId="3">#REF!</definedName>
    <definedName name="teste" localSheetId="0">#REF!</definedName>
    <definedName name="teste" localSheetId="4">#REF!</definedName>
    <definedName name="teste">#REF!</definedName>
    <definedName name="teste2" localSheetId="3">#REF!</definedName>
    <definedName name="teste2" localSheetId="0">#REF!</definedName>
    <definedName name="teste2" localSheetId="4">#REF!</definedName>
    <definedName name="teste2">#REF!</definedName>
    <definedName name="trecho" localSheetId="3">#REF!</definedName>
    <definedName name="trecho" localSheetId="0">#REF!</definedName>
    <definedName name="trecho" localSheetId="4">#REF!</definedName>
    <definedName name="trecho">#REF!</definedName>
    <definedName name="TSD" localSheetId="3">#REF!</definedName>
    <definedName name="TSD" localSheetId="0">#REF!</definedName>
    <definedName name="TSD" localSheetId="4">#REF!</definedName>
    <definedName name="TSD">#REF!</definedName>
    <definedName name="TSs" localSheetId="3">#REF!</definedName>
    <definedName name="TSs" localSheetId="0">#REF!</definedName>
    <definedName name="TSs" localSheetId="4">#REF!</definedName>
    <definedName name="TSs">#REF!</definedName>
    <definedName name="valeta" localSheetId="3">#REF!</definedName>
    <definedName name="valeta" localSheetId="0">#REF!</definedName>
    <definedName name="valeta" localSheetId="4">#REF!</definedName>
    <definedName name="valeta">#REF!</definedName>
    <definedName name="volbase" localSheetId="3">#REF!</definedName>
    <definedName name="volbase" localSheetId="0">#REF!</definedName>
    <definedName name="volbase" localSheetId="4">#REF!</definedName>
    <definedName name="volbase">#REF!</definedName>
    <definedName name="volsub" localSheetId="3">#REF!</definedName>
    <definedName name="volsub" localSheetId="0">#REF!</definedName>
    <definedName name="volsub" localSheetId="4">#REF!</definedName>
    <definedName name="volsub">#REF!</definedName>
    <definedName name="zebra" localSheetId="3">#REF!</definedName>
    <definedName name="zebra" localSheetId="0">#REF!</definedName>
    <definedName name="zebra" localSheetId="4">#REF!</definedName>
    <definedName name="zebra">#REF!</definedName>
    <definedName name="zenil" localSheetId="3">#REF!</definedName>
    <definedName name="zenil" localSheetId="0">#REF!</definedName>
    <definedName name="zenil" localSheetId="4">#REF!</definedName>
    <definedName name="zenil">#REF!</definedName>
  </definedNames>
  <calcPr calcId="152511"/>
</workbook>
</file>

<file path=xl/calcChain.xml><?xml version="1.0" encoding="utf-8"?>
<calcChain xmlns="http://schemas.openxmlformats.org/spreadsheetml/2006/main">
  <c r="C20" i="239" l="1"/>
  <c r="A20" i="239"/>
  <c r="G158" i="282"/>
  <c r="G157" i="282"/>
  <c r="G156" i="282"/>
  <c r="G155" i="282"/>
  <c r="G154" i="282"/>
  <c r="G153" i="282"/>
  <c r="G152" i="282"/>
  <c r="G151" i="282"/>
  <c r="G150" i="282"/>
  <c r="G149" i="282"/>
  <c r="G148" i="282"/>
  <c r="G147" i="282"/>
  <c r="G146" i="282"/>
  <c r="G145" i="282"/>
  <c r="G144" i="282"/>
  <c r="C33" i="239"/>
  <c r="A33" i="239"/>
  <c r="G138" i="282"/>
  <c r="G137" i="282"/>
  <c r="G136" i="282"/>
  <c r="G135" i="282"/>
  <c r="G134" i="282"/>
  <c r="G133" i="282"/>
  <c r="G132" i="282"/>
  <c r="G131" i="282"/>
  <c r="G130" i="282"/>
  <c r="G129" i="282"/>
  <c r="G128" i="282"/>
  <c r="G127" i="282"/>
  <c r="G126" i="282"/>
  <c r="G125" i="282"/>
  <c r="G124" i="282"/>
  <c r="G123" i="282"/>
  <c r="G122" i="282"/>
  <c r="G121" i="282"/>
  <c r="G120" i="282"/>
  <c r="G119" i="282"/>
  <c r="C32" i="239"/>
  <c r="A32" i="239"/>
  <c r="G113" i="282"/>
  <c r="G112" i="282"/>
  <c r="G111" i="282"/>
  <c r="G110" i="282"/>
  <c r="G109" i="282"/>
  <c r="G108" i="282"/>
  <c r="G107" i="282"/>
  <c r="G106" i="282"/>
  <c r="G105" i="282"/>
  <c r="G104" i="282"/>
  <c r="G103" i="282"/>
  <c r="G102" i="282"/>
  <c r="G101" i="282"/>
  <c r="G100" i="282"/>
  <c r="G99" i="282"/>
  <c r="G98" i="282"/>
  <c r="G97" i="282"/>
  <c r="C28" i="239"/>
  <c r="A28" i="239"/>
  <c r="G79" i="282"/>
  <c r="G91" i="282"/>
  <c r="G90" i="282"/>
  <c r="G89" i="282"/>
  <c r="G88" i="282"/>
  <c r="G87" i="282"/>
  <c r="G86" i="282"/>
  <c r="G85" i="282"/>
  <c r="G84" i="282"/>
  <c r="G83" i="282"/>
  <c r="G82" i="282"/>
  <c r="G81" i="282"/>
  <c r="G80" i="282"/>
  <c r="G78" i="282"/>
  <c r="G77" i="282"/>
  <c r="G76" i="282"/>
  <c r="G75" i="282"/>
  <c r="G74" i="282"/>
  <c r="G73" i="282"/>
  <c r="G72" i="282"/>
  <c r="G71" i="282"/>
  <c r="C27" i="239"/>
  <c r="A27" i="239"/>
  <c r="G65" i="282"/>
  <c r="G64" i="282"/>
  <c r="G63" i="282"/>
  <c r="G62" i="282"/>
  <c r="G61" i="282"/>
  <c r="G60" i="282"/>
  <c r="G59" i="282"/>
  <c r="G58" i="282"/>
  <c r="G57" i="282"/>
  <c r="G56" i="282"/>
  <c r="G55" i="282"/>
  <c r="G54" i="282"/>
  <c r="G53" i="282"/>
  <c r="G52" i="282"/>
  <c r="G51" i="282"/>
  <c r="G50" i="282"/>
  <c r="G49" i="282"/>
  <c r="G48" i="282"/>
  <c r="G47" i="282"/>
  <c r="G46" i="282"/>
  <c r="C24" i="239"/>
  <c r="A24" i="239"/>
  <c r="G40" i="282"/>
  <c r="G39" i="282"/>
  <c r="G38" i="282"/>
  <c r="G37" i="282"/>
  <c r="G36" i="282"/>
  <c r="G35" i="282"/>
  <c r="G34" i="282"/>
  <c r="G33" i="282"/>
  <c r="G32" i="282"/>
  <c r="G31" i="282"/>
  <c r="G30" i="282"/>
  <c r="G29" i="282"/>
  <c r="G28" i="282"/>
  <c r="G27" i="282"/>
  <c r="G26" i="282"/>
  <c r="G25" i="282"/>
  <c r="G24" i="282"/>
  <c r="G23" i="282"/>
  <c r="G139" i="282" l="1"/>
  <c r="G159" i="282"/>
  <c r="G114" i="282"/>
  <c r="G92" i="282"/>
  <c r="G66" i="282"/>
  <c r="G41" i="282"/>
  <c r="E24" i="239" s="1"/>
  <c r="D13" i="258"/>
  <c r="B14" i="243" l="1"/>
  <c r="I12" i="252" l="1"/>
  <c r="I11" i="283" s="1"/>
  <c r="C5" i="252" l="1"/>
  <c r="I19" i="283"/>
  <c r="A19" i="276"/>
  <c r="N26" i="269"/>
  <c r="M26" i="269"/>
  <c r="G19" i="269"/>
  <c r="G20" i="252"/>
  <c r="I19" i="285"/>
  <c r="E52" i="286"/>
  <c r="F52" i="286" s="1"/>
  <c r="F49" i="286"/>
  <c r="F48" i="286"/>
  <c r="F47" i="286"/>
  <c r="F46" i="286"/>
  <c r="F45" i="286"/>
  <c r="F44" i="286"/>
  <c r="F43" i="286"/>
  <c r="D76" i="286" s="1"/>
  <c r="F76" i="286" s="1"/>
  <c r="F42" i="286"/>
  <c r="D74" i="286" s="1"/>
  <c r="F74" i="286" s="1"/>
  <c r="F41" i="286"/>
  <c r="D73" i="286" s="1"/>
  <c r="F73" i="286" s="1"/>
  <c r="F40" i="286"/>
  <c r="D72" i="286" s="1"/>
  <c r="F72" i="286" s="1"/>
  <c r="F39" i="286"/>
  <c r="F38" i="286"/>
  <c r="F37" i="286"/>
  <c r="D64" i="286" s="1"/>
  <c r="F64" i="286" s="1"/>
  <c r="D63" i="286"/>
  <c r="F63" i="286" s="1"/>
  <c r="D68" i="286"/>
  <c r="F68" i="286" s="1"/>
  <c r="F65" i="286"/>
  <c r="F66" i="286"/>
  <c r="F69" i="286"/>
  <c r="F71" i="286"/>
  <c r="F75" i="286"/>
  <c r="E80" i="286"/>
  <c r="E78" i="286"/>
  <c r="E79" i="286"/>
  <c r="E77" i="286"/>
  <c r="B33" i="286"/>
  <c r="B80" i="286" s="1"/>
  <c r="A33" i="286"/>
  <c r="A80" i="286" s="1"/>
  <c r="O26" i="269" l="1"/>
  <c r="E53" i="286"/>
  <c r="F53" i="286" s="1"/>
  <c r="D81" i="286" s="1"/>
  <c r="F81" i="286" s="1"/>
  <c r="I26" i="285"/>
  <c r="I28" i="285" s="1"/>
  <c r="E27" i="239" s="1"/>
  <c r="H38" i="239"/>
  <c r="I38" i="239" s="1"/>
  <c r="K19" i="285"/>
  <c r="K12" i="285"/>
  <c r="K14" i="285" s="1"/>
  <c r="E25" i="239" s="1"/>
  <c r="G40" i="239"/>
  <c r="H40" i="239" s="1"/>
  <c r="I40" i="239" s="1"/>
  <c r="G39" i="239"/>
  <c r="H39" i="239" s="1"/>
  <c r="I39" i="239" s="1"/>
  <c r="E19" i="239"/>
  <c r="E15" i="286"/>
  <c r="E16" i="286" s="1"/>
  <c r="F16" i="286" s="1"/>
  <c r="E18" i="239"/>
  <c r="E9" i="286" s="1"/>
  <c r="E10" i="286" s="1"/>
  <c r="F10" i="286" s="1"/>
  <c r="E3" i="286"/>
  <c r="E4" i="286" s="1"/>
  <c r="F4" i="286" s="1"/>
  <c r="D1" i="276"/>
  <c r="C7" i="269"/>
  <c r="C7" i="276" s="1"/>
  <c r="C5" i="269"/>
  <c r="B5" i="276" s="1"/>
  <c r="C4" i="269"/>
  <c r="B4" i="276" s="1"/>
  <c r="I20" i="252"/>
  <c r="I15" i="252"/>
  <c r="E6" i="286" l="1"/>
  <c r="F6" i="286" s="1"/>
  <c r="F9" i="286"/>
  <c r="D77" i="286" s="1"/>
  <c r="E11" i="286"/>
  <c r="F11" i="286" s="1"/>
  <c r="I22" i="252"/>
  <c r="E29" i="239" s="1"/>
  <c r="L20" i="252"/>
  <c r="L22" i="252" s="1"/>
  <c r="E30" i="239" s="1"/>
  <c r="E17" i="286"/>
  <c r="F17" i="286" s="1"/>
  <c r="E12" i="286"/>
  <c r="F12" i="286" s="1"/>
  <c r="B7" i="283"/>
  <c r="E18" i="286"/>
  <c r="F18" i="286" s="1"/>
  <c r="B5" i="283"/>
  <c r="B4" i="283"/>
  <c r="F15" i="286"/>
  <c r="D79" i="286" s="1"/>
  <c r="E5" i="286"/>
  <c r="F5" i="286" s="1"/>
  <c r="F3" i="286"/>
  <c r="D78" i="286" s="1"/>
  <c r="I21" i="285"/>
  <c r="N19" i="285"/>
  <c r="N21" i="285" s="1"/>
  <c r="E26" i="239" s="1"/>
  <c r="K21" i="285"/>
  <c r="I14" i="285"/>
  <c r="G22" i="252"/>
  <c r="K12" i="252"/>
  <c r="K15" i="252" s="1"/>
  <c r="E28" i="239" s="1"/>
  <c r="I21" i="283"/>
  <c r="E31" i="239" s="1"/>
  <c r="J35" i="283"/>
  <c r="H35" i="283"/>
  <c r="K11" i="283"/>
  <c r="M11" i="283" s="1"/>
  <c r="C26" i="239"/>
  <c r="A26" i="239"/>
  <c r="D70" i="286" l="1"/>
  <c r="F70" i="286" s="1"/>
  <c r="F77" i="286"/>
  <c r="F79" i="286"/>
  <c r="F78" i="286"/>
  <c r="D67" i="286"/>
  <c r="F67" i="286" s="1"/>
  <c r="K19" i="283"/>
  <c r="M13" i="283"/>
  <c r="E39" i="239" s="1"/>
  <c r="K13" i="283"/>
  <c r="I13" i="283"/>
  <c r="M19" i="283" l="1"/>
  <c r="M21" i="283" s="1"/>
  <c r="E38" i="239" s="1"/>
  <c r="K21" i="283"/>
  <c r="G35" i="283"/>
  <c r="G37" i="283" s="1"/>
  <c r="E32" i="239"/>
  <c r="K33" i="269"/>
  <c r="K19" i="269"/>
  <c r="G6" i="282"/>
  <c r="G7" i="282"/>
  <c r="G8" i="282"/>
  <c r="G9" i="282"/>
  <c r="G10" i="282"/>
  <c r="G11" i="282"/>
  <c r="G12" i="282"/>
  <c r="G13" i="282"/>
  <c r="G14" i="282"/>
  <c r="G15" i="282"/>
  <c r="G16" i="282"/>
  <c r="G17" i="282"/>
  <c r="G5" i="282"/>
  <c r="G18" i="282" l="1"/>
  <c r="I27" i="283"/>
  <c r="K27" i="283" s="1"/>
  <c r="G45" i="283"/>
  <c r="G43" i="283"/>
  <c r="G29" i="283"/>
  <c r="L33" i="269"/>
  <c r="M27" i="269"/>
  <c r="K20" i="269"/>
  <c r="E16" i="239" s="1"/>
  <c r="N27" i="269"/>
  <c r="I35" i="283" l="1"/>
  <c r="I37" i="283" s="1"/>
  <c r="I29" i="283"/>
  <c r="N33" i="269"/>
  <c r="N34" i="269" s="1"/>
  <c r="E17" i="239" s="1"/>
  <c r="L34" i="269"/>
  <c r="M27" i="283"/>
  <c r="K29" i="283"/>
  <c r="K35" i="283"/>
  <c r="O27" i="269"/>
  <c r="E33" i="239" l="1"/>
  <c r="E33" i="286" s="1"/>
  <c r="F33" i="286" s="1"/>
  <c r="D80" i="286" s="1"/>
  <c r="F80" i="286" s="1"/>
  <c r="F82" i="286" s="1"/>
  <c r="K37" i="283"/>
  <c r="N35" i="283"/>
  <c r="N37" i="283" s="1"/>
  <c r="H45" i="283" s="1"/>
  <c r="J45" i="283" s="1"/>
  <c r="E36" i="239" s="1"/>
  <c r="M35" i="283"/>
  <c r="M37" i="283" s="1"/>
  <c r="L35" i="283"/>
  <c r="L37" i="283" s="1"/>
  <c r="O27" i="283"/>
  <c r="O29" i="283" s="1"/>
  <c r="E40" i="239" s="1"/>
  <c r="M29" i="283"/>
  <c r="B15" i="243"/>
  <c r="E20" i="239"/>
  <c r="E21" i="286"/>
  <c r="J39" i="239"/>
  <c r="E30" i="286" l="1"/>
  <c r="E26" i="286"/>
  <c r="E23" i="286"/>
  <c r="E27" i="286"/>
  <c r="E24" i="286"/>
  <c r="E28" i="286"/>
  <c r="E29" i="286"/>
  <c r="E22" i="286"/>
  <c r="E25" i="286"/>
  <c r="H43" i="283"/>
  <c r="J43" i="283" s="1"/>
  <c r="E37" i="239" s="1"/>
  <c r="K12" i="269"/>
  <c r="L12" i="269" s="1"/>
  <c r="B5" i="269"/>
  <c r="B4" i="269"/>
  <c r="L13" i="269" l="1"/>
  <c r="E15" i="239" s="1"/>
  <c r="J38" i="239" l="1"/>
  <c r="J40" i="239"/>
  <c r="D21" i="258"/>
  <c r="E6" i="239" s="1"/>
  <c r="G12" i="239" s="1"/>
  <c r="H12" i="239" s="1"/>
  <c r="I12" i="239" s="1"/>
  <c r="J12" i="239" s="1"/>
  <c r="D18" i="258"/>
  <c r="D7" i="258"/>
  <c r="G11" i="239" l="1"/>
  <c r="H11" i="239" s="1"/>
  <c r="I11" i="239" s="1"/>
  <c r="J11" i="239" s="1"/>
  <c r="J13" i="239" s="1"/>
  <c r="D14" i="243" s="1"/>
  <c r="F14" i="243" s="1"/>
  <c r="G37" i="239"/>
  <c r="H37" i="239" s="1"/>
  <c r="I37" i="239" s="1"/>
  <c r="J37" i="239" s="1"/>
  <c r="G30" i="239"/>
  <c r="H30" i="239" s="1"/>
  <c r="I30" i="239" s="1"/>
  <c r="J30" i="239" s="1"/>
  <c r="G33" i="239"/>
  <c r="H33" i="239" s="1"/>
  <c r="I33" i="239" s="1"/>
  <c r="J33" i="239" s="1"/>
  <c r="G17" i="239"/>
  <c r="H17" i="239" s="1"/>
  <c r="I17" i="239" s="1"/>
  <c r="J17" i="239" s="1"/>
  <c r="G35" i="239"/>
  <c r="H35" i="239" s="1"/>
  <c r="I35" i="239" s="1"/>
  <c r="J35" i="239" s="1"/>
  <c r="G24" i="239"/>
  <c r="H24" i="239" s="1"/>
  <c r="I24" i="239" s="1"/>
  <c r="G36" i="239"/>
  <c r="H36" i="239" s="1"/>
  <c r="I36" i="239" s="1"/>
  <c r="J36" i="239" s="1"/>
  <c r="G18" i="239"/>
  <c r="H18" i="239" s="1"/>
  <c r="I18" i="239" s="1"/>
  <c r="J18" i="239" s="1"/>
  <c r="G32" i="239"/>
  <c r="H32" i="239" s="1"/>
  <c r="I32" i="239" s="1"/>
  <c r="J32" i="239" s="1"/>
  <c r="G31" i="239"/>
  <c r="H31" i="239" s="1"/>
  <c r="I31" i="239" s="1"/>
  <c r="J31" i="239" s="1"/>
  <c r="G27" i="239"/>
  <c r="H27" i="239" s="1"/>
  <c r="I27" i="239" s="1"/>
  <c r="J27" i="239" s="1"/>
  <c r="G25" i="239"/>
  <c r="H25" i="239" s="1"/>
  <c r="I25" i="239" s="1"/>
  <c r="J25" i="239" s="1"/>
  <c r="G28" i="239"/>
  <c r="H28" i="239" s="1"/>
  <c r="I28" i="239" s="1"/>
  <c r="J28" i="239" s="1"/>
  <c r="G26" i="239"/>
  <c r="H26" i="239" s="1"/>
  <c r="I26" i="239" s="1"/>
  <c r="J26" i="239" s="1"/>
  <c r="G19" i="239"/>
  <c r="H19" i="239" s="1"/>
  <c r="I19" i="239" s="1"/>
  <c r="J19" i="239" s="1"/>
  <c r="G20" i="239"/>
  <c r="H20" i="239" s="1"/>
  <c r="I20" i="239" s="1"/>
  <c r="J20" i="239" s="1"/>
  <c r="G16" i="239"/>
  <c r="H16" i="239" s="1"/>
  <c r="I16" i="239" s="1"/>
  <c r="J16" i="239" s="1"/>
  <c r="G29" i="239"/>
  <c r="H29" i="239" s="1"/>
  <c r="I29" i="239" s="1"/>
  <c r="J29" i="239" s="1"/>
  <c r="G34" i="239"/>
  <c r="H34" i="239" s="1"/>
  <c r="I34" i="239" s="1"/>
  <c r="J34" i="239" s="1"/>
  <c r="G15" i="239"/>
  <c r="H15" i="239" s="1"/>
  <c r="I15" i="239" s="1"/>
  <c r="J15" i="239" s="1"/>
  <c r="B16" i="243"/>
  <c r="G6" i="243"/>
  <c r="F4" i="243"/>
  <c r="B7" i="243"/>
  <c r="B6" i="243"/>
  <c r="B5" i="243"/>
  <c r="B4" i="243"/>
  <c r="K12" i="241"/>
  <c r="L12" i="241" s="1"/>
  <c r="N12" i="241" s="1"/>
  <c r="O12" i="241" s="1"/>
  <c r="K13" i="241"/>
  <c r="B20" i="241"/>
  <c r="B21" i="241"/>
  <c r="B22" i="241"/>
  <c r="D22" i="241"/>
  <c r="J22" i="241" s="1"/>
  <c r="B23" i="241"/>
  <c r="L57" i="241"/>
  <c r="N57" i="241" s="1"/>
  <c r="O57" i="241" s="1"/>
  <c r="M57" i="241"/>
  <c r="P57" i="241" s="1"/>
  <c r="Q57" i="241" s="1"/>
  <c r="R57" i="241" s="1"/>
  <c r="L58" i="241"/>
  <c r="N58" i="241" s="1"/>
  <c r="O58" i="241" s="1"/>
  <c r="M58" i="241"/>
  <c r="P58" i="241" s="1"/>
  <c r="Q58" i="241" s="1"/>
  <c r="R58" i="241" s="1"/>
  <c r="L59" i="241"/>
  <c r="N59" i="241" s="1"/>
  <c r="O59" i="241" s="1"/>
  <c r="M59" i="241"/>
  <c r="P59" i="241" s="1"/>
  <c r="Q59" i="241" s="1"/>
  <c r="R59" i="241" s="1"/>
  <c r="L60" i="241"/>
  <c r="N60" i="241" s="1"/>
  <c r="O60" i="241" s="1"/>
  <c r="M60" i="241"/>
  <c r="P60" i="241" s="1"/>
  <c r="Q60" i="241" s="1"/>
  <c r="R60" i="241" s="1"/>
  <c r="N85" i="239"/>
  <c r="D23" i="241"/>
  <c r="AB23" i="241" s="1"/>
  <c r="M12" i="241" l="1"/>
  <c r="P12" i="241" s="1"/>
  <c r="Q12" i="241" s="1"/>
  <c r="R12" i="241" s="1"/>
  <c r="J24" i="239"/>
  <c r="J21" i="239"/>
  <c r="D15" i="243" s="1"/>
  <c r="F15" i="243" s="1"/>
  <c r="F22" i="241"/>
  <c r="Z22" i="241"/>
  <c r="Z24" i="241" s="1"/>
  <c r="AD22" i="241"/>
  <c r="AD24" i="241" s="1"/>
  <c r="AB22" i="241"/>
  <c r="AB24" i="241" s="1"/>
  <c r="F23" i="241"/>
  <c r="AH23" i="241"/>
  <c r="X23" i="241"/>
  <c r="AF23" i="241"/>
  <c r="H22" i="241"/>
  <c r="T22" i="241"/>
  <c r="J23" i="241"/>
  <c r="H23" i="241"/>
  <c r="Z23" i="241"/>
  <c r="T23" i="241"/>
  <c r="AF22" i="241"/>
  <c r="AF24" i="241" s="1"/>
  <c r="AH22" i="241"/>
  <c r="V23" i="241"/>
  <c r="X22" i="241"/>
  <c r="X24" i="241" s="1"/>
  <c r="AD23" i="241"/>
  <c r="V22" i="241"/>
  <c r="V24" i="241" s="1"/>
  <c r="AH24" i="241" l="1"/>
  <c r="D20" i="241" l="1"/>
  <c r="AH20" i="241" s="1"/>
  <c r="D21" i="241"/>
  <c r="V21" i="241" s="1"/>
  <c r="F20" i="241" l="1"/>
  <c r="T20" i="241"/>
  <c r="Z20" i="241"/>
  <c r="J20" i="241"/>
  <c r="V20" i="241"/>
  <c r="AD20" i="241"/>
  <c r="H20" i="241"/>
  <c r="AB20" i="241"/>
  <c r="AF20" i="241"/>
  <c r="X20" i="241"/>
  <c r="J41" i="239"/>
  <c r="F21" i="241"/>
  <c r="T21" i="241"/>
  <c r="H21" i="241"/>
  <c r="D25" i="241"/>
  <c r="Z21" i="241"/>
  <c r="AF21" i="241"/>
  <c r="J21" i="241"/>
  <c r="J43" i="239" l="1"/>
  <c r="D18" i="243" s="1"/>
  <c r="D16" i="243"/>
  <c r="H16" i="243" s="1"/>
  <c r="H17" i="243" s="1"/>
  <c r="H24" i="241"/>
  <c r="G24" i="241" s="1"/>
  <c r="F24" i="241"/>
  <c r="F25" i="241" s="1"/>
  <c r="E25" i="241" s="1"/>
  <c r="J24" i="241"/>
  <c r="I24" i="241" s="1"/>
  <c r="T24" i="241"/>
  <c r="S24" i="241" s="1"/>
  <c r="W24" i="241"/>
  <c r="AC24" i="241"/>
  <c r="U24" i="241"/>
  <c r="AG24" i="241"/>
  <c r="AA24" i="241"/>
  <c r="AE24" i="241"/>
  <c r="Y24" i="241"/>
  <c r="G17" i="243" l="1"/>
  <c r="J44" i="239"/>
  <c r="E24" i="241"/>
  <c r="F16" i="243"/>
  <c r="F17" i="243" s="1"/>
  <c r="F18" i="243" s="1"/>
  <c r="H18" i="243" s="1"/>
  <c r="G18" i="243" s="1"/>
  <c r="H25" i="241"/>
  <c r="J25" i="241" s="1"/>
  <c r="E17" i="243" l="1"/>
  <c r="E18" i="243"/>
  <c r="G25" i="241"/>
  <c r="I25" i="241"/>
  <c r="T25" i="241"/>
  <c r="S25" i="241" l="1"/>
  <c r="V25" i="241"/>
  <c r="U25" i="241" l="1"/>
  <c r="X25" i="241"/>
  <c r="W25" i="241" l="1"/>
  <c r="Z25" i="241"/>
  <c r="Y25" i="241" l="1"/>
  <c r="AB25" i="241"/>
  <c r="AA25" i="241" l="1"/>
  <c r="AD25" i="241"/>
  <c r="AC25" i="241" l="1"/>
  <c r="AF25" i="241"/>
  <c r="AE25" i="241" l="1"/>
  <c r="AH25" i="241"/>
  <c r="AG25" i="241" s="1"/>
  <c r="AA35" i="241" s="1"/>
  <c r="AA36" i="241" s="1"/>
</calcChain>
</file>

<file path=xl/sharedStrings.xml><?xml version="1.0" encoding="utf-8"?>
<sst xmlns="http://schemas.openxmlformats.org/spreadsheetml/2006/main" count="1211" uniqueCount="427">
  <si>
    <t>m³</t>
  </si>
  <si>
    <t>DMT</t>
  </si>
  <si>
    <t>m²</t>
  </si>
  <si>
    <t>Obra:</t>
  </si>
  <si>
    <t>Local:</t>
  </si>
  <si>
    <t>Item</t>
  </si>
  <si>
    <t>1.0</t>
  </si>
  <si>
    <t>1.1</t>
  </si>
  <si>
    <t>2.0</t>
  </si>
  <si>
    <t>2.1</t>
  </si>
  <si>
    <t>3.0</t>
  </si>
  <si>
    <t>3.1</t>
  </si>
  <si>
    <t>4.0</t>
  </si>
  <si>
    <t>(m)</t>
  </si>
  <si>
    <t>Área</t>
  </si>
  <si>
    <t>(m²)</t>
  </si>
  <si>
    <t>Munic.:</t>
  </si>
  <si>
    <t>Quantidade</t>
  </si>
  <si>
    <t>2.3</t>
  </si>
  <si>
    <t>Código</t>
  </si>
  <si>
    <t>Custo Direto</t>
  </si>
  <si>
    <t>Custo Unitário</t>
  </si>
  <si>
    <t>1.2</t>
  </si>
  <si>
    <t>1.3</t>
  </si>
  <si>
    <t>1.4</t>
  </si>
  <si>
    <t>PREFEITURA MUNICIPAL DE SORRISO</t>
  </si>
  <si>
    <t xml:space="preserve">                                     Bairro:  Jardim Califórnia - Sorriso - MT</t>
  </si>
  <si>
    <t>Tipo de intervenção: Construção</t>
  </si>
  <si>
    <t>BDI*</t>
  </si>
  <si>
    <t>* Percentual específico para transporte de material betuminoso segundo acórdão TCU 2649/2007 .</t>
  </si>
  <si>
    <t>Responsável Técnico: Gabriela Polachini CREA/RNP 121120804-4</t>
  </si>
  <si>
    <t>BDI</t>
  </si>
  <si>
    <t>ESPECIFICAÇÃO</t>
  </si>
  <si>
    <t>Indicador Físico</t>
  </si>
  <si>
    <t>PREÇO R$</t>
  </si>
  <si>
    <t>Sub-Total:</t>
  </si>
  <si>
    <t>2.2</t>
  </si>
  <si>
    <t>txkm</t>
  </si>
  <si>
    <t xml:space="preserve">                                                           T O T A L  DO  ORÇAMENTO</t>
  </si>
  <si>
    <t>PLANILHA PARA CÁLCULO</t>
  </si>
  <si>
    <t>(m³)</t>
  </si>
  <si>
    <t>Sorriso</t>
  </si>
  <si>
    <t>Extensão</t>
  </si>
  <si>
    <t>Espessura</t>
  </si>
  <si>
    <t>Volume</t>
  </si>
  <si>
    <t>OBSERVAÇÃO</t>
  </si>
  <si>
    <t>Total</t>
  </si>
  <si>
    <t>(km)</t>
  </si>
  <si>
    <t>Pavimentação Asfáltica</t>
  </si>
  <si>
    <t>Avenidas/Ruas</t>
  </si>
  <si>
    <t/>
  </si>
  <si>
    <t>Boletins de referência: SINAPI/ . Outubro 2015 c/ desoneração - SINFRA/Nov 2013</t>
  </si>
  <si>
    <t>B.D.I.</t>
  </si>
  <si>
    <t>DRENAGEM E PAVIMENTAÇÃO ASFÁLTICA</t>
  </si>
  <si>
    <t>DATA:</t>
  </si>
  <si>
    <t>B.D.I.*</t>
  </si>
  <si>
    <t>ITEM</t>
  </si>
  <si>
    <t>SERVIÇOS</t>
  </si>
  <si>
    <t>CRONOGRAMA FÍSICO - FINANCEIRO</t>
  </si>
  <si>
    <t>DIAS CONSECUTIVOS</t>
  </si>
  <si>
    <t>DISCRIMINAÇÃO</t>
  </si>
  <si>
    <t>TOTAL</t>
  </si>
  <si>
    <t>30 dias</t>
  </si>
  <si>
    <t>60 dias</t>
  </si>
  <si>
    <t>90 dias</t>
  </si>
  <si>
    <t>120 dias</t>
  </si>
  <si>
    <t>(R$)</t>
  </si>
  <si>
    <t>%</t>
  </si>
  <si>
    <t>VALOR</t>
  </si>
  <si>
    <t xml:space="preserve"> FATURAMENTO SIMPLES (R$)</t>
  </si>
  <si>
    <t xml:space="preserve"> FATURAMENTO ACUMULADO (R$)</t>
  </si>
  <si>
    <t>COMPOSIÇÃO ANALÍTICA DA TAXA DE BONIFICAÇÃO E DESPESAS INDIRETAS (BDI)</t>
  </si>
  <si>
    <t>CUSTOS INDIRETOS</t>
  </si>
  <si>
    <t>Seguros + Garantia</t>
  </si>
  <si>
    <t>Riscos</t>
  </si>
  <si>
    <t>Despesas Financeiras</t>
  </si>
  <si>
    <t>TRIBUTOS</t>
  </si>
  <si>
    <t>Pis</t>
  </si>
  <si>
    <t>Cofins</t>
  </si>
  <si>
    <t>LUCRO</t>
  </si>
  <si>
    <t>Lucro</t>
  </si>
  <si>
    <t>TAXA TOTAL DE BDI</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</si>
  <si>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</si>
  <si>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</si>
  <si>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</si>
  <si>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</si>
  <si>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</si>
  <si>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</si>
  <si>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</si>
  <si>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</si>
  <si>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150 dias</t>
  </si>
  <si>
    <t>180 dias</t>
  </si>
  <si>
    <t>Obra: PAVIMENTAÇÃO E DRENAGEM DO ACESSO AO LOTEAMENTO MARIO RAITER</t>
  </si>
  <si>
    <t>Local: Avenida Zilda Arns e Continuação de Drenagem de Águas Pluviais</t>
  </si>
  <si>
    <t>Área: =13.864,21m²</t>
  </si>
  <si>
    <t>Boletins de referência: SINAPI/Outubro 2015 c/ desoneração - SINFRA/Nov 2013</t>
  </si>
  <si>
    <t>210 dias</t>
  </si>
  <si>
    <t>240 dias</t>
  </si>
  <si>
    <t>270 dias</t>
  </si>
  <si>
    <t>300 dias</t>
  </si>
  <si>
    <t>330 dias</t>
  </si>
  <si>
    <t>Prazo de Execução: 330 dias</t>
  </si>
  <si>
    <t>Quantia</t>
  </si>
  <si>
    <t>Valor</t>
  </si>
  <si>
    <t>Valor R$</t>
  </si>
  <si>
    <t>Equiv %</t>
  </si>
  <si>
    <t>Sorriso, 05 de Agosto de 2016</t>
  </si>
  <si>
    <t>Período Acumulado: 25/07/2016 à 04/08/2016</t>
  </si>
  <si>
    <t>(m³.km)</t>
  </si>
  <si>
    <t>m³xkm</t>
  </si>
  <si>
    <t>Responsável Técnico: Cassiane Pellizzaro Claus CREA/RNP 1211015173</t>
  </si>
  <si>
    <t>Obra: Pavimentação Asfáltica</t>
  </si>
  <si>
    <t xml:space="preserve">PAVIMENTAÇÃO ASFÁLTICA </t>
  </si>
  <si>
    <t>74205/001</t>
  </si>
  <si>
    <t>Bairro:</t>
  </si>
  <si>
    <t>Largura</t>
  </si>
  <si>
    <t>Espess. Média</t>
  </si>
  <si>
    <t>m³.km</t>
  </si>
  <si>
    <t>Transporte</t>
  </si>
  <si>
    <t>Total - Transporte Escavado</t>
  </si>
  <si>
    <t>Imprimação</t>
  </si>
  <si>
    <t>(txkm)</t>
  </si>
  <si>
    <t>Área:</t>
  </si>
  <si>
    <t>Data:</t>
  </si>
  <si>
    <t>Administração Central e Local</t>
  </si>
  <si>
    <t xml:space="preserve">ISS </t>
  </si>
  <si>
    <t xml:space="preserve">Total </t>
  </si>
  <si>
    <t xml:space="preserve">Pavimentação Asfáltica </t>
  </si>
  <si>
    <t>m</t>
  </si>
  <si>
    <t>unid</t>
  </si>
  <si>
    <t>Total -</t>
  </si>
  <si>
    <t>DMT - Jazida do Alemão</t>
  </si>
  <si>
    <t xml:space="preserve">                        </t>
  </si>
  <si>
    <t>Rua de Acesso</t>
  </si>
  <si>
    <t>Abril de 2018</t>
  </si>
  <si>
    <t>Escav. Mecânica de Vala, material de 1ª categoria</t>
  </si>
  <si>
    <t>Trechos</t>
  </si>
  <si>
    <t>Diametro</t>
  </si>
  <si>
    <t>Altura Média</t>
  </si>
  <si>
    <t>Inicial</t>
  </si>
  <si>
    <t>Final</t>
  </si>
  <si>
    <t>Largura do Lastro</t>
  </si>
  <si>
    <t>Diâmetro ext.</t>
  </si>
  <si>
    <t>Altura Média Vala</t>
  </si>
  <si>
    <t>Área tubo</t>
  </si>
  <si>
    <t>Escavação</t>
  </si>
  <si>
    <t>Bota Fora</t>
  </si>
  <si>
    <t>Reaterro</t>
  </si>
  <si>
    <t>(m3)</t>
  </si>
  <si>
    <t>Fator de Empolamento: 1,30 m³/m³</t>
  </si>
  <si>
    <t>Empolamento</t>
  </si>
  <si>
    <t>Transp. Bota Fora</t>
  </si>
  <si>
    <t>Ø 0,40 m</t>
  </si>
  <si>
    <t>Ø 0,60 m</t>
  </si>
  <si>
    <t>Ø 0,80 m</t>
  </si>
  <si>
    <t>Ø 1,00 m</t>
  </si>
  <si>
    <t>Ø 1,20 m</t>
  </si>
  <si>
    <t>Ø 1,50 m</t>
  </si>
  <si>
    <t>(unid)</t>
  </si>
  <si>
    <t>Poço de Visita e Caixa Passagem</t>
  </si>
  <si>
    <t>CP Ø 0,60m</t>
  </si>
  <si>
    <t>CP Ø 0,80m</t>
  </si>
  <si>
    <t>CP Ø 1,00m</t>
  </si>
  <si>
    <t>PV Ø 0,60 m</t>
  </si>
  <si>
    <t>PV Ø 0,80 m</t>
  </si>
  <si>
    <t>PV Ø 1,00 m</t>
  </si>
  <si>
    <t>PV Ø 1,20 m</t>
  </si>
  <si>
    <t xml:space="preserve"> (tonxkm)</t>
  </si>
  <si>
    <t>(ton)</t>
  </si>
  <si>
    <t>(%)</t>
  </si>
  <si>
    <t>(ton/m3)</t>
  </si>
  <si>
    <t>Transp. Cap-50/70</t>
  </si>
  <si>
    <t>Teor de Cap-50/70</t>
  </si>
  <si>
    <t>Peso Tonelada</t>
  </si>
  <si>
    <t>Peso Específ.</t>
  </si>
  <si>
    <t>CBUQ</t>
  </si>
  <si>
    <t xml:space="preserve">Peso </t>
  </si>
  <si>
    <t>Espes.</t>
  </si>
  <si>
    <t>Pedra  Brita 1 0,1341m³/t</t>
  </si>
  <si>
    <t>Areia 0,161m³/t</t>
  </si>
  <si>
    <t>Prazo de Execução: 30 dias</t>
  </si>
  <si>
    <t xml:space="preserve">DRENAGEM DE ÁGUAS PLUVIAIS </t>
  </si>
  <si>
    <t>TOTAL POR M²</t>
  </si>
  <si>
    <t>Com-01</t>
  </si>
  <si>
    <t>TOTAL:</t>
  </si>
  <si>
    <t>COMP-01</t>
  </si>
  <si>
    <t>Poço de Visita em Alvenaria, para rede de D=0,60 M parte fixa com  1,00 M  de altura  - Baseado na Composição 83709 (Código Sinapi) - UNIDADE</t>
  </si>
  <si>
    <t>INSUMO</t>
  </si>
  <si>
    <t>34</t>
  </si>
  <si>
    <t>ACO CA-50, 10,0 MM, VERGALHAO</t>
  </si>
  <si>
    <t>KG</t>
  </si>
  <si>
    <t>370</t>
  </si>
  <si>
    <t>AREIA MEDIA - POSTO JAZIDA/FORNECEDOR (RETIRADO NA JAZIDA, SEM TRANSPORTE)</t>
  </si>
  <si>
    <t>M3</t>
  </si>
  <si>
    <t>1379</t>
  </si>
  <si>
    <t>CIMENTO PORTLAND COMPOSTO CP II-32</t>
  </si>
  <si>
    <t>4721</t>
  </si>
  <si>
    <t>PEDRA BRITADA N. 1 (9,5 a 19 MM) POSTO PEDREIRA/FORNECEDOR, SEM FRETE</t>
  </si>
  <si>
    <t>5070</t>
  </si>
  <si>
    <t>PREGO DE ACO POLIDO COM CABECA 17 X 30 (2 3/4 X 11)</t>
  </si>
  <si>
    <t>6194</t>
  </si>
  <si>
    <t>TABUA DE MADEIRA NAO APARELHADA *2,5 X 15 CM (1 X 6 ") PINUS, MISTA OU EQUIVALENTE DA REGIAO</t>
  </si>
  <si>
    <t>M</t>
  </si>
  <si>
    <t>7258</t>
  </si>
  <si>
    <t>TIJOLO CERAMICO MACICO *5 X 10 X 20* CM</t>
  </si>
  <si>
    <t>UN</t>
  </si>
  <si>
    <t>COMPOSICAO</t>
  </si>
  <si>
    <t>88238</t>
  </si>
  <si>
    <t>AJUDANTE DE ARMADOR COM ENCARGOS COMPLEMENTARES</t>
  </si>
  <si>
    <t>H</t>
  </si>
  <si>
    <t>88239</t>
  </si>
  <si>
    <t>AJUDANTE DE CARPINTEIRO COM ENCARGOS COMPLEMENTARES</t>
  </si>
  <si>
    <t>88245</t>
  </si>
  <si>
    <t>ARMADOR COM ENCARGOS COMPLEMENTARES</t>
  </si>
  <si>
    <t>88262</t>
  </si>
  <si>
    <t>CARPINTEIRO DE FORMAS COM ENCARGOS COMPLEMENTARES</t>
  </si>
  <si>
    <t>88309</t>
  </si>
  <si>
    <t>PEDREIRO COM ENCARGOS COMPLEMENTARES</t>
  </si>
  <si>
    <t>88316</t>
  </si>
  <si>
    <t>SERVENTE COM ENCARGOS COMPLEMENTARES</t>
  </si>
  <si>
    <t>Diâmetro</t>
  </si>
  <si>
    <t>Altura Lastro</t>
  </si>
  <si>
    <t>LASTRO DE AREAIA (m³)</t>
  </si>
  <si>
    <t>ESCAVAÇÃO DE VALE (m³)</t>
  </si>
  <si>
    <t>REATERRO (m³)</t>
  </si>
  <si>
    <t xml:space="preserve">Altura Média </t>
  </si>
  <si>
    <t xml:space="preserve">Área </t>
  </si>
  <si>
    <t>(Km)</t>
  </si>
  <si>
    <t>TRANSPORTE MATERIAL ESCAVADO</t>
  </si>
  <si>
    <t>Pintura de Ligação (m²)</t>
  </si>
  <si>
    <t>Taxa Mat. Betuminoso (RR-2C)</t>
  </si>
  <si>
    <t>Quantidade de Material RR-2C (ton)</t>
  </si>
  <si>
    <t>Transporte    RR-2C</t>
  </si>
  <si>
    <t>Total - Pintura de Ligação</t>
  </si>
  <si>
    <t>Aquis. de Cap-50/70 (ton)</t>
  </si>
  <si>
    <t>DMT         Cap-50/70</t>
  </si>
  <si>
    <t>Total - CBUQ</t>
  </si>
  <si>
    <t>Agregados para a Mistura (CBUQ)</t>
  </si>
  <si>
    <t>Pedrisco 0,3129    m³/t</t>
  </si>
  <si>
    <t>Total - Agregados</t>
  </si>
  <si>
    <t>Transporte de Agregados (tonxkm)</t>
  </si>
  <si>
    <t>Agregados                                  (Pedrisco e Pedra Brita 1 )</t>
  </si>
  <si>
    <t>Areia</t>
  </si>
  <si>
    <t>Total - Transporte</t>
  </si>
  <si>
    <t>Observação</t>
  </si>
  <si>
    <t>ESCAVAÇÃO MECÂNICA (m³)</t>
  </si>
  <si>
    <t>Escav mecân mat 1ª categ., prov de corte de subleito (m³)</t>
  </si>
  <si>
    <t>TRANSPORTE ESCAVADO (m³)</t>
  </si>
  <si>
    <t>SUB BASE</t>
  </si>
  <si>
    <t xml:space="preserve"> Empolamento</t>
  </si>
  <si>
    <t>TUBO</t>
  </si>
  <si>
    <t>POÇO DE VISITA</t>
  </si>
  <si>
    <t>SUBLEITO (m²)</t>
  </si>
  <si>
    <t>Total - Subleito</t>
  </si>
  <si>
    <t xml:space="preserve"> TRANSPORTE MATERIAL JÁZIDA</t>
  </si>
  <si>
    <t>2.4</t>
  </si>
  <si>
    <t>2.5</t>
  </si>
  <si>
    <t>92210</t>
  </si>
  <si>
    <t>TUBO DE CONCRETO PARA REDES COLETORAS DE ÁGUAS PLUVIAIS, DIÂMETRO DE 400 MM, JUNTA RÍGIDA, INSTALADO EM LOCAL COM BAIXO NÍVEL DE INTERFERÊNCIAS - FORNECIMENTO E ASSENTAMENTO. AF_12/2015</t>
  </si>
  <si>
    <t>CÓDIGO</t>
  </si>
  <si>
    <t>INSUMOS</t>
  </si>
  <si>
    <t>QUANTIDADE DE INSUMO POR UNIDADE</t>
  </si>
  <si>
    <t>QUANTITATIVO DA OBRA</t>
  </si>
  <si>
    <t>QUNTIDADE TOTAL DE INSUMO</t>
  </si>
  <si>
    <t>7745</t>
  </si>
  <si>
    <t>TUBO CONCRETO ARMADO, CLASSE PA-1, PB, DN 400 MM, PARA AGUAS PLUVIAIS (NBR 8890)</t>
  </si>
  <si>
    <t>88629</t>
  </si>
  <si>
    <t>ARGAMASSA TRAÇO 1:3 (CIMENTO E AREIA MÉDIA), PREPARO MANUAL. AF_08/2014</t>
  </si>
  <si>
    <t>0,0020000</t>
  </si>
  <si>
    <t>92212</t>
  </si>
  <si>
    <t>TUBO DE CONCRETO PARA REDES COLETORAS DE ÁGUAS PLUVIAIS, DIÂMETRO DE 600 MM, JUNTA RÍGIDA, INSTALADO EM LOCAL COM BAIXO NÍVEL DE INTERFERÊNCIAS - FORNECIMENTO E ASSENTAMENTO. AF_12/2015</t>
  </si>
  <si>
    <t>7725</t>
  </si>
  <si>
    <t>TUBO CONCRETO ARMADO, CLASSE PA-1, PB, DN 600 MM, PARA AGUAS PLUVIAIS (NBR 8890)</t>
  </si>
  <si>
    <t>0,0050000</t>
  </si>
  <si>
    <t>92214</t>
  </si>
  <si>
    <t>TUBO DE CONCRETO PARA REDES COLETORAS DE ÁGUAS PLUVIAIS, DIÂMETRO DE 800 MM, JUNTA RÍGIDA, INSTALADO EM LOCAL COM BAIXO NÍVEL DE INTERFERÊNCIAS - FORNECIMENTO E ASSENTAMENTO. AF_12/2015</t>
  </si>
  <si>
    <t>7750</t>
  </si>
  <si>
    <t>TUBO CONCRETO ARMADO, CLASSE PA-1, PB, DN 800 MM, PARA AGUAS PLUVIAIS (NBR 8890)</t>
  </si>
  <si>
    <t>0,0120000</t>
  </si>
  <si>
    <t>83715</t>
  </si>
  <si>
    <t>CHAMINE P/ POCO DE VISITA EM ALVENARIA, EXCLUSOS TAMPAO E ANEL</t>
  </si>
  <si>
    <t>33</t>
  </si>
  <si>
    <t>ACO CA-50, 8,0 MM, VERGALHAO</t>
  </si>
  <si>
    <t>2,4500000</t>
  </si>
  <si>
    <t>72133</t>
  </si>
  <si>
    <t>ALVENARIA EM TIJOLO CERAMICO MACICO 5X10X20CM 1 1/2 VEZ (ESPESSURA 30CM), ASSENTADO COM ARGAMASSA TRACO 1:2:8 (CIMENTO, CAL E AREIA)</t>
  </si>
  <si>
    <t>M2</t>
  </si>
  <si>
    <t>2,4000000</t>
  </si>
  <si>
    <t>87335</t>
  </si>
  <si>
    <t>ARGAMASSA TRAÇO 1:2:8 (CIMENTO, CAL E AREIA MÉDIA) PARA EMBOÇO/MASSA ÚNICA/ASSENTAMENTO DE ALVENARIA DE VEDAÇÃO, PREPARO MECÂNICO COM MISTURADOR DE EIXO HORIZONTAL DE 300 KG. AF_06/2014</t>
  </si>
  <si>
    <t>1106</t>
  </si>
  <si>
    <t>CAL HIDRATADA CH-I PARA ARGAMASSAS</t>
  </si>
  <si>
    <t>87372</t>
  </si>
  <si>
    <t>ARGAMASSA TRAÇO 1:3 (CIMENTO E AREIA MÉDIA) PARA CONTRAPISO, PREPARO MANUAL. AF_06/2014</t>
  </si>
  <si>
    <t>0,0500000</t>
  </si>
  <si>
    <t>RESUMO DOS MATERIAIS E QUANTIDADES</t>
  </si>
  <si>
    <t>337</t>
  </si>
  <si>
    <t>ARAME RECOZIDO 18 BWG, 1,25 MM (0,01 KG/M)</t>
  </si>
  <si>
    <t>367</t>
  </si>
  <si>
    <t>AREIA GROSSA - POSTO JAZIDA/FORNECEDOR (RETIRADO NA JAZIDA, SEM TRANSPORTE)</t>
  </si>
  <si>
    <t>1350</t>
  </si>
  <si>
    <t>CHAPA DE MADEIRA COMPENSADA RESINADA PARA FORMA DE CONCRETO, DE *2,2 X 1,1* M, E = 10 MM</t>
  </si>
  <si>
    <t>PEDRA BRITADA N. 2 (19 A 38 MM) POSTO PEDREIRA/FORNECEDOR, SEM FRETE</t>
  </si>
  <si>
    <t>6189</t>
  </si>
  <si>
    <t>TABUA MADEIRA 2A QUALIDADE 2,5 X 30,0CM (1 X 12") NAO APARELHADA</t>
  </si>
  <si>
    <t>PECA DE MADEIRA 2A QUALIDADE 2,5 X 15CM (1X6") NAO APARELHADA</t>
  </si>
  <si>
    <t>M³</t>
  </si>
  <si>
    <t>0,0210000</t>
  </si>
  <si>
    <t>62,75</t>
  </si>
  <si>
    <t>1,31</t>
  </si>
  <si>
    <t>34492</t>
  </si>
  <si>
    <t>CONCRETO USINADO BOMBEAVEL, CLASSE DE RESISTENCIA C20, COM BRITA 0 E 1, SLUMP = 100 +/- 20 MM, EXCLUI SERVICO DE BOMBEAMENTO (NBR 8953)</t>
  </si>
  <si>
    <t>0,1230000</t>
  </si>
  <si>
    <t>309,47</t>
  </si>
  <si>
    <t>38,06</t>
  </si>
  <si>
    <t>Total -  base</t>
  </si>
  <si>
    <t>Estacionamento Prefeitura</t>
  </si>
  <si>
    <t>Sorriso, Agosto de 2019</t>
  </si>
  <si>
    <t>Local: Estacionamento Prefeitura</t>
  </si>
  <si>
    <t>SERVIÇOS PRELIMINARES</t>
  </si>
  <si>
    <t>2.6</t>
  </si>
  <si>
    <t>3.2</t>
  </si>
  <si>
    <t>3.3</t>
  </si>
  <si>
    <t>3.4</t>
  </si>
  <si>
    <t>3.5</t>
  </si>
  <si>
    <t>3.6</t>
  </si>
  <si>
    <t>3.7</t>
  </si>
  <si>
    <t>3.8</t>
  </si>
  <si>
    <t>3.9</t>
  </si>
  <si>
    <t>3.10</t>
  </si>
  <si>
    <t>3.11</t>
  </si>
  <si>
    <t>3.12</t>
  </si>
  <si>
    <t>3.13</t>
  </si>
  <si>
    <t>3.14</t>
  </si>
  <si>
    <t>3.15</t>
  </si>
  <si>
    <t>3.16</t>
  </si>
  <si>
    <t>3.17</t>
  </si>
  <si>
    <t>Estacionamento</t>
  </si>
  <si>
    <t>und</t>
  </si>
  <si>
    <t>Área: 697,37 m²</t>
  </si>
  <si>
    <t>CORTE RASO E RECORTE DE ÁRVORE COM DIÂMETRO DE TRONCO MAIOR OU IGUAL A 0,20 M E MENOR QUE 0,40 M.AF_05/2018</t>
  </si>
  <si>
    <t>ESCAVACAO MECANICA DE VALA EM MATERIAL DE 2A. CATEGORIA ATE 2 M DE PROFUNDIDADE COM UTILIZACAO DE ESCAVADEIRA HIDRAULICA</t>
  </si>
  <si>
    <t>74151/001</t>
  </si>
  <si>
    <t>ESCAVACAO E CARGA MATERIAL 1A CATEGORIA, UTILIZANDO TRATOR DE ESTEIRAS DE 110 A 160HP COM LAMINA, PESO OPERACIONAL * 13T E PA CARREGADEIRA COM 170 HP.</t>
  </si>
  <si>
    <t>Responsável Técnico: Gabriela Polachini, CREA 121120804-4</t>
  </si>
  <si>
    <t>TRANSPORTE COM CAMINHÃO BASCULANTE DE 6 M3, EM VIA URBANA EM LEITO NATURAL (UNIDADE: M3XKM). AF_01/2018</t>
  </si>
  <si>
    <t>ESCAVACAO MECANICA DE MATERIAL 1A. CATEGORIA, PROVENIENTE DE CORTE DE SUBLEITO</t>
  </si>
  <si>
    <t xml:space="preserve"> TRANSPORTE COM CAMINHÃO BASCULANTE DE 10 M3, EM VIA URBANA PAVIMENTADA, DMT ATÉ 30 KM (UNIDADE: M3XKM).</t>
  </si>
  <si>
    <t xml:space="preserve"> EXECUÇÃO DE IMPRIMAÇÃO COM ASFALTO DILUÍDO CM-30. AF_09/2017</t>
  </si>
  <si>
    <t>GUIA (MEIO-FIO) CONCRETO, MOLDADA IN LOCO EM TRECHO RETO COM EXTRUSORA, 13 CM BASE X 22 CM ALTURA. AF_06/2016</t>
  </si>
  <si>
    <t>TRANSPORTE COM CAMINHÃO BASCULANTE DE 10 M3, EM VIA URBANA PAVIMENTADA, DMT ATÉ 30 KM (UNIDADE: M3XKM). AF_12/2016(areia)</t>
  </si>
  <si>
    <t>TRANSPORTE COM CAMINHÃO BASCULANTE DE 10 M3, EM VIA URBANA PAVIMENTADA, DMT ACIMA DE 30KM (UNIDADE: M3XKM). AF_04/2016(brita)</t>
  </si>
  <si>
    <t>POÇO DE VISITA EM ALVENARIA, PARA REDE DE D=0,60 M PARTE FIXA COM 1,00 M DE ALTURA - BASEADO NA COMPOSIÇÃO 83709 (CÁDIGO SINAPI) - UNIDADE</t>
  </si>
  <si>
    <t xml:space="preserve"> GUIA (MEIO-FIO) E SARJETA CONJUGADOS DE CONCRETO, MOLDADA IN LOCO EM TRECHO RETO COM EXTRUSORA, 65 CM BASE (15 CM BASE DA GUIA + 50 CM BASE DA SARJETA) X 26 CM ALTURA. AF_06/2016</t>
  </si>
  <si>
    <t>TRANSPORTE DE MATERIAL ASFALTICO, COM CAMINHÃO COM CAPACIDADE DE 30000 L EM RODOVIA PAVIMENTADA PARA DISTÂNCIAS MÉDIAS DE TRANSPORTE SUPERIORES A 100 KM. AF_02/2016 (Transporte de Asfálto Diluído CM-30)</t>
  </si>
  <si>
    <t>TRANSPORTE DE MATERIAL ASFALTICO, COM CAMINHÃO COM CAPACIDADE DE 30000 L EM RODOVIA PAVIMENTADA PARA DISTÂNCIAS MÉDIAS DE TRANSPORTE SUPERIORES A 100 KM. AF_02/2016 (Transporte de Emulsão Asfáltica RR-2C)</t>
  </si>
  <si>
    <t>TRANSPORTE DE MATERIAL ASFALTICO, COM CAMINHÃO COM CAPACIDADE DE 30000 L EM RODOVIA PAVIMENTADA PARA DISTÂNCIAS MÉDIAS DE TRANSPORTE SUPERIORES A 100 KM. AF_02/2016 (Transporte de Cimento Asfáltico CAP-50/70 )</t>
  </si>
  <si>
    <t>PLACA DE OBRA (PARA CONSTRUCAO CIVIL) EM CHAPA GALVANIZADA *N. 22*, ADESIVADA, DE *2,0 X 1,125* M</t>
  </si>
  <si>
    <t xml:space="preserve"> LASTRO DE VALA COM PREPARO DE FUNDO, LARGURA MENOR QUE 1,5 M, COM CAMADA DE AREIA, LANÇAMENTO MANUAL, EM LOCAL COM NÍVEL BAIXO DE INTERFERÊNCIA. AF_06/2016</t>
  </si>
  <si>
    <t>COMP-02</t>
  </si>
  <si>
    <t xml:space="preserve"> SERVICOS TOPOGRAFICOS PARA PAVIMENTACAO, INCLUSIVE NOTA DE SERVICOS, ACOMPANHAMENTO E GREIDE Composição 78472 (Código Sinapi) - M2</t>
  </si>
  <si>
    <t>SERVENTE DE OBRAS</t>
  </si>
  <si>
    <t>DESENHISTA DETALHISTA</t>
  </si>
  <si>
    <t>NIVELADOR</t>
  </si>
  <si>
    <t>GASOLINA COMUM</t>
  </si>
  <si>
    <t>L</t>
  </si>
  <si>
    <t xml:space="preserve"> ALIMENTACAO - HORISTA (COLETADO CAIXA)</t>
  </si>
  <si>
    <t>SARRAFO DE MADEIRA NAO APARELHADA *2,5 X 15* CM, MACARANDUBA, ANGELIM OU EQUIVALENTE DA REGIAO</t>
  </si>
  <si>
    <t>MOTORISTA DE CARRO DE PASSEIO</t>
  </si>
  <si>
    <t xml:space="preserve"> EPI - FAMILIA SERVENTE - HORISTA (ENCARGOS COMPLEMENTARES - COLETADO CAIXA)</t>
  </si>
  <si>
    <t xml:space="preserve"> EXAMES - HORISTA (COLETADO CAIXA)</t>
  </si>
  <si>
    <t xml:space="preserve"> TRANSPORTE - HORISTA (COLETADO CAIXA)</t>
  </si>
  <si>
    <t>AUXILIAR DE TOPOGRAFO</t>
  </si>
  <si>
    <t>UNI</t>
  </si>
  <si>
    <t>PICAPE CABINE SIMPLES COM MOTOR 1.6 FLEX, CAMBIO MANUAL, POTENCIA 101/104 CV, 2 PORTAS</t>
  </si>
  <si>
    <t xml:space="preserve"> FERRAMENTAS - FAMILIA SERVENTE - HORISTA (ENCARGOS COMPLEMENTARES - COLETADO CAIXA)</t>
  </si>
  <si>
    <t xml:space="preserve"> EPI - FAMILIA TOPOGRAFO - HORISTA (ENCARGOS COMPLEMENTARES - COLETADO CAIXA)</t>
  </si>
  <si>
    <t>EPI - FAMILIA OPERADOR ESCAVADEIRA - HORISTA (ENCARGOS COMPLEMENTARES - COLETADO CAIXA)</t>
  </si>
  <si>
    <t>FERRAMENTAS - FAMILIA TOPOGRAFO - HORISTA (ENCARGOS COMPLEMENTARES - COLETADO CAIXA)</t>
  </si>
  <si>
    <t>SEGURO - HORISTA (COLETADO CAIXA)</t>
  </si>
  <si>
    <t>FERRAMENTAS - FAMILIA OPERADOR ESCAVADEIRA - HORISTA (ENCARGOS COMPLEMENTARES - COLETADO CAIXA)</t>
  </si>
  <si>
    <t>COMP-03</t>
  </si>
  <si>
    <t xml:space="preserve"> REGULARIZACAO E COMPACTACAO DE SUBLEITO ATE 20 CM DE ESPESSURA Composição 72961 (Código Sinapi) - M2</t>
  </si>
  <si>
    <t>OPERADOR DE MOTONIVELADORA</t>
  </si>
  <si>
    <t xml:space="preserve"> OPERADOR DE ROLO COMPACTADOR</t>
  </si>
  <si>
    <t>OPERADOR DE TRATOR - EXCLUSIVE AGROPECUARIA</t>
  </si>
  <si>
    <t>MOTORISTA DE CAMINHAO</t>
  </si>
  <si>
    <t>OLEO DIESEL COMBUSTIVEL COMUM</t>
  </si>
  <si>
    <t xml:space="preserve"> MOTONIVELADORA POTENCIA BASICA LIQUIDA (PRIMEIRA MARCHA) 125 HP , PESO BRUTO 13843 KG, LARGURA DA LAMINA DE 3,7 M</t>
  </si>
  <si>
    <t xml:space="preserve"> ROLO COMPACTADOR PE DE CARNEIRO VIBRATORIO, POTENCIA 125 HP, PESO OPERACIONAL SEM/COM LASTRO 11,95/13,30 T, IMPACTO DINAMICO 38,5/22,5 T, LARGURA DE TRABALHO 2,15 M</t>
  </si>
  <si>
    <t xml:space="preserve"> CAMINHAO TRUCADO, PESO BRUTO TOTAL 23000 KG, CARGA UTIL MAXIMA 15935 KG, DISTANCIA ENTRE EIXOS 4,80 M, POTENCIA 230 CV (INCLUI CABINE E CHASSI, NAO INCLUI CARROCERIA)</t>
  </si>
  <si>
    <t>TRATOR DE PNEUS COM POTENCIA DE 85 CV, TRACAO 4 X 4, PESO COM LASTRO DE 4675 KG</t>
  </si>
  <si>
    <t>TANQUE DE ACO CARBONO NAO REVESTIDO, PARA TRANSPORTE DE AGUA COM CAPACIDADE DE 10 M3, COM BOMBA CENTRIFUGA POR TOMADA DE FORCA, VAZAO MAXIMA *75* M3/H (INCLUI MONTAGEM, NAO INCLUI CAMINHAO)</t>
  </si>
  <si>
    <t>GRADE DE DISCOS COM CONTROLE REMOTO, REBOCAVEL, COM 24 DISCOS 24" X 6 MM, COM PNEUS PARA TRANSPORTE</t>
  </si>
  <si>
    <t>COMP-04</t>
  </si>
  <si>
    <t>EXECUÇÃO E COMPACTAÇÃO DE BASE E OU SUB BASE COM SOLO ESTABILIZADO GRANULOMETRICAMENTE - EXCLUSIVE ESCAVAÇÃO, CARGA E TRANSPORTE E SOLO. Composição 96387 (Código Sinapi) - M3</t>
  </si>
  <si>
    <t xml:space="preserve"> ROLO COMPACTADOR DE PNEUS, ESTATICO, PRESSAO VARIAVEL, POTENCIA 110 HP, PESO SEM/COM LASTRO 10,8/27 T, LARGURA DE ROLAGEM 2,30 M</t>
  </si>
  <si>
    <t xml:space="preserve"> ROLO COMPACTADOR PE DE CARNEIRO VIBRATORIO, POTENCIA 80 HP, PESO OPERACIONAL SEM/COM LASTRO 7,4/8,8 T, LARGURA DE TRABALHO 1,68 M</t>
  </si>
  <si>
    <t xml:space="preserve"> GRADE DE DISCOS MECANICA 20X24" COM 20 DISCOS 24" X 6MM COM PNEUS PARA TRANSPORTE</t>
  </si>
  <si>
    <t>COMP-05</t>
  </si>
  <si>
    <t xml:space="preserve"> PINTURA DE LIGACAO COM EMULSAO RR-2C. Composição 72943(Código Sinapi) - M2</t>
  </si>
  <si>
    <t>EMULSAO ASFALTICA CATIONICA RR-2C PARA USO EM PAVIMENTACAO ASFALTICA (COLETADO CAIXA NA ANP ACRESCIDO DE ICMS)</t>
  </si>
  <si>
    <t xml:space="preserve"> TRATOR DE PNEUS COM POTENCIA DE 122 CV, TRACAO 4 X 4, PESO COM LASTRO DE 4510 KG</t>
  </si>
  <si>
    <t>CAMINHAO TOCO, PESO BRUTO TOTAL 14300 KG, CARGA UTIL MAXIMA 9590 KG, DISTANCIA ENTRE EIXOS 4,76 M, POTENCIA 185 CV (INCLUI CABINE E CHASSI, NAO INCLUI CARROCERIA)</t>
  </si>
  <si>
    <t>ESPARGIDOR DE ASFALTO PRESSURIZADO, TANQUE 6 M3 COM ISOLACAO TERMICA, AQUECIDO COM 2 MACARICOS, COM BARRA ESPARGIDORA 3,60 M, A SER MONTADO SOBRE CAMINHAO</t>
  </si>
  <si>
    <t>VASSOURA MECANICA REBOCAVEL COM ESCOVA CILINDRICA LARGURA UTIL DE VARRIMENTO = 2,44M</t>
  </si>
  <si>
    <t>COMP-06</t>
  </si>
  <si>
    <t xml:space="preserve"> CONSTRUÇÃO DE PAVIMENTO COM APLICAÇÃO DE CONCRETO BETUMINOSO USINADO A QUENTE (CBUQ), BINDER, COM ESPESSURA DE 4,0 CM - EXCLUSIVE TRANSPORTE. Composição 95994(Código Sinapi) - M3</t>
  </si>
  <si>
    <t xml:space="preserve">RASTELEIRO </t>
  </si>
  <si>
    <t>OPERADOR DE PAVIMENTADORA</t>
  </si>
  <si>
    <t>MOTORISTA DE CAMINHAO-BASCULANTE</t>
  </si>
  <si>
    <t>CONCRETO BETUMINOSO USINADO A QUENTE (CBUQ) PARA PAVIMENTACAO ASFALTICA, PADRAO DNIT, PARA BINDER, COM CAP 50/70 - AQUISICAO POSTO USINA</t>
  </si>
  <si>
    <t>T</t>
  </si>
  <si>
    <t>VIBROACABADORA DE ASFALTO SOBRE ESTEIRAS, LARG. PAVIMENT. 1,90 A 5,3 M, POT. 78 KW/105 HP, CAP. 450 T/H</t>
  </si>
  <si>
    <t>ROLO COMPACTADOR DE PNEUS, ESTATICO, PRESSAO VARIAVEL, POTENCIA 110 HP, PESO SEM/COM LASTRO 10,8/27 T, LARGURA DE ROLAGEM 2,30 M</t>
  </si>
  <si>
    <t xml:space="preserve"> ROLO COMPACTADOR VIBRATORIO TANDEM, ACO LISO, POTENCIA 125 HP, PESO SEM/COM LASTRO 10,20/11,65 T, LARGURA DE TRABALHO 1,73 M</t>
  </si>
  <si>
    <t xml:space="preserve"> CACAMBA METALICA BASCULANTE COM CAPACIDADE DE 10 M3 (INCLUI MONTAGEM, NAO INCLUI CAMINHAO)</t>
  </si>
  <si>
    <t>COMP-07</t>
  </si>
  <si>
    <t>PORTA DE FERRO, DE ABRIR, TIPO GRADE COM CHAPA, 87X210CM, COM GUARNICOES Composição 73933/1(Código Sinapi) - M2</t>
  </si>
  <si>
    <t xml:space="preserve"> EPI - FAMILIA PEDREIRO - HORISTA (ENCARGOS COMPLEMENTARES - COLETADO CAIXA)</t>
  </si>
  <si>
    <t xml:space="preserve"> FERRAMENTAS - FAMILIA PEDREIRO - HORISTA (ENCARGOS COMPLEMENTARES - COLETADO CAIXA)</t>
  </si>
  <si>
    <t xml:space="preserve"> PORTA DE ABRIR EM GRADIL COM BARRA CHATA 3 CM X 1/4", COM REQUADRO E GUARNICAO - COMPLETO - ACABAMENTO NATURAL</t>
  </si>
  <si>
    <t xml:space="preserve"> CAL HIDRATADA CH-I PARA ARGAMASSAS</t>
  </si>
  <si>
    <t xml:space="preserve"> SERRALHEIRO</t>
  </si>
  <si>
    <t>PEDREIRO</t>
  </si>
  <si>
    <t xml:space="preserve">Boletins de referência: SINAPI Março/20 Não Desonerado </t>
  </si>
  <si>
    <t>Data: 12/05/2020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</si>
</sst>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00"/>
    <numFmt numFmtId="168" formatCode="_ * #,##0_ ;_ * \-#,##0_ ;_ * &quot;-&quot;_ ;_ @_ "/>
    <numFmt numFmtId="169" formatCode="_ * #,##0.00_ ;_ * \-#,##0.00_ ;_ * &quot;-&quot;??_ ;_ @_ "/>
    <numFmt numFmtId="170" formatCode="_ &quot;S/&quot;* #,##0_ ;_ &quot;S/&quot;* \-#,##0_ ;_ &quot;S/&quot;* &quot;-&quot;_ ;_ @_ "/>
    <numFmt numFmtId="171" formatCode="_ &quot;S/&quot;* #,##0.00_ ;_ &quot;S/&quot;* \-#,##0.00_ ;_ &quot;S/&quot;* &quot;-&quot;??_ ;_ @_ "/>
    <numFmt numFmtId="172" formatCode="_-&quot;$&quot;* #,##0_-;\-&quot;$&quot;* #,##0_-;_-&quot;$&quot;* &quot;-&quot;_-;_-@_-"/>
    <numFmt numFmtId="173" formatCode="_-&quot;$&quot;* #,##0.00_-;\-&quot;$&quot;* #,##0.00_-;_-&quot;$&quot;* &quot;-&quot;??_-;_-@_-"/>
    <numFmt numFmtId="174" formatCode="#,##0.000"/>
    <numFmt numFmtId="175" formatCode="#,##0.00_ ;[Red]\-#,##0.00\ "/>
    <numFmt numFmtId="176" formatCode="_([$€]* #,##0.00_);_([$€]* \(#,##0.00\);_([$€]* &quot;-&quot;??_);_(@_)"/>
    <numFmt numFmtId="177" formatCode="_-* #,##0.00\ _E_s_c_._-;\-* #,##0.00\ _E_s_c_._-;_-* \-??\ _E_s_c_._-;_-@_-"/>
    <numFmt numFmtId="178" formatCode="&quot;Cr$&quot;#,##0_);\(&quot;Cr$&quot;#,##0\)"/>
    <numFmt numFmtId="179" formatCode="_(* #,##0.000_);_(* \(#,##0.000\);_(* &quot;-&quot;??_);_(@_)"/>
    <numFmt numFmtId="180" formatCode="_(* #,##0_);_(* \(#,##0\);_(* &quot;-&quot;??_);_(@_)"/>
    <numFmt numFmtId="181" formatCode="00"/>
    <numFmt numFmtId="182" formatCode="_([$€-2]* #,##0.00_);_([$€-2]* \(#,##0.00\);_([$€-2]* &quot;-&quot;??_)"/>
    <numFmt numFmtId="183" formatCode="_-[$R$-416]\ * #,##0.00_-;\-[$R$-416]\ * #,##0.00_-;_-[$R$-416]\ * &quot;-&quot;??_-;_-@_-"/>
    <numFmt numFmtId="184" formatCode="0.0000"/>
    <numFmt numFmtId="185" formatCode="#,##0.000000"/>
    <numFmt numFmtId="186" formatCode="0.00000"/>
    <numFmt numFmtId="187" formatCode="0.0000000"/>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MS Sans Serif"/>
      <family val="2"/>
    </font>
    <font>
      <sz val="18"/>
      <name val="MS Sans Serif"/>
      <family val="2"/>
    </font>
    <font>
      <b/>
      <sz val="12"/>
      <name val="Century Gothic"/>
      <family val="2"/>
    </font>
    <font>
      <sz val="9"/>
      <name val="Arial"/>
      <family val="2"/>
    </font>
    <font>
      <sz val="8"/>
      <name val="MS Sans Serif"/>
      <family val="2"/>
    </font>
    <font>
      <sz val="10"/>
      <name val="Century Gothic"/>
      <family val="2"/>
    </font>
    <font>
      <sz val="9"/>
      <name val="Century Gothic"/>
      <family val="2"/>
    </font>
    <font>
      <sz val="12"/>
      <name val="MS Sans Serif"/>
      <family val="2"/>
    </font>
    <font>
      <b/>
      <sz val="8"/>
      <name val="MS Sans Serif"/>
      <family val="2"/>
    </font>
    <font>
      <sz val="13.5"/>
      <name val="MS Sans Serif"/>
      <family val="2"/>
    </font>
    <font>
      <sz val="14"/>
      <name val="MS Sans Serif"/>
      <family val="2"/>
    </font>
    <font>
      <b/>
      <sz val="11"/>
      <color indexed="10"/>
      <name val="Calibri"/>
      <family val="2"/>
    </font>
    <font>
      <sz val="10"/>
      <name val="Courier"/>
      <family val="3"/>
    </font>
    <font>
      <sz val="11"/>
      <color indexed="19"/>
      <name val="Calibri"/>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Century Gothic"/>
      <family val="2"/>
    </font>
    <font>
      <b/>
      <sz val="18"/>
      <name val="Century Gothic"/>
      <family val="2"/>
    </font>
    <font>
      <b/>
      <sz val="9"/>
      <name val="Century Gothic"/>
      <family val="2"/>
    </font>
    <font>
      <sz val="9"/>
      <name val="Arial"/>
      <family val="2"/>
    </font>
    <font>
      <sz val="8"/>
      <name val="Tahoma"/>
      <family val="2"/>
    </font>
    <font>
      <sz val="9"/>
      <name val="Gill Sans MT"/>
      <family val="2"/>
    </font>
    <font>
      <b/>
      <sz val="18"/>
      <name val="Gill Sans MT"/>
      <family val="2"/>
    </font>
    <font>
      <b/>
      <sz val="12"/>
      <name val="Gill Sans MT"/>
      <family val="2"/>
    </font>
    <font>
      <b/>
      <sz val="10"/>
      <name val="Gill Sans MT"/>
      <family val="2"/>
    </font>
    <font>
      <sz val="10"/>
      <name val="Gill Sans MT"/>
      <family val="2"/>
    </font>
    <font>
      <b/>
      <sz val="10"/>
      <color indexed="8"/>
      <name val="Century Gothic"/>
      <family val="2"/>
    </font>
    <font>
      <i/>
      <sz val="10"/>
      <color indexed="8"/>
      <name val="Century Gothic"/>
      <family val="2"/>
    </font>
    <font>
      <sz val="10"/>
      <name val="Helv"/>
      <charset val="204"/>
    </font>
    <font>
      <sz val="10"/>
      <name val="Times New Roman"/>
      <family val="1"/>
      <charset val="204"/>
    </font>
    <font>
      <sz val="12"/>
      <name val="Gill Sans MT"/>
      <family val="2"/>
    </font>
    <font>
      <sz val="16"/>
      <name val="Gill Sans MT"/>
      <family val="2"/>
    </font>
    <font>
      <sz val="9"/>
      <name val="Arial"/>
      <family val="2"/>
    </font>
    <font>
      <sz val="10"/>
      <name val="Times New Roman"/>
      <family val="1"/>
    </font>
    <font>
      <sz val="18"/>
      <name val="Candara"/>
      <family val="2"/>
    </font>
    <font>
      <sz val="10"/>
      <name val="Candara"/>
      <family val="2"/>
    </font>
    <font>
      <sz val="8"/>
      <name val="Candara"/>
      <family val="2"/>
    </font>
    <font>
      <sz val="9"/>
      <name val="Candara"/>
      <family val="2"/>
    </font>
    <font>
      <sz val="12"/>
      <name val="Candara"/>
      <family val="2"/>
    </font>
    <font>
      <sz val="8"/>
      <name val="Gill Sans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0"/>
      <color theme="1"/>
      <name val="Century Gothic"/>
      <family val="2"/>
    </font>
    <font>
      <sz val="11"/>
      <color theme="1"/>
      <name val="Century Gothic"/>
      <family val="2"/>
    </font>
    <font>
      <sz val="9"/>
      <color theme="1"/>
      <name val="Gill Sans MT"/>
      <family val="2"/>
    </font>
    <font>
      <b/>
      <sz val="12"/>
      <color rgb="FFFF0000"/>
      <name val="Gill Sans MT"/>
      <family val="2"/>
    </font>
    <font>
      <sz val="10"/>
      <name val="Calibri"/>
      <family val="2"/>
      <scheme val="minor"/>
    </font>
    <font>
      <b/>
      <sz val="24"/>
      <name val="Calibri"/>
      <family val="2"/>
    </font>
    <font>
      <b/>
      <sz val="16"/>
      <name val="Calibri"/>
      <family val="2"/>
    </font>
    <font>
      <b/>
      <sz val="12"/>
      <name val="Calibri"/>
      <family val="2"/>
    </font>
    <font>
      <b/>
      <sz val="14"/>
      <name val="Calibri"/>
      <family val="2"/>
    </font>
    <font>
      <b/>
      <sz val="11"/>
      <name val="Calibri"/>
      <family val="2"/>
    </font>
    <font>
      <sz val="10"/>
      <name val="Calibri"/>
      <family val="2"/>
    </font>
    <font>
      <b/>
      <sz val="10"/>
      <name val="Calibri"/>
      <family val="2"/>
    </font>
    <font>
      <sz val="12"/>
      <name val="Calibri"/>
      <family val="2"/>
    </font>
    <font>
      <sz val="9"/>
      <name val="Calibri"/>
      <family val="2"/>
    </font>
    <font>
      <sz val="9"/>
      <name val="Arial"/>
      <family val="2"/>
    </font>
    <font>
      <sz val="18"/>
      <name val="Century Gothic"/>
      <family val="2"/>
    </font>
    <font>
      <sz val="11"/>
      <name val="Century Gothic"/>
      <family val="2"/>
    </font>
    <font>
      <b/>
      <sz val="10"/>
      <name val="Calibri"/>
      <family val="2"/>
      <scheme val="minor"/>
    </font>
    <font>
      <b/>
      <sz val="11"/>
      <name val="Calibri"/>
      <family val="2"/>
      <scheme val="minor"/>
    </font>
    <font>
      <b/>
      <sz val="12"/>
      <name val="Calibri"/>
      <family val="2"/>
      <scheme val="minor"/>
    </font>
    <font>
      <b/>
      <sz val="12"/>
      <color rgb="FFFF0000"/>
      <name val="Calibri"/>
      <family val="2"/>
      <scheme val="minor"/>
    </font>
    <font>
      <b/>
      <sz val="18"/>
      <name val="Calibri"/>
      <family val="2"/>
      <scheme val="minor"/>
    </font>
    <font>
      <b/>
      <sz val="10"/>
      <color rgb="FFFF0000"/>
      <name val="Calibri"/>
      <family val="2"/>
      <scheme val="minor"/>
    </font>
    <font>
      <b/>
      <sz val="14"/>
      <name val="Calibri"/>
      <family val="2"/>
      <scheme val="minor"/>
    </font>
    <font>
      <sz val="8"/>
      <color indexed="0"/>
      <name val="Arial"/>
      <family val="2"/>
    </font>
    <font>
      <b/>
      <sz val="10"/>
      <name val="Tahoma"/>
      <family val="2"/>
    </font>
    <font>
      <b/>
      <sz val="12"/>
      <name val="Tahoma"/>
      <family val="2"/>
    </font>
    <font>
      <b/>
      <sz val="8"/>
      <name val="Tahoma"/>
      <family val="2"/>
    </font>
    <font>
      <sz val="12"/>
      <name val="Tahoma"/>
      <family val="2"/>
    </font>
    <font>
      <sz val="10"/>
      <name val="Tahoma"/>
      <family val="2"/>
    </font>
    <font>
      <sz val="9"/>
      <name val="Tahoma"/>
      <family val="2"/>
    </font>
    <font>
      <sz val="8"/>
      <name val="Calibri"/>
      <family val="2"/>
    </font>
    <font>
      <sz val="10"/>
      <color indexed="8"/>
      <name val="Courier New"/>
      <family val="3"/>
    </font>
    <font>
      <b/>
      <sz val="10"/>
      <color indexed="8"/>
      <name val="Courier New"/>
      <family val="3"/>
    </font>
    <font>
      <b/>
      <sz val="11"/>
      <color indexed="10"/>
      <name val="Calibri"/>
      <family val="2"/>
      <scheme val="minor"/>
    </font>
    <font>
      <sz val="11"/>
      <color indexed="10"/>
      <name val="Calibri"/>
      <family val="2"/>
      <scheme val="minor"/>
    </font>
    <font>
      <sz val="11"/>
      <color indexed="19"/>
      <name val="Calibri"/>
      <family val="2"/>
      <scheme val="minor"/>
    </font>
    <font>
      <sz val="11"/>
      <color rgb="FF000000"/>
      <name val="Calibri"/>
      <family val="2"/>
    </font>
    <font>
      <b/>
      <sz val="18"/>
      <color indexed="62"/>
      <name val="Cambria"/>
      <family val="2"/>
      <scheme val="major"/>
    </font>
    <font>
      <b/>
      <sz val="15"/>
      <color indexed="62"/>
      <name val="Calibri"/>
      <family val="2"/>
      <scheme val="minor"/>
    </font>
    <font>
      <b/>
      <sz val="13"/>
      <color indexed="62"/>
      <name val="Calibri"/>
      <family val="2"/>
      <scheme val="minor"/>
    </font>
    <font>
      <b/>
      <sz val="11"/>
      <color indexed="62"/>
      <name val="Calibri"/>
      <family val="2"/>
      <scheme val="minor"/>
    </font>
    <font>
      <sz val="10"/>
      <color indexed="8"/>
      <name val="Calibri"/>
      <family val="2"/>
    </font>
    <font>
      <sz val="10"/>
      <color theme="1"/>
      <name val="Calibri"/>
      <family val="2"/>
    </font>
    <font>
      <b/>
      <sz val="10"/>
      <color indexed="8"/>
      <name val="Calibri"/>
      <family val="2"/>
    </font>
    <font>
      <b/>
      <sz val="10"/>
      <color theme="1"/>
      <name val="Calibri"/>
      <family val="2"/>
    </font>
    <font>
      <b/>
      <sz val="12"/>
      <color indexed="8"/>
      <name val="Calibri"/>
      <family val="2"/>
    </font>
    <font>
      <b/>
      <sz val="12"/>
      <color theme="1"/>
      <name val="Calibri"/>
      <family val="2"/>
      <scheme val="minor"/>
    </font>
    <font>
      <b/>
      <sz val="14"/>
      <color theme="1"/>
      <name val="Calibri"/>
      <family val="2"/>
    </font>
    <font>
      <sz val="10"/>
      <name val="Courier New"/>
      <family val="3"/>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9"/>
        <bgColor indexed="8"/>
      </patternFill>
    </fill>
    <fill>
      <patternFill patternType="solid">
        <fgColor theme="6" tint="-0.249977111117893"/>
        <bgColor indexed="8"/>
      </patternFill>
    </fill>
    <fill>
      <patternFill patternType="solid">
        <fgColor theme="4" tint="0.39997558519241921"/>
        <bgColor indexed="8"/>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indexed="8"/>
      </patternFill>
    </fill>
    <fill>
      <patternFill patternType="solid">
        <fgColor theme="0" tint="-0.34998626667073579"/>
        <bgColor indexed="8"/>
      </patternFill>
    </fill>
    <fill>
      <patternFill patternType="solid">
        <fgColor rgb="FFFFFF00"/>
        <bgColor indexed="8"/>
      </patternFill>
    </fill>
    <fill>
      <patternFill patternType="solid">
        <fgColor rgb="FFFFFF00"/>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hair">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726">
    <xf numFmtId="0" fontId="0" fillId="0" borderId="0"/>
    <xf numFmtId="165" fontId="12"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76" fillId="2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6" fillId="2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76" fillId="30"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6" fillId="3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76" fillId="3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76" fillId="33"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76" fillId="3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6" fillId="35"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6" fillId="36"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6" fillId="3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76" fillId="38"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76" fillId="39"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77" fillId="40" borderId="0" applyNumberFormat="0" applyBorder="0" applyAlignment="0" applyProtection="0"/>
    <xf numFmtId="0" fontId="15" fillId="9"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7" fillId="4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77" fillId="42" borderId="0" applyNumberFormat="0" applyBorder="0" applyAlignment="0" applyProtection="0"/>
    <xf numFmtId="0" fontId="15" fillId="15" borderId="0" applyNumberFormat="0" applyBorder="0" applyAlignment="0" applyProtection="0"/>
    <xf numFmtId="0" fontId="15" fillId="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77" fillId="43"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77" fillId="44" borderId="0" applyNumberFormat="0" applyBorder="0" applyAlignment="0" applyProtection="0"/>
    <xf numFmtId="0" fontId="15" fillId="17" borderId="0" applyNumberFormat="0" applyBorder="0" applyAlignment="0" applyProtection="0"/>
    <xf numFmtId="0" fontId="15" fillId="9"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77" fillId="45"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21" fillId="3"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8" fillId="46" borderId="0" applyNumberFormat="0" applyBorder="0" applyAlignment="0" applyProtection="0"/>
    <xf numFmtId="0" fontId="17" fillId="22" borderId="1" applyNumberFormat="0" applyAlignment="0" applyProtection="0"/>
    <xf numFmtId="0" fontId="17" fillId="22" borderId="1" applyNumberFormat="0" applyAlignment="0" applyProtection="0"/>
    <xf numFmtId="0" fontId="43" fillId="23" borderId="1" applyNumberFormat="0" applyAlignment="0" applyProtection="0"/>
    <xf numFmtId="0" fontId="17" fillId="22" borderId="1" applyNumberFormat="0" applyAlignment="0" applyProtection="0"/>
    <xf numFmtId="0" fontId="17" fillId="22" borderId="1" applyNumberFormat="0" applyAlignment="0" applyProtection="0"/>
    <xf numFmtId="0" fontId="79" fillId="47" borderId="70" applyNumberFormat="0" applyAlignment="0" applyProtection="0"/>
    <xf numFmtId="0" fontId="18" fillId="24" borderId="2" applyNumberFormat="0" applyAlignment="0" applyProtection="0"/>
    <xf numFmtId="0" fontId="18" fillId="24" borderId="2" applyNumberFormat="0" applyAlignment="0" applyProtection="0"/>
    <xf numFmtId="0" fontId="80" fillId="48" borderId="71" applyNumberFormat="0" applyAlignment="0" applyProtection="0"/>
    <xf numFmtId="0" fontId="19" fillId="0" borderId="3" applyNumberFormat="0" applyFill="0" applyAlignment="0" applyProtection="0"/>
    <xf numFmtId="0" fontId="25"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81" fillId="0" borderId="72" applyNumberFormat="0" applyFill="0" applyAlignment="0" applyProtection="0"/>
    <xf numFmtId="0" fontId="18" fillId="24" borderId="2" applyNumberFormat="0" applyAlignment="0" applyProtection="0"/>
    <xf numFmtId="0" fontId="6" fillId="0" borderId="0"/>
    <xf numFmtId="0" fontId="7" fillId="0" borderId="0"/>
    <xf numFmtId="0" fontId="6" fillId="0" borderId="0"/>
    <xf numFmtId="0" fontId="7" fillId="0" borderId="0"/>
    <xf numFmtId="172" fontId="5" fillId="0" borderId="0" applyFont="0" applyFill="0" applyBorder="0" applyAlignment="0" applyProtection="0"/>
    <xf numFmtId="173" fontId="5" fillId="0" borderId="0" applyFont="0" applyFill="0" applyBorder="0" applyAlignment="0" applyProtection="0"/>
    <xf numFmtId="0" fontId="8" fillId="0" borderId="0">
      <protection locked="0"/>
    </xf>
    <xf numFmtId="0" fontId="9" fillId="0" borderId="0">
      <protection locked="0"/>
    </xf>
    <xf numFmtId="0" fontId="9" fillId="0" borderId="0">
      <protection locked="0"/>
    </xf>
    <xf numFmtId="0" fontId="15" fillId="19" borderId="0" applyNumberFormat="0" applyBorder="0" applyAlignment="0" applyProtection="0"/>
    <xf numFmtId="0" fontId="15" fillId="2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77" fillId="49" borderId="0" applyNumberFormat="0" applyBorder="0" applyAlignment="0" applyProtection="0"/>
    <xf numFmtId="0" fontId="15" fillId="20"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77" fillId="50" borderId="0" applyNumberFormat="0" applyBorder="0" applyAlignment="0" applyProtection="0"/>
    <xf numFmtId="0" fontId="15" fillId="21" borderId="0" applyNumberFormat="0" applyBorder="0" applyAlignment="0" applyProtection="0"/>
    <xf numFmtId="0" fontId="15" fillId="12"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77" fillId="51" borderId="0" applyNumberFormat="0" applyBorder="0" applyAlignment="0" applyProtection="0"/>
    <xf numFmtId="0" fontId="15" fillId="15" borderId="0" applyNumberFormat="0" applyBorder="0" applyAlignment="0" applyProtection="0"/>
    <xf numFmtId="0" fontId="15" fillId="2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77" fillId="5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77" fillId="53"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7" fillId="54" borderId="0" applyNumberFormat="0" applyBorder="0" applyAlignment="0" applyProtection="0"/>
    <xf numFmtId="0" fontId="20" fillId="7" borderId="1" applyNumberFormat="0" applyAlignment="0" applyProtection="0"/>
    <xf numFmtId="0" fontId="20" fillId="13" borderId="1" applyNumberFormat="0" applyAlignment="0" applyProtection="0"/>
    <xf numFmtId="0" fontId="20" fillId="7" borderId="1" applyNumberFormat="0" applyAlignment="0" applyProtection="0"/>
    <xf numFmtId="0" fontId="20" fillId="7" borderId="1" applyNumberFormat="0" applyAlignment="0" applyProtection="0"/>
    <xf numFmtId="0" fontId="82" fillId="55" borderId="70" applyNumberFormat="0" applyAlignment="0" applyProtection="0"/>
    <xf numFmtId="0" fontId="64" fillId="0" borderId="0"/>
    <xf numFmtId="176" fontId="35" fillId="0" borderId="0" applyFont="0" applyFill="0" applyBorder="0" applyAlignment="0" applyProtection="0"/>
    <xf numFmtId="182" fontId="23" fillId="0" borderId="0" applyFont="0" applyFill="0" applyBorder="0" applyAlignment="0" applyProtection="0"/>
    <xf numFmtId="0" fontId="14" fillId="0" borderId="0"/>
    <xf numFmtId="0" fontId="14" fillId="0" borderId="0"/>
    <xf numFmtId="0" fontId="26" fillId="0" borderId="0" applyNumberFormat="0" applyFill="0" applyBorder="0" applyAlignment="0" applyProtection="0"/>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16" fillId="4" borderId="0" applyNumberFormat="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83" fillId="56" borderId="0" applyNumberFormat="0" applyBorder="0" applyAlignment="0" applyProtection="0"/>
    <xf numFmtId="0" fontId="44" fillId="0" borderId="0"/>
    <xf numFmtId="0" fontId="20" fillId="7" borderId="1" applyNumberFormat="0" applyAlignment="0" applyProtection="0"/>
    <xf numFmtId="0" fontId="19" fillId="0" borderId="3" applyNumberFormat="0" applyFill="0" applyAlignment="0" applyProtection="0"/>
    <xf numFmtId="168"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4" fontId="35"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164" fontId="35"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35"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44" fontId="76"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0" fontId="8" fillId="0" borderId="0">
      <protection locked="0"/>
    </xf>
    <xf numFmtId="0" fontId="22" fillId="13" borderId="0" applyNumberFormat="0" applyBorder="0" applyAlignment="0" applyProtection="0"/>
    <xf numFmtId="0" fontId="45"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4" fillId="57" borderId="0" applyNumberFormat="0" applyBorder="0" applyAlignment="0" applyProtection="0"/>
    <xf numFmtId="0" fontId="22" fillId="13" borderId="0" applyNumberFormat="0" applyBorder="0" applyAlignment="0" applyProtection="0"/>
    <xf numFmtId="37" fontId="10" fillId="0" borderId="0"/>
    <xf numFmtId="0" fontId="23" fillId="0" borderId="0"/>
    <xf numFmtId="0" fontId="55" fillId="0" borderId="0"/>
    <xf numFmtId="0" fontId="68" fillId="0" borderId="0"/>
    <xf numFmtId="0" fontId="23" fillId="0" borderId="0"/>
    <xf numFmtId="0" fontId="32" fillId="0" borderId="0"/>
    <xf numFmtId="0" fontId="76" fillId="0" borderId="0"/>
    <xf numFmtId="0" fontId="32" fillId="0" borderId="0"/>
    <xf numFmtId="0" fontId="23" fillId="0" borderId="0"/>
    <xf numFmtId="0" fontId="23" fillId="0" borderId="0"/>
    <xf numFmtId="0" fontId="76" fillId="0" borderId="0"/>
    <xf numFmtId="0" fontId="76" fillId="0" borderId="0"/>
    <xf numFmtId="0" fontId="76" fillId="0" borderId="0"/>
    <xf numFmtId="0" fontId="85" fillId="0" borderId="0"/>
    <xf numFmtId="0" fontId="76" fillId="0" borderId="0"/>
    <xf numFmtId="0" fontId="69" fillId="0" borderId="0"/>
    <xf numFmtId="0" fontId="32"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65" fillId="0" borderId="0" applyNumberFormat="0" applyFill="0" applyBorder="0" applyProtection="0">
      <alignment vertical="top" wrapText="1"/>
    </xf>
    <xf numFmtId="0" fontId="35" fillId="0" borderId="0"/>
    <xf numFmtId="0" fontId="23" fillId="0" borderId="0"/>
    <xf numFmtId="0" fontId="35" fillId="0" borderId="0"/>
    <xf numFmtId="0" fontId="46" fillId="0" borderId="0"/>
    <xf numFmtId="0" fontId="23" fillId="0" borderId="0"/>
    <xf numFmtId="0" fontId="23" fillId="0" borderId="0"/>
    <xf numFmtId="0" fontId="23" fillId="10" borderId="8" applyNumberFormat="0" applyFont="0" applyAlignment="0" applyProtection="0"/>
    <xf numFmtId="0" fontId="32"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76" fillId="58" borderId="73" applyNumberFormat="0" applyFont="0" applyAlignment="0" applyProtection="0"/>
    <xf numFmtId="0" fontId="23" fillId="10" borderId="8" applyNumberFormat="0" applyFont="0" applyAlignment="0" applyProtection="0"/>
    <xf numFmtId="0" fontId="24" fillId="22" borderId="9" applyNumberFormat="0" applyAlignment="0" applyProtection="0"/>
    <xf numFmtId="9" fontId="5" fillId="0" borderId="0" applyFont="0" applyFill="0" applyBorder="0" applyAlignment="0" applyProtection="0"/>
    <xf numFmtId="9" fontId="35"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6" fillId="0" borderId="0" applyBorder="0" applyProtection="0"/>
    <xf numFmtId="9" fontId="46" fillId="0" borderId="0" applyBorder="0" applyProtection="0"/>
    <xf numFmtId="9" fontId="35" fillId="0" borderId="0" applyFont="0" applyFill="0" applyBorder="0" applyAlignment="0" applyProtection="0"/>
    <xf numFmtId="9" fontId="23"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8" fillId="0" borderId="0">
      <protection locked="0"/>
    </xf>
    <xf numFmtId="38" fontId="11" fillId="0" borderId="0"/>
    <xf numFmtId="0" fontId="24" fillId="22" borderId="9" applyNumberFormat="0" applyAlignment="0" applyProtection="0"/>
    <xf numFmtId="0" fontId="24" fillId="23" borderId="9" applyNumberFormat="0" applyAlignment="0" applyProtection="0"/>
    <xf numFmtId="0" fontId="24" fillId="22" borderId="9" applyNumberFormat="0" applyAlignment="0" applyProtection="0"/>
    <xf numFmtId="0" fontId="24" fillId="22" borderId="9" applyNumberFormat="0" applyAlignment="0" applyProtection="0"/>
    <xf numFmtId="0" fontId="86" fillId="47" borderId="74" applyNumberFormat="0" applyAlignment="0" applyProtection="0"/>
    <xf numFmtId="165" fontId="31" fillId="0" borderId="0" applyFont="0" applyFill="0" applyBorder="0" applyAlignment="0" applyProtection="0"/>
    <xf numFmtId="40" fontId="32" fillId="0" borderId="0" applyFont="0" applyFill="0" applyBorder="0" applyAlignment="0" applyProtection="0"/>
    <xf numFmtId="167" fontId="23" fillId="0" borderId="0" applyFill="0" applyBorder="0" applyAlignment="0" applyProtection="0"/>
    <xf numFmtId="40" fontId="32"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165" fontId="69" fillId="0" borderId="0" applyFont="0" applyFill="0" applyBorder="0" applyAlignment="0" applyProtection="0"/>
    <xf numFmtId="40" fontId="32" fillId="0" borderId="0" applyFont="0" applyFill="0" applyBorder="0" applyAlignment="0" applyProtection="0"/>
    <xf numFmtId="167" fontId="23" fillId="0" borderId="0" applyFill="0" applyBorder="0" applyAlignment="0" applyProtection="0"/>
    <xf numFmtId="165" fontId="69" fillId="0" borderId="0" applyFont="0" applyFill="0" applyBorder="0" applyAlignment="0" applyProtection="0"/>
    <xf numFmtId="165" fontId="3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2" fontId="23" fillId="0" borderId="0" applyFont="0" applyFill="0" applyBorder="0" applyAlignment="0" applyProtection="0"/>
    <xf numFmtId="2" fontId="46" fillId="0" borderId="0" applyBorder="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47" fillId="0" borderId="10" applyNumberFormat="0" applyFill="0" applyAlignment="0" applyProtection="0"/>
    <xf numFmtId="0" fontId="28" fillId="0" borderId="5" applyNumberFormat="0" applyFill="0" applyAlignment="0" applyProtection="0"/>
    <xf numFmtId="0" fontId="47" fillId="0" borderId="11"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89" fillId="0" borderId="75" applyNumberFormat="0" applyFill="0" applyAlignment="0" applyProtection="0"/>
    <xf numFmtId="0" fontId="29" fillId="0" borderId="6" applyNumberFormat="0" applyFill="0" applyAlignment="0" applyProtection="0"/>
    <xf numFmtId="0" fontId="48" fillId="0" borderId="12"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90" fillId="0" borderId="76" applyNumberFormat="0" applyFill="0" applyAlignment="0" applyProtection="0"/>
    <xf numFmtId="0" fontId="30" fillId="0" borderId="7" applyNumberFormat="0" applyFill="0" applyAlignment="0" applyProtection="0"/>
    <xf numFmtId="0" fontId="49" fillId="0" borderId="13"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91" fillId="0" borderId="77" applyNumberFormat="0" applyFill="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1"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8" fillId="0" borderId="14">
      <protection locked="0"/>
    </xf>
    <xf numFmtId="0" fontId="51" fillId="0" borderId="15" applyNumberFormat="0" applyFill="0" applyAlignment="0" applyProtection="0"/>
    <xf numFmtId="0" fontId="8" fillId="0" borderId="14">
      <protection locked="0"/>
    </xf>
    <xf numFmtId="0" fontId="8" fillId="0" borderId="14">
      <protection locked="0"/>
    </xf>
    <xf numFmtId="0" fontId="93" fillId="0" borderId="78" applyNumberFormat="0" applyFill="0" applyAlignment="0" applyProtection="0"/>
    <xf numFmtId="165" fontId="5" fillId="0" borderId="0" applyFont="0" applyFill="0" applyBorder="0" applyAlignment="0" applyProtection="0"/>
    <xf numFmtId="165" fontId="35" fillId="0" borderId="0" applyFont="0" applyFill="0" applyBorder="0" applyAlignment="0" applyProtection="0"/>
    <xf numFmtId="40" fontId="32" fillId="0" borderId="0" applyFont="0" applyFill="0" applyBorder="0" applyAlignment="0" applyProtection="0"/>
    <xf numFmtId="43" fontId="76" fillId="0" borderId="0" applyFont="0" applyFill="0" applyBorder="0" applyAlignment="0" applyProtection="0"/>
    <xf numFmtId="165" fontId="76" fillId="0" borderId="0" applyFont="0" applyFill="0" applyBorder="0" applyAlignment="0" applyProtection="0"/>
    <xf numFmtId="165" fontId="35" fillId="0" borderId="0" applyFont="0" applyFill="0" applyBorder="0" applyAlignment="0" applyProtection="0"/>
    <xf numFmtId="43" fontId="76"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3" fontId="76" fillId="0" borderId="0" applyFont="0" applyFill="0" applyBorder="0" applyAlignment="0" applyProtection="0"/>
    <xf numFmtId="43" fontId="23" fillId="0" borderId="0" applyFont="0" applyFill="0" applyBorder="0" applyAlignment="0" applyProtection="0"/>
    <xf numFmtId="43" fontId="7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6" fillId="0" borderId="0" applyFont="0" applyFill="0" applyBorder="0" applyAlignment="0" applyProtection="0"/>
    <xf numFmtId="177" fontId="46" fillId="0" borderId="0" applyBorder="0" applyProtection="0"/>
    <xf numFmtId="43"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5" fillId="0" borderId="0" applyNumberFormat="0" applyFill="0" applyBorder="0" applyAlignment="0" applyProtection="0"/>
    <xf numFmtId="0" fontId="108" fillId="0" borderId="0"/>
    <xf numFmtId="166" fontId="5" fillId="0" borderId="0" applyFont="0" applyFill="0" applyBorder="0" applyAlignment="0" applyProtection="0"/>
    <xf numFmtId="169" fontId="23" fillId="0" borderId="0" applyFont="0" applyFill="0" applyBorder="0" applyAlignment="0" applyProtection="0"/>
    <xf numFmtId="0" fontId="4" fillId="0" borderId="0"/>
    <xf numFmtId="169" fontId="23"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4" borderId="0" applyNumberFormat="0" applyBorder="0" applyAlignment="0" applyProtection="0"/>
    <xf numFmtId="0" fontId="17" fillId="22" borderId="1" applyNumberFormat="0" applyAlignment="0" applyProtection="0"/>
    <xf numFmtId="0" fontId="19" fillId="0" borderId="3" applyNumberFormat="0" applyFill="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20" fillId="7" borderId="1" applyNumberFormat="0" applyAlignment="0" applyProtection="0"/>
    <xf numFmtId="0" fontId="21" fillId="3" borderId="0" applyNumberFormat="0" applyBorder="0" applyAlignment="0" applyProtection="0"/>
    <xf numFmtId="164" fontId="35" fillId="0" borderId="0" applyFont="0" applyFill="0" applyBorder="0" applyAlignment="0" applyProtection="0"/>
    <xf numFmtId="166" fontId="23" fillId="0" borderId="0" applyFont="0" applyFill="0" applyBorder="0" applyAlignment="0" applyProtection="0"/>
    <xf numFmtId="0" fontId="22" fillId="13" borderId="0" applyNumberFormat="0" applyBorder="0" applyAlignment="0" applyProtection="0"/>
    <xf numFmtId="0" fontId="23" fillId="0" borderId="0"/>
    <xf numFmtId="0" fontId="32" fillId="0" borderId="0"/>
    <xf numFmtId="0" fontId="23" fillId="0" borderId="0"/>
    <xf numFmtId="0" fontId="23" fillId="0" borderId="0"/>
    <xf numFmtId="0" fontId="23" fillId="10" borderId="8" applyNumberFormat="0" applyFont="0" applyAlignment="0" applyProtection="0"/>
    <xf numFmtId="9" fontId="35" fillId="0" borderId="0" applyFont="0" applyFill="0" applyBorder="0" applyAlignment="0" applyProtection="0"/>
    <xf numFmtId="9" fontId="46" fillId="0" borderId="0" applyBorder="0" applyProtection="0"/>
    <xf numFmtId="9" fontId="23" fillId="0" borderId="0" applyFont="0" applyFill="0" applyBorder="0" applyAlignment="0" applyProtection="0"/>
    <xf numFmtId="0" fontId="24" fillId="22" borderId="9" applyNumberFormat="0" applyAlignment="0" applyProtection="0"/>
    <xf numFmtId="40" fontId="32" fillId="0" borderId="0" applyFont="0" applyFill="0" applyBorder="0" applyAlignment="0" applyProtection="0"/>
    <xf numFmtId="165" fontId="23"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8" fillId="0" borderId="14">
      <protection locked="0"/>
    </xf>
    <xf numFmtId="165" fontId="35" fillId="0" borderId="0" applyFont="0" applyFill="0" applyBorder="0" applyAlignment="0" applyProtection="0"/>
    <xf numFmtId="165" fontId="23" fillId="0" borderId="0" applyFont="0" applyFill="0" applyBorder="0" applyAlignment="0" applyProtection="0"/>
    <xf numFmtId="0" fontId="35" fillId="0" borderId="0"/>
    <xf numFmtId="0" fontId="35" fillId="0" borderId="0"/>
    <xf numFmtId="0" fontId="35" fillId="0" borderId="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35"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77" fillId="6" borderId="0" applyNumberFormat="0" applyBorder="0" applyAlignment="0" applyProtection="0"/>
    <xf numFmtId="0" fontId="77" fillId="18" borderId="0" applyNumberFormat="0" applyBorder="0" applyAlignment="0" applyProtection="0"/>
    <xf numFmtId="0" fontId="77" fillId="12" borderId="0" applyNumberFormat="0" applyBorder="0" applyAlignment="0" applyProtection="0"/>
    <xf numFmtId="0" fontId="77" fillId="3" borderId="0" applyNumberFormat="0" applyBorder="0" applyAlignment="0" applyProtection="0"/>
    <xf numFmtId="0" fontId="77" fillId="6" borderId="0" applyNumberFormat="0" applyBorder="0" applyAlignment="0" applyProtection="0"/>
    <xf numFmtId="0" fontId="77" fillId="9" borderId="0" applyNumberFormat="0" applyBorder="0" applyAlignment="0" applyProtection="0"/>
    <xf numFmtId="0" fontId="78" fillId="6" borderId="0" applyNumberFormat="0" applyBorder="0" applyAlignment="0" applyProtection="0"/>
    <xf numFmtId="0" fontId="128" fillId="23" borderId="70" applyNumberFormat="0" applyAlignment="0" applyProtection="0"/>
    <xf numFmtId="0" fontId="129" fillId="0" borderId="4" applyNumberFormat="0" applyFill="0" applyAlignment="0" applyProtection="0"/>
    <xf numFmtId="0" fontId="77" fillId="25" borderId="0" applyNumberFormat="0" applyBorder="0" applyAlignment="0" applyProtection="0"/>
    <xf numFmtId="0" fontId="77" fillId="18" borderId="0" applyNumberFormat="0" applyBorder="0" applyAlignment="0" applyProtection="0"/>
    <xf numFmtId="0" fontId="77" fillId="12" borderId="0" applyNumberFormat="0" applyBorder="0" applyAlignment="0" applyProtection="0"/>
    <xf numFmtId="0" fontId="77" fillId="26" borderId="0" applyNumberFormat="0" applyBorder="0" applyAlignment="0" applyProtection="0"/>
    <xf numFmtId="0" fontId="77" fillId="20" borderId="0" applyNumberFormat="0" applyBorder="0" applyAlignment="0" applyProtection="0"/>
    <xf numFmtId="0" fontId="82" fillId="13" borderId="70" applyNumberFormat="0" applyAlignment="0" applyProtection="0"/>
    <xf numFmtId="0" fontId="83" fillId="5" borderId="0" applyNumberFormat="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0" fillId="57" borderId="0" applyNumberFormat="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14" fillId="58" borderId="73"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86" fillId="23" borderId="74" applyNumberFormat="0" applyAlignment="0" applyProtection="0"/>
    <xf numFmtId="166" fontId="23" fillId="0" borderId="0" applyFont="0" applyFill="0" applyBorder="0" applyAlignment="0" applyProtection="0"/>
    <xf numFmtId="0" fontId="133" fillId="0" borderId="11" applyNumberFormat="0" applyFill="0" applyAlignment="0" applyProtection="0"/>
    <xf numFmtId="0" fontId="134" fillId="0" borderId="12" applyNumberFormat="0" applyFill="0" applyAlignment="0" applyProtection="0"/>
    <xf numFmtId="0" fontId="135" fillId="0" borderId="13" applyNumberFormat="0" applyFill="0" applyAlignment="0" applyProtection="0"/>
    <xf numFmtId="0" fontId="135" fillId="0" borderId="0" applyNumberFormat="0" applyFill="0" applyBorder="0" applyAlignment="0" applyProtection="0"/>
    <xf numFmtId="0" fontId="132" fillId="0" borderId="0" applyNumberFormat="0" applyFill="0" applyBorder="0" applyAlignment="0" applyProtection="0"/>
    <xf numFmtId="0" fontId="93" fillId="0" borderId="15" applyNumberFormat="0" applyFill="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58" borderId="7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39"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58" borderId="73" applyNumberFormat="0" applyFont="0" applyAlignment="0" applyProtection="0"/>
    <xf numFmtId="0" fontId="1" fillId="38" borderId="0" applyNumberFormat="0" applyBorder="0" applyAlignment="0" applyProtection="0"/>
    <xf numFmtId="165" fontId="23" fillId="0" borderId="0" applyFont="0" applyFill="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0" fontId="32"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58" borderId="73" applyNumberFormat="0" applyFont="0" applyAlignment="0" applyProtection="0"/>
    <xf numFmtId="0" fontId="1" fillId="0" borderId="0"/>
    <xf numFmtId="0" fontId="1" fillId="0" borderId="0"/>
    <xf numFmtId="0" fontId="1" fillId="0" borderId="0"/>
    <xf numFmtId="0" fontId="1" fillId="0" borderId="0"/>
    <xf numFmtId="0" fontId="35" fillId="0" borderId="0"/>
    <xf numFmtId="0" fontId="35" fillId="0" borderId="0"/>
    <xf numFmtId="165" fontId="69" fillId="0" borderId="0" applyFont="0" applyFill="0" applyBorder="0" applyAlignment="0" applyProtection="0"/>
    <xf numFmtId="165" fontId="69" fillId="0" borderId="0" applyFont="0" applyFill="0" applyBorder="0" applyAlignment="0" applyProtection="0"/>
    <xf numFmtId="167" fontId="23" fillId="0" borderId="0" applyFill="0" applyBorder="0" applyAlignment="0" applyProtection="0"/>
    <xf numFmtId="40" fontId="3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9" fontId="23" fillId="0" borderId="0" applyFont="0" applyFill="0" applyBorder="0" applyAlignment="0" applyProtection="0"/>
    <xf numFmtId="9"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9" fillId="0" borderId="0"/>
    <xf numFmtId="0" fontId="1" fillId="0" borderId="0"/>
    <xf numFmtId="0" fontId="1" fillId="0" borderId="0"/>
    <xf numFmtId="0" fontId="1" fillId="0" borderId="0"/>
    <xf numFmtId="0" fontId="32" fillId="0" borderId="0"/>
    <xf numFmtId="44" fontId="1"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73" applyNumberFormat="0" applyFont="0" applyAlignment="0" applyProtection="0"/>
    <xf numFmtId="0" fontId="1" fillId="58" borderId="7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39" borderId="0" applyNumberFormat="0" applyBorder="0" applyAlignment="0" applyProtection="0"/>
    <xf numFmtId="165" fontId="23" fillId="0" borderId="0" applyFont="0" applyFill="0" applyBorder="0" applyAlignment="0" applyProtection="0"/>
    <xf numFmtId="0" fontId="1" fillId="58" borderId="73"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165" fontId="23" fillId="0" borderId="0" applyFont="0" applyFill="0" applyBorder="0" applyAlignment="0" applyProtection="0"/>
    <xf numFmtId="0" fontId="1" fillId="36"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5"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08" fillId="0" borderId="0"/>
    <xf numFmtId="0" fontId="1" fillId="30" borderId="0" applyNumberFormat="0" applyBorder="0" applyAlignment="0" applyProtection="0"/>
    <xf numFmtId="165" fontId="23" fillId="0" borderId="0" applyFont="0" applyFill="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166" fontId="23" fillId="0" borderId="0" applyFont="0" applyFill="0" applyBorder="0" applyAlignment="0" applyProtection="0"/>
    <xf numFmtId="0" fontId="1" fillId="0" borderId="0"/>
    <xf numFmtId="0" fontId="1" fillId="0" borderId="0"/>
    <xf numFmtId="0" fontId="1" fillId="32" borderId="0" applyNumberFormat="0" applyBorder="0" applyAlignment="0" applyProtection="0"/>
    <xf numFmtId="165" fontId="23" fillId="0" borderId="0" applyFont="0" applyFill="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29" borderId="0" applyNumberFormat="0" applyBorder="0" applyAlignment="0" applyProtection="0"/>
    <xf numFmtId="0" fontId="1" fillId="36" borderId="0" applyNumberFormat="0" applyBorder="0" applyAlignment="0" applyProtection="0"/>
    <xf numFmtId="0" fontId="1" fillId="28"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166" fontId="23" fillId="0" borderId="0" applyFont="0" applyFill="0" applyBorder="0" applyAlignment="0" applyProtection="0"/>
    <xf numFmtId="0" fontId="1" fillId="0" borderId="0"/>
    <xf numFmtId="0" fontId="1" fillId="0" borderId="0"/>
    <xf numFmtId="0" fontId="1" fillId="30"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166" fontId="23" fillId="0" borderId="0" applyFont="0" applyFill="0" applyBorder="0" applyAlignment="0" applyProtection="0"/>
    <xf numFmtId="0" fontId="1" fillId="0" borderId="0"/>
    <xf numFmtId="0" fontId="1" fillId="0" borderId="0"/>
    <xf numFmtId="0" fontId="1"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166" fontId="2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166" fontId="23" fillId="0" borderId="0" applyFont="0" applyFill="0" applyBorder="0" applyAlignment="0" applyProtection="0"/>
    <xf numFmtId="0" fontId="1" fillId="0" borderId="0"/>
    <xf numFmtId="0" fontId="1" fillId="0" borderId="0"/>
  </cellStyleXfs>
  <cellXfs count="1333">
    <xf numFmtId="0" fontId="0" fillId="0" borderId="0" xfId="0"/>
    <xf numFmtId="0" fontId="33" fillId="0" borderId="0" xfId="230" quotePrefix="1" applyFont="1" applyBorder="1" applyAlignment="1">
      <alignment horizontal="center" vertical="center"/>
    </xf>
    <xf numFmtId="0" fontId="32" fillId="0" borderId="0" xfId="230" applyBorder="1" applyAlignment="1">
      <alignment vertical="center"/>
    </xf>
    <xf numFmtId="0" fontId="34" fillId="27" borderId="0" xfId="230" applyFont="1" applyFill="1" applyBorder="1" applyAlignment="1">
      <alignment horizontal="left" vertical="center"/>
    </xf>
    <xf numFmtId="0" fontId="36" fillId="0" borderId="0" xfId="230" applyFont="1" applyBorder="1" applyAlignment="1">
      <alignment vertical="center"/>
    </xf>
    <xf numFmtId="0" fontId="32" fillId="0" borderId="0" xfId="230" applyBorder="1" applyAlignment="1">
      <alignment horizontal="centerContinuous"/>
    </xf>
    <xf numFmtId="40" fontId="36" fillId="0" borderId="0" xfId="230" applyNumberFormat="1" applyFont="1" applyBorder="1" applyAlignment="1">
      <alignment vertical="center"/>
    </xf>
    <xf numFmtId="40" fontId="36" fillId="0" borderId="0" xfId="291" applyFont="1" applyBorder="1" applyAlignment="1">
      <alignment vertical="center"/>
    </xf>
    <xf numFmtId="40" fontId="40" fillId="0" borderId="0" xfId="230" applyNumberFormat="1" applyFont="1" applyBorder="1" applyAlignment="1">
      <alignment vertical="center"/>
    </xf>
    <xf numFmtId="0" fontId="41" fillId="0" borderId="0" xfId="230" applyFont="1" applyBorder="1" applyAlignment="1">
      <alignment vertical="center"/>
    </xf>
    <xf numFmtId="2" fontId="36" fillId="0" borderId="0" xfId="230" applyNumberFormat="1" applyFont="1" applyBorder="1" applyAlignment="1">
      <alignment vertical="center"/>
    </xf>
    <xf numFmtId="0" fontId="42" fillId="0" borderId="0" xfId="230" applyFont="1" applyBorder="1" applyAlignment="1">
      <alignment horizontal="centerContinuous" vertical="center"/>
    </xf>
    <xf numFmtId="40" fontId="39" fillId="0" borderId="0" xfId="291" applyFont="1" applyBorder="1" applyAlignment="1">
      <alignment vertical="center"/>
    </xf>
    <xf numFmtId="40" fontId="39" fillId="0" borderId="0" xfId="230" applyNumberFormat="1" applyFont="1" applyBorder="1" applyAlignment="1">
      <alignment vertical="center"/>
    </xf>
    <xf numFmtId="0" fontId="36" fillId="0" borderId="0" xfId="230" applyFont="1" applyBorder="1" applyAlignment="1">
      <alignment horizontal="centerContinuous" vertical="center"/>
    </xf>
    <xf numFmtId="0" fontId="32" fillId="0" borderId="0" xfId="230" applyBorder="1" applyAlignment="1">
      <alignment horizontal="centerContinuous" vertical="center"/>
    </xf>
    <xf numFmtId="0" fontId="32" fillId="0" borderId="0" xfId="230" applyAlignment="1">
      <alignment vertical="center"/>
    </xf>
    <xf numFmtId="0" fontId="58" fillId="27" borderId="0" xfId="230" applyFont="1" applyFill="1" applyBorder="1" applyAlignment="1">
      <alignment vertical="center"/>
    </xf>
    <xf numFmtId="0" fontId="59" fillId="27" borderId="0" xfId="230" applyFont="1" applyFill="1" applyBorder="1" applyAlignment="1">
      <alignment horizontal="left" vertical="center"/>
    </xf>
    <xf numFmtId="0" fontId="58" fillId="27" borderId="0" xfId="230" applyFont="1" applyFill="1" applyBorder="1" applyAlignment="1">
      <alignment horizontal="left" vertical="center"/>
    </xf>
    <xf numFmtId="0" fontId="60" fillId="27" borderId="0" xfId="230" applyFont="1" applyFill="1" applyBorder="1" applyAlignment="1">
      <alignment vertical="top" wrapText="1"/>
    </xf>
    <xf numFmtId="0" fontId="35" fillId="0" borderId="0" xfId="246" applyBorder="1"/>
    <xf numFmtId="0" fontId="35" fillId="0" borderId="0" xfId="246"/>
    <xf numFmtId="0" fontId="35" fillId="0" borderId="23" xfId="246" applyBorder="1"/>
    <xf numFmtId="10" fontId="59" fillId="27" borderId="0" xfId="279" applyNumberFormat="1" applyFont="1" applyFill="1" applyBorder="1" applyAlignment="1">
      <alignment vertical="center"/>
    </xf>
    <xf numFmtId="0" fontId="60" fillId="0" borderId="23" xfId="256" applyFont="1" applyFill="1" applyBorder="1" applyAlignment="1">
      <alignment horizontal="center" vertical="center" wrapText="1"/>
    </xf>
    <xf numFmtId="14" fontId="59" fillId="27" borderId="0" xfId="279" applyNumberFormat="1" applyFont="1" applyFill="1" applyBorder="1" applyAlignment="1">
      <alignment vertical="center"/>
    </xf>
    <xf numFmtId="0" fontId="60" fillId="27" borderId="0" xfId="230" applyFont="1" applyFill="1" applyBorder="1" applyAlignment="1">
      <alignment horizontal="center" vertical="top" wrapText="1"/>
    </xf>
    <xf numFmtId="14" fontId="60" fillId="27" borderId="0" xfId="230" applyNumberFormat="1" applyFont="1" applyFill="1" applyBorder="1" applyAlignment="1">
      <alignment horizontal="center" vertical="top" wrapText="1"/>
    </xf>
    <xf numFmtId="10" fontId="59" fillId="27" borderId="0" xfId="230" applyNumberFormat="1" applyFont="1" applyFill="1" applyBorder="1" applyAlignment="1">
      <alignment horizontal="right" vertical="center"/>
    </xf>
    <xf numFmtId="10" fontId="60" fillId="27" borderId="0" xfId="230" applyNumberFormat="1" applyFont="1" applyFill="1" applyBorder="1" applyAlignment="1">
      <alignment horizontal="center" vertical="top" wrapText="1"/>
    </xf>
    <xf numFmtId="0" fontId="60" fillId="0" borderId="0" xfId="256" applyFont="1" applyFill="1" applyBorder="1" applyAlignment="1">
      <alignment horizontal="center" vertical="center" wrapText="1"/>
    </xf>
    <xf numFmtId="10" fontId="60" fillId="0" borderId="0" xfId="256" applyNumberFormat="1" applyFont="1" applyFill="1" applyBorder="1" applyAlignment="1">
      <alignment horizontal="center" vertical="center" wrapText="1"/>
    </xf>
    <xf numFmtId="0" fontId="60" fillId="0" borderId="23" xfId="257" applyFont="1" applyFill="1" applyBorder="1" applyAlignment="1">
      <alignment horizontal="center" vertical="center" wrapText="1"/>
    </xf>
    <xf numFmtId="0" fontId="60" fillId="0" borderId="24" xfId="257" applyFont="1" applyFill="1" applyBorder="1" applyAlignment="1">
      <alignment horizontal="center" vertical="center" wrapText="1"/>
    </xf>
    <xf numFmtId="165" fontId="60" fillId="0" borderId="16" xfId="302" applyFont="1" applyFill="1" applyBorder="1" applyAlignment="1">
      <alignment horizontal="center" wrapText="1"/>
    </xf>
    <xf numFmtId="165" fontId="60" fillId="0" borderId="31" xfId="302" applyFont="1" applyFill="1" applyBorder="1" applyAlignment="1">
      <alignment horizontal="center" vertical="top" wrapText="1"/>
    </xf>
    <xf numFmtId="4" fontId="60" fillId="0" borderId="32" xfId="257" applyNumberFormat="1" applyFont="1" applyFill="1" applyBorder="1" applyAlignment="1">
      <alignment horizontal="center" vertical="center"/>
    </xf>
    <xf numFmtId="4" fontId="60" fillId="0" borderId="33" xfId="257" applyNumberFormat="1" applyFont="1" applyFill="1" applyBorder="1" applyAlignment="1">
      <alignment horizontal="center" vertical="center"/>
    </xf>
    <xf numFmtId="49" fontId="60" fillId="0" borderId="23" xfId="257" applyNumberFormat="1" applyFont="1" applyFill="1" applyBorder="1" applyAlignment="1">
      <alignment horizontal="center" vertical="center"/>
    </xf>
    <xf numFmtId="165" fontId="60" fillId="0" borderId="16" xfId="302" applyFont="1" applyFill="1" applyBorder="1" applyAlignment="1">
      <alignment horizontal="center" vertical="top" wrapText="1"/>
    </xf>
    <xf numFmtId="4" fontId="60" fillId="59" borderId="34" xfId="257" applyNumberFormat="1" applyFont="1" applyFill="1" applyBorder="1" applyAlignment="1">
      <alignment horizontal="center" vertical="center"/>
    </xf>
    <xf numFmtId="4" fontId="60" fillId="0" borderId="35" xfId="257" applyNumberFormat="1" applyFont="1" applyFill="1" applyBorder="1" applyAlignment="1">
      <alignment horizontal="center" vertical="center"/>
    </xf>
    <xf numFmtId="49" fontId="61" fillId="0" borderId="23" xfId="257" applyNumberFormat="1" applyFont="1" applyFill="1" applyBorder="1" applyAlignment="1">
      <alignment horizontal="center" vertical="center"/>
    </xf>
    <xf numFmtId="44" fontId="61" fillId="0" borderId="16" xfId="212" applyFont="1" applyFill="1" applyBorder="1" applyAlignment="1">
      <alignment vertical="center" wrapText="1"/>
    </xf>
    <xf numFmtId="10" fontId="61" fillId="59" borderId="34" xfId="267" applyNumberFormat="1" applyFont="1" applyFill="1" applyBorder="1" applyAlignment="1">
      <alignment horizontal="center" vertical="center"/>
    </xf>
    <xf numFmtId="165" fontId="61" fillId="0" borderId="35" xfId="302" applyNumberFormat="1" applyFont="1" applyFill="1" applyBorder="1" applyAlignment="1">
      <alignment horizontal="right" vertical="center"/>
    </xf>
    <xf numFmtId="44" fontId="61" fillId="0" borderId="24" xfId="212" applyFont="1" applyFill="1" applyBorder="1" applyAlignment="1">
      <alignment vertical="center" wrapText="1"/>
    </xf>
    <xf numFmtId="165" fontId="61" fillId="0" borderId="28" xfId="257" applyNumberFormat="1" applyFont="1" applyFill="1" applyBorder="1" applyAlignment="1">
      <alignment vertical="center" wrapText="1"/>
    </xf>
    <xf numFmtId="10" fontId="61" fillId="0" borderId="36" xfId="303" applyNumberFormat="1" applyFont="1" applyFill="1" applyBorder="1" applyAlignment="1">
      <alignment horizontal="center" vertical="center"/>
    </xf>
    <xf numFmtId="165" fontId="61" fillId="0" borderId="37" xfId="302" applyFont="1" applyFill="1" applyBorder="1" applyAlignment="1">
      <alignment vertical="center"/>
    </xf>
    <xf numFmtId="10" fontId="61" fillId="0" borderId="21" xfId="266" applyNumberFormat="1" applyFont="1" applyFill="1" applyBorder="1" applyAlignment="1">
      <alignment vertical="center"/>
    </xf>
    <xf numFmtId="165" fontId="61" fillId="0" borderId="21" xfId="302" applyFont="1" applyFill="1" applyBorder="1" applyAlignment="1">
      <alignment vertical="center"/>
    </xf>
    <xf numFmtId="165" fontId="61" fillId="0" borderId="31" xfId="257" applyNumberFormat="1" applyFont="1" applyFill="1" applyBorder="1" applyAlignment="1">
      <alignment vertical="center" wrapText="1"/>
    </xf>
    <xf numFmtId="10" fontId="61" fillId="0" borderId="38" xfId="303" applyNumberFormat="1" applyFont="1" applyFill="1" applyBorder="1" applyAlignment="1">
      <alignment horizontal="center" vertical="center"/>
    </xf>
    <xf numFmtId="165" fontId="61" fillId="0" borderId="39" xfId="302" applyFont="1" applyFill="1" applyBorder="1" applyAlignment="1">
      <alignment vertical="center"/>
    </xf>
    <xf numFmtId="10" fontId="61" fillId="0" borderId="40" xfId="266" applyNumberFormat="1" applyFont="1" applyFill="1" applyBorder="1" applyAlignment="1">
      <alignment vertical="center"/>
    </xf>
    <xf numFmtId="165" fontId="61" fillId="0" borderId="40" xfId="302" applyFont="1" applyFill="1" applyBorder="1" applyAlignment="1">
      <alignment vertical="center"/>
    </xf>
    <xf numFmtId="49" fontId="61" fillId="0" borderId="41" xfId="257" applyNumberFormat="1" applyFont="1" applyFill="1" applyBorder="1" applyAlignment="1">
      <alignment horizontal="left"/>
    </xf>
    <xf numFmtId="49" fontId="61" fillId="0" borderId="42" xfId="257" applyNumberFormat="1" applyFont="1" applyFill="1" applyBorder="1" applyAlignment="1">
      <alignment horizontal="left"/>
    </xf>
    <xf numFmtId="165" fontId="61" fillId="0" borderId="42" xfId="302" applyFont="1" applyFill="1" applyBorder="1" applyAlignment="1">
      <alignment wrapText="1"/>
    </xf>
    <xf numFmtId="10" fontId="61" fillId="0" borderId="42" xfId="303" applyNumberFormat="1" applyFont="1" applyFill="1" applyBorder="1" applyAlignment="1">
      <alignment horizontal="center"/>
    </xf>
    <xf numFmtId="165" fontId="61" fillId="0" borderId="42" xfId="302" applyFont="1" applyFill="1" applyBorder="1"/>
    <xf numFmtId="49" fontId="52" fillId="0" borderId="0" xfId="257" applyNumberFormat="1" applyFont="1" applyFill="1" applyBorder="1" applyAlignment="1">
      <alignment horizontal="center" vertical="center"/>
    </xf>
    <xf numFmtId="0" fontId="52" fillId="0" borderId="0" xfId="257" applyFont="1" applyFill="1" applyBorder="1" applyAlignment="1">
      <alignment horizontal="center" vertical="center" wrapText="1"/>
    </xf>
    <xf numFmtId="4" fontId="52" fillId="0" borderId="0" xfId="257" applyNumberFormat="1" applyFont="1" applyFill="1" applyBorder="1" applyAlignment="1">
      <alignment horizontal="center" vertical="center"/>
    </xf>
    <xf numFmtId="165" fontId="52" fillId="0" borderId="0" xfId="302" applyFont="1" applyFill="1" applyBorder="1" applyAlignment="1">
      <alignment horizontal="center" wrapText="1"/>
    </xf>
    <xf numFmtId="165" fontId="52" fillId="0" borderId="0" xfId="302" applyFont="1" applyFill="1" applyBorder="1" applyAlignment="1">
      <alignment horizontal="center" vertical="top" wrapText="1"/>
    </xf>
    <xf numFmtId="4" fontId="52" fillId="61" borderId="0" xfId="257" applyNumberFormat="1" applyFont="1" applyFill="1" applyBorder="1" applyAlignment="1">
      <alignment horizontal="center" vertical="center"/>
    </xf>
    <xf numFmtId="49" fontId="37" fillId="0" borderId="0" xfId="257" applyNumberFormat="1" applyFont="1" applyFill="1" applyBorder="1" applyAlignment="1">
      <alignment horizontal="center" vertical="center"/>
    </xf>
    <xf numFmtId="10" fontId="34" fillId="27" borderId="0" xfId="279" applyNumberFormat="1" applyFont="1" applyFill="1" applyBorder="1" applyAlignment="1">
      <alignment vertical="center"/>
    </xf>
    <xf numFmtId="10" fontId="34" fillId="27" borderId="0" xfId="279" applyNumberFormat="1" applyFont="1" applyFill="1" applyBorder="1" applyAlignment="1">
      <alignment horizontal="left" vertical="center"/>
    </xf>
    <xf numFmtId="0" fontId="53" fillId="27" borderId="0" xfId="230" applyFont="1" applyFill="1" applyBorder="1" applyAlignment="1">
      <alignment horizontal="left" vertical="center"/>
    </xf>
    <xf numFmtId="4" fontId="34" fillId="27" borderId="0" xfId="230" applyNumberFormat="1" applyFont="1" applyFill="1" applyBorder="1" applyAlignment="1">
      <alignment horizontal="left" vertical="center"/>
    </xf>
    <xf numFmtId="14" fontId="34" fillId="27" borderId="0" xfId="279" applyNumberFormat="1" applyFont="1" applyFill="1" applyBorder="1" applyAlignment="1">
      <alignment vertical="center"/>
    </xf>
    <xf numFmtId="0" fontId="53" fillId="27" borderId="0" xfId="230" applyFont="1" applyFill="1" applyBorder="1" applyAlignment="1">
      <alignment vertical="center"/>
    </xf>
    <xf numFmtId="0" fontId="35" fillId="0" borderId="0" xfId="246" applyFill="1"/>
    <xf numFmtId="10" fontId="34" fillId="27" borderId="0" xfId="230" applyNumberFormat="1" applyFont="1" applyFill="1" applyBorder="1" applyAlignment="1">
      <alignment horizontal="right" vertical="center"/>
    </xf>
    <xf numFmtId="49" fontId="37" fillId="0" borderId="0" xfId="257" applyNumberFormat="1" applyFont="1" applyFill="1" applyBorder="1" applyAlignment="1">
      <alignment horizontal="center"/>
    </xf>
    <xf numFmtId="0" fontId="37" fillId="0" borderId="0" xfId="257" applyFont="1" applyFill="1" applyBorder="1" applyAlignment="1">
      <alignment wrapText="1"/>
    </xf>
    <xf numFmtId="4" fontId="37" fillId="0" borderId="0" xfId="257" applyNumberFormat="1" applyFont="1" applyFill="1" applyBorder="1" applyAlignment="1">
      <alignment horizontal="center"/>
    </xf>
    <xf numFmtId="174" fontId="37" fillId="0" borderId="0" xfId="257" applyNumberFormat="1" applyFont="1" applyFill="1" applyBorder="1" applyAlignment="1"/>
    <xf numFmtId="4" fontId="37" fillId="0" borderId="0" xfId="257" applyNumberFormat="1" applyFont="1" applyFill="1" applyBorder="1" applyAlignment="1">
      <alignment horizontal="right"/>
    </xf>
    <xf numFmtId="4" fontId="37" fillId="0" borderId="0" xfId="257" applyNumberFormat="1" applyFont="1" applyFill="1" applyBorder="1" applyAlignment="1"/>
    <xf numFmtId="49" fontId="52" fillId="0" borderId="0" xfId="257" applyNumberFormat="1" applyFont="1" applyFill="1" applyBorder="1" applyAlignment="1">
      <alignment horizontal="left"/>
    </xf>
    <xf numFmtId="4" fontId="35" fillId="0" borderId="0" xfId="246" applyNumberFormat="1" applyBorder="1"/>
    <xf numFmtId="4" fontId="35" fillId="0" borderId="0" xfId="246" applyNumberFormat="1"/>
    <xf numFmtId="0" fontId="35" fillId="0" borderId="0" xfId="246" applyAlignment="1">
      <alignment horizontal="left" vertical="center"/>
    </xf>
    <xf numFmtId="0" fontId="95" fillId="0" borderId="19" xfId="230" applyFont="1" applyBorder="1"/>
    <xf numFmtId="10" fontId="94" fillId="0" borderId="44" xfId="266" applyNumberFormat="1" applyFont="1" applyBorder="1"/>
    <xf numFmtId="43" fontId="53" fillId="27" borderId="0" xfId="230" applyNumberFormat="1" applyFont="1" applyFill="1" applyBorder="1" applyAlignment="1">
      <alignment horizontal="left" vertical="center"/>
    </xf>
    <xf numFmtId="43" fontId="35" fillId="0" borderId="0" xfId="246" applyNumberFormat="1"/>
    <xf numFmtId="10" fontId="35" fillId="0" borderId="0" xfId="246" applyNumberFormat="1"/>
    <xf numFmtId="49" fontId="60" fillId="0" borderId="30" xfId="257" applyNumberFormat="1" applyFont="1" applyFill="1" applyBorder="1" applyAlignment="1">
      <alignment horizontal="center" vertical="center"/>
    </xf>
    <xf numFmtId="0" fontId="59" fillId="0" borderId="23" xfId="256" applyFont="1" applyFill="1" applyBorder="1" applyAlignment="1">
      <alignment horizontal="center" vertical="center" wrapText="1"/>
    </xf>
    <xf numFmtId="0" fontId="59" fillId="0" borderId="0" xfId="256" applyFont="1" applyFill="1" applyBorder="1" applyAlignment="1">
      <alignment horizontal="center" vertical="center" wrapText="1"/>
    </xf>
    <xf numFmtId="4" fontId="52" fillId="61" borderId="0" xfId="257" applyNumberFormat="1" applyFont="1" applyFill="1" applyBorder="1" applyAlignment="1">
      <alignment horizontal="center" vertical="center"/>
    </xf>
    <xf numFmtId="166" fontId="61" fillId="0" borderId="42" xfId="205" applyFont="1" applyFill="1" applyBorder="1" applyAlignment="1">
      <alignment horizontal="right"/>
    </xf>
    <xf numFmtId="166" fontId="60" fillId="0" borderId="33" xfId="205" applyFont="1" applyFill="1" applyBorder="1" applyAlignment="1">
      <alignment horizontal="center" vertical="center"/>
    </xf>
    <xf numFmtId="166" fontId="96" fillId="0" borderId="19" xfId="205" applyFont="1" applyBorder="1" applyAlignment="1">
      <alignment horizontal="center" vertical="center"/>
    </xf>
    <xf numFmtId="166" fontId="57" fillId="0" borderId="19" xfId="205" applyFont="1" applyFill="1" applyBorder="1" applyAlignment="1">
      <alignment horizontal="center" vertical="center"/>
    </xf>
    <xf numFmtId="166" fontId="61" fillId="0" borderId="37" xfId="205" applyFont="1" applyFill="1" applyBorder="1" applyAlignment="1">
      <alignment vertical="center"/>
    </xf>
    <xf numFmtId="166" fontId="61" fillId="0" borderId="35" xfId="205" applyFont="1" applyFill="1" applyBorder="1" applyAlignment="1">
      <alignment horizontal="right" vertical="center"/>
    </xf>
    <xf numFmtId="166" fontId="61" fillId="0" borderId="39" xfId="205" applyFont="1" applyFill="1" applyBorder="1" applyAlignment="1">
      <alignment horizontal="right" vertical="center"/>
    </xf>
    <xf numFmtId="166" fontId="60" fillId="0" borderId="0" xfId="205" applyFont="1" applyFill="1" applyBorder="1" applyAlignment="1">
      <alignment horizontal="center" vertical="center" wrapText="1"/>
    </xf>
    <xf numFmtId="166" fontId="60" fillId="0" borderId="35" xfId="205" applyFont="1" applyFill="1" applyBorder="1" applyAlignment="1">
      <alignment horizontal="center" vertical="center"/>
    </xf>
    <xf numFmtId="166" fontId="57" fillId="0" borderId="19" xfId="205" applyFont="1" applyBorder="1" applyAlignment="1">
      <alignment horizontal="center" vertical="center"/>
    </xf>
    <xf numFmtId="49" fontId="60" fillId="0" borderId="0" xfId="257" applyNumberFormat="1" applyFont="1" applyFill="1" applyBorder="1" applyAlignment="1">
      <alignment horizontal="center" vertical="center"/>
    </xf>
    <xf numFmtId="0" fontId="60" fillId="0" borderId="0" xfId="257" applyFont="1" applyFill="1" applyBorder="1" applyAlignment="1">
      <alignment horizontal="center" vertical="center" wrapText="1"/>
    </xf>
    <xf numFmtId="4" fontId="60" fillId="0" borderId="0" xfId="257" applyNumberFormat="1" applyFont="1" applyFill="1" applyBorder="1" applyAlignment="1">
      <alignment horizontal="center" vertical="center"/>
    </xf>
    <xf numFmtId="166" fontId="60" fillId="0" borderId="0" xfId="205" applyFont="1" applyFill="1" applyBorder="1" applyAlignment="1">
      <alignment horizontal="center" vertical="center"/>
    </xf>
    <xf numFmtId="165" fontId="60" fillId="0" borderId="0" xfId="302" applyFont="1" applyFill="1" applyBorder="1" applyAlignment="1">
      <alignment horizontal="center" wrapText="1"/>
    </xf>
    <xf numFmtId="165" fontId="60" fillId="0" borderId="0" xfId="302" applyFont="1" applyFill="1" applyBorder="1" applyAlignment="1">
      <alignment horizontal="center" vertical="top" wrapText="1"/>
    </xf>
    <xf numFmtId="166" fontId="60" fillId="61" borderId="0" xfId="205" applyFont="1" applyFill="1" applyBorder="1" applyAlignment="1">
      <alignment horizontal="center" vertical="center"/>
    </xf>
    <xf numFmtId="4" fontId="60" fillId="61" borderId="0" xfId="257" applyNumberFormat="1" applyFont="1" applyFill="1" applyBorder="1" applyAlignment="1">
      <alignment horizontal="center" vertical="center"/>
    </xf>
    <xf numFmtId="49" fontId="61" fillId="0" borderId="0" xfId="257" applyNumberFormat="1" applyFont="1" applyFill="1" applyBorder="1" applyAlignment="1">
      <alignment horizontal="center" vertical="center"/>
    </xf>
    <xf numFmtId="166" fontId="59" fillId="27" borderId="0" xfId="205" applyFont="1" applyFill="1" applyBorder="1" applyAlignment="1">
      <alignment vertical="center"/>
    </xf>
    <xf numFmtId="166" fontId="59" fillId="27" borderId="0" xfId="205" applyFont="1" applyFill="1" applyBorder="1" applyAlignment="1">
      <alignment horizontal="left" vertical="center"/>
    </xf>
    <xf numFmtId="4" fontId="59" fillId="27" borderId="0" xfId="230" applyNumberFormat="1" applyFont="1" applyFill="1" applyBorder="1" applyAlignment="1">
      <alignment horizontal="left" vertical="center"/>
    </xf>
    <xf numFmtId="49" fontId="61" fillId="0" borderId="0" xfId="257" applyNumberFormat="1" applyFont="1" applyFill="1" applyBorder="1" applyAlignment="1">
      <alignment horizontal="center"/>
    </xf>
    <xf numFmtId="0" fontId="61" fillId="0" borderId="0" xfId="257" applyFont="1" applyFill="1" applyBorder="1" applyAlignment="1">
      <alignment wrapText="1"/>
    </xf>
    <xf numFmtId="4" fontId="61" fillId="0" borderId="0" xfId="257" applyNumberFormat="1" applyFont="1" applyFill="1" applyBorder="1" applyAlignment="1">
      <alignment horizontal="center"/>
    </xf>
    <xf numFmtId="4" fontId="61" fillId="0" borderId="0" xfId="257" applyNumberFormat="1" applyFont="1" applyFill="1" applyBorder="1" applyAlignment="1">
      <alignment horizontal="right"/>
    </xf>
    <xf numFmtId="4" fontId="61" fillId="0" borderId="0" xfId="257" applyNumberFormat="1" applyFont="1" applyFill="1" applyBorder="1" applyAlignment="1"/>
    <xf numFmtId="49" fontId="60" fillId="0" borderId="0" xfId="257" applyNumberFormat="1" applyFont="1" applyFill="1" applyBorder="1" applyAlignment="1">
      <alignment horizontal="left"/>
    </xf>
    <xf numFmtId="0" fontId="57" fillId="0" borderId="0" xfId="246" applyFont="1" applyBorder="1"/>
    <xf numFmtId="4" fontId="57" fillId="0" borderId="0" xfId="246" applyNumberFormat="1" applyFont="1" applyBorder="1"/>
    <xf numFmtId="0" fontId="57" fillId="0" borderId="0" xfId="246" applyFont="1"/>
    <xf numFmtId="4" fontId="57" fillId="0" borderId="0" xfId="246" applyNumberFormat="1" applyFont="1"/>
    <xf numFmtId="0" fontId="57" fillId="0" borderId="0" xfId="246" applyFont="1" applyAlignment="1">
      <alignment horizontal="left" vertical="center"/>
    </xf>
    <xf numFmtId="14" fontId="60" fillId="27" borderId="19" xfId="230" applyNumberFormat="1" applyFont="1" applyFill="1" applyBorder="1" applyAlignment="1">
      <alignment horizontal="center" vertical="top" wrapText="1"/>
    </xf>
    <xf numFmtId="10" fontId="60" fillId="27" borderId="19" xfId="230" applyNumberFormat="1" applyFont="1" applyFill="1" applyBorder="1" applyAlignment="1">
      <alignment horizontal="center" vertical="top" wrapText="1"/>
    </xf>
    <xf numFmtId="10" fontId="60" fillId="0" borderId="19" xfId="256" applyNumberFormat="1" applyFont="1" applyFill="1" applyBorder="1" applyAlignment="1">
      <alignment horizontal="center" vertical="center" wrapText="1"/>
    </xf>
    <xf numFmtId="0" fontId="60" fillId="0" borderId="19" xfId="256" applyFont="1" applyFill="1" applyBorder="1" applyAlignment="1">
      <alignment horizontal="center" vertical="center" wrapText="1"/>
    </xf>
    <xf numFmtId="4" fontId="60" fillId="0" borderId="19" xfId="257" applyNumberFormat="1" applyFont="1" applyFill="1" applyBorder="1" applyAlignment="1">
      <alignment horizontal="center" vertical="center"/>
    </xf>
    <xf numFmtId="49" fontId="60" fillId="0" borderId="19" xfId="257" applyNumberFormat="1" applyFont="1" applyFill="1" applyBorder="1" applyAlignment="1">
      <alignment horizontal="center" vertical="center"/>
    </xf>
    <xf numFmtId="165" fontId="61" fillId="0" borderId="19" xfId="302" applyNumberFormat="1" applyFont="1" applyFill="1" applyBorder="1" applyAlignment="1">
      <alignment horizontal="right" vertical="center"/>
    </xf>
    <xf numFmtId="165" fontId="61" fillId="0" borderId="19" xfId="302" applyFont="1" applyFill="1" applyBorder="1" applyAlignment="1">
      <alignment vertical="center"/>
    </xf>
    <xf numFmtId="165" fontId="61" fillId="0" borderId="19" xfId="302" applyFont="1" applyFill="1" applyBorder="1"/>
    <xf numFmtId="4" fontId="60" fillId="61" borderId="19" xfId="257" applyNumberFormat="1" applyFont="1" applyFill="1" applyBorder="1" applyAlignment="1">
      <alignment horizontal="center" vertical="center"/>
    </xf>
    <xf numFmtId="0" fontId="58" fillId="27" borderId="19" xfId="230" applyFont="1" applyFill="1" applyBorder="1" applyAlignment="1">
      <alignment horizontal="left" vertical="center"/>
    </xf>
    <xf numFmtId="4" fontId="61" fillId="0" borderId="19" xfId="257" applyNumberFormat="1" applyFont="1" applyFill="1" applyBorder="1" applyAlignment="1"/>
    <xf numFmtId="49" fontId="60" fillId="0" borderId="19" xfId="257" applyNumberFormat="1" applyFont="1" applyFill="1" applyBorder="1" applyAlignment="1">
      <alignment horizontal="left"/>
    </xf>
    <xf numFmtId="0" fontId="57" fillId="0" borderId="19" xfId="246" applyFont="1" applyBorder="1"/>
    <xf numFmtId="0" fontId="57" fillId="0" borderId="30" xfId="246" applyFont="1" applyBorder="1"/>
    <xf numFmtId="4" fontId="61" fillId="0" borderId="30" xfId="257" applyNumberFormat="1" applyFont="1" applyFill="1" applyBorder="1" applyAlignment="1"/>
    <xf numFmtId="49" fontId="60" fillId="0" borderId="30" xfId="257" applyNumberFormat="1" applyFont="1" applyFill="1" applyBorder="1" applyAlignment="1">
      <alignment horizontal="left"/>
    </xf>
    <xf numFmtId="4" fontId="60" fillId="0" borderId="30" xfId="257" applyNumberFormat="1" applyFont="1" applyFill="1" applyBorder="1" applyAlignment="1">
      <alignment horizontal="center" vertical="center"/>
    </xf>
    <xf numFmtId="165" fontId="61" fillId="0" borderId="30" xfId="302" applyNumberFormat="1" applyFont="1" applyFill="1" applyBorder="1" applyAlignment="1">
      <alignment horizontal="right" vertical="center"/>
    </xf>
    <xf numFmtId="165" fontId="61" fillId="0" borderId="30" xfId="302" applyFont="1" applyFill="1" applyBorder="1" applyAlignment="1">
      <alignment vertical="center"/>
    </xf>
    <xf numFmtId="165" fontId="61" fillId="0" borderId="30" xfId="302" applyFont="1" applyFill="1" applyBorder="1"/>
    <xf numFmtId="4" fontId="60" fillId="61" borderId="30" xfId="257" applyNumberFormat="1" applyFont="1" applyFill="1" applyBorder="1" applyAlignment="1">
      <alignment horizontal="center" vertical="center"/>
    </xf>
    <xf numFmtId="0" fontId="58" fillId="27" borderId="30" xfId="230" applyFont="1" applyFill="1" applyBorder="1" applyAlignment="1">
      <alignment horizontal="left" vertical="center"/>
    </xf>
    <xf numFmtId="0" fontId="60" fillId="0" borderId="30" xfId="256" applyFont="1" applyFill="1" applyBorder="1" applyAlignment="1">
      <alignment horizontal="center" vertical="center" wrapText="1"/>
    </xf>
    <xf numFmtId="10" fontId="60" fillId="27" borderId="30" xfId="230" applyNumberFormat="1" applyFont="1" applyFill="1" applyBorder="1" applyAlignment="1">
      <alignment horizontal="center" vertical="top" wrapText="1"/>
    </xf>
    <xf numFmtId="14" fontId="60" fillId="27" borderId="30" xfId="230" applyNumberFormat="1" applyFont="1" applyFill="1" applyBorder="1" applyAlignment="1">
      <alignment horizontal="center" vertical="top" wrapText="1"/>
    </xf>
    <xf numFmtId="0" fontId="57" fillId="0" borderId="44" xfId="246" applyFont="1" applyBorder="1"/>
    <xf numFmtId="4" fontId="61" fillId="0" borderId="44" xfId="257" applyNumberFormat="1" applyFont="1" applyFill="1" applyBorder="1" applyAlignment="1"/>
    <xf numFmtId="49" fontId="60" fillId="0" borderId="44" xfId="257" applyNumberFormat="1" applyFont="1" applyFill="1" applyBorder="1" applyAlignment="1">
      <alignment horizontal="left"/>
    </xf>
    <xf numFmtId="4" fontId="60" fillId="0" borderId="52" xfId="257" applyNumberFormat="1" applyFont="1" applyFill="1" applyBorder="1" applyAlignment="1">
      <alignment horizontal="center" vertical="center"/>
    </xf>
    <xf numFmtId="4" fontId="60" fillId="0" borderId="53" xfId="257" applyNumberFormat="1" applyFont="1" applyFill="1" applyBorder="1" applyAlignment="1">
      <alignment horizontal="center" vertical="center"/>
    </xf>
    <xf numFmtId="165" fontId="61" fillId="0" borderId="53" xfId="302" applyNumberFormat="1" applyFont="1" applyFill="1" applyBorder="1" applyAlignment="1">
      <alignment horizontal="right" vertical="center"/>
    </xf>
    <xf numFmtId="165" fontId="61" fillId="0" borderId="54" xfId="302" applyFont="1" applyFill="1" applyBorder="1" applyAlignment="1">
      <alignment vertical="center"/>
    </xf>
    <xf numFmtId="165" fontId="61" fillId="0" borderId="46" xfId="302" applyFont="1" applyFill="1" applyBorder="1" applyAlignment="1">
      <alignment vertical="center"/>
    </xf>
    <xf numFmtId="165" fontId="61" fillId="0" borderId="55" xfId="302" applyFont="1" applyFill="1" applyBorder="1"/>
    <xf numFmtId="4" fontId="60" fillId="0" borderId="44" xfId="257" applyNumberFormat="1" applyFont="1" applyFill="1" applyBorder="1" applyAlignment="1">
      <alignment horizontal="center" vertical="center"/>
    </xf>
    <xf numFmtId="49" fontId="60" fillId="0" borderId="44" xfId="257" applyNumberFormat="1" applyFont="1" applyFill="1" applyBorder="1" applyAlignment="1">
      <alignment horizontal="center" vertical="center"/>
    </xf>
    <xf numFmtId="4" fontId="60" fillId="61" borderId="44" xfId="257" applyNumberFormat="1" applyFont="1" applyFill="1" applyBorder="1" applyAlignment="1">
      <alignment horizontal="center" vertical="center"/>
    </xf>
    <xf numFmtId="0" fontId="58" fillId="27" borderId="44" xfId="230" applyFont="1" applyFill="1" applyBorder="1" applyAlignment="1">
      <alignment horizontal="left" vertical="center"/>
    </xf>
    <xf numFmtId="10" fontId="60" fillId="0" borderId="44" xfId="256" applyNumberFormat="1" applyFont="1" applyFill="1" applyBorder="1" applyAlignment="1">
      <alignment horizontal="center" vertical="center" wrapText="1"/>
    </xf>
    <xf numFmtId="0" fontId="60" fillId="0" borderId="44" xfId="256" applyFont="1" applyFill="1" applyBorder="1" applyAlignment="1">
      <alignment horizontal="center" vertical="center" wrapText="1"/>
    </xf>
    <xf numFmtId="10" fontId="60" fillId="27" borderId="44" xfId="230" applyNumberFormat="1" applyFont="1" applyFill="1" applyBorder="1" applyAlignment="1">
      <alignment horizontal="center" vertical="top" wrapText="1"/>
    </xf>
    <xf numFmtId="14" fontId="60" fillId="27" borderId="44" xfId="230" applyNumberFormat="1" applyFont="1" applyFill="1" applyBorder="1" applyAlignment="1">
      <alignment horizontal="center" vertical="top" wrapText="1"/>
    </xf>
    <xf numFmtId="14" fontId="60" fillId="27" borderId="56" xfId="230" applyNumberFormat="1" applyFont="1" applyFill="1" applyBorder="1" applyAlignment="1">
      <alignment horizontal="center" vertical="top" wrapText="1"/>
    </xf>
    <xf numFmtId="10" fontId="60" fillId="27" borderId="56" xfId="230" applyNumberFormat="1" applyFont="1" applyFill="1" applyBorder="1" applyAlignment="1">
      <alignment horizontal="center" vertical="top" wrapText="1"/>
    </xf>
    <xf numFmtId="10" fontId="60" fillId="0" borderId="56" xfId="256" applyNumberFormat="1" applyFont="1" applyFill="1" applyBorder="1" applyAlignment="1">
      <alignment horizontal="center" vertical="center" wrapText="1"/>
    </xf>
    <xf numFmtId="0" fontId="60" fillId="0" borderId="56" xfId="256" applyFont="1" applyFill="1" applyBorder="1" applyAlignment="1">
      <alignment horizontal="center" vertical="center" wrapText="1"/>
    </xf>
    <xf numFmtId="4" fontId="60" fillId="0" borderId="56" xfId="257" applyNumberFormat="1" applyFont="1" applyFill="1" applyBorder="1" applyAlignment="1">
      <alignment horizontal="center" vertical="center"/>
    </xf>
    <xf numFmtId="49" fontId="60" fillId="0" borderId="56" xfId="257" applyNumberFormat="1" applyFont="1" applyFill="1" applyBorder="1" applyAlignment="1">
      <alignment horizontal="center" vertical="center"/>
    </xf>
    <xf numFmtId="165" fontId="61" fillId="0" borderId="56" xfId="302" applyNumberFormat="1" applyFont="1" applyFill="1" applyBorder="1" applyAlignment="1">
      <alignment horizontal="right" vertical="center"/>
    </xf>
    <xf numFmtId="165" fontId="61" fillId="0" borderId="56" xfId="302" applyFont="1" applyFill="1" applyBorder="1" applyAlignment="1">
      <alignment vertical="center"/>
    </xf>
    <xf numFmtId="165" fontId="61" fillId="0" borderId="56" xfId="302" applyFont="1" applyFill="1" applyBorder="1"/>
    <xf numFmtId="4" fontId="60" fillId="61" borderId="56" xfId="257" applyNumberFormat="1" applyFont="1" applyFill="1" applyBorder="1" applyAlignment="1">
      <alignment horizontal="center" vertical="center"/>
    </xf>
    <xf numFmtId="0" fontId="58" fillId="27" borderId="56" xfId="230" applyFont="1" applyFill="1" applyBorder="1" applyAlignment="1">
      <alignment horizontal="left" vertical="center"/>
    </xf>
    <xf numFmtId="4" fontId="61" fillId="0" borderId="56" xfId="257" applyNumberFormat="1" applyFont="1" applyFill="1" applyBorder="1" applyAlignment="1"/>
    <xf numFmtId="49" fontId="60" fillId="0" borderId="56" xfId="257" applyNumberFormat="1" applyFont="1" applyFill="1" applyBorder="1" applyAlignment="1">
      <alignment horizontal="left"/>
    </xf>
    <xf numFmtId="0" fontId="57" fillId="0" borderId="56" xfId="246" applyFont="1" applyBorder="1"/>
    <xf numFmtId="0" fontId="57" fillId="0" borderId="57" xfId="246" applyFont="1" applyBorder="1"/>
    <xf numFmtId="0" fontId="57" fillId="0" borderId="58" xfId="246" applyFont="1" applyBorder="1"/>
    <xf numFmtId="0" fontId="57" fillId="0" borderId="59" xfId="246" applyFont="1" applyBorder="1"/>
    <xf numFmtId="0" fontId="57" fillId="0" borderId="60" xfId="246" applyFont="1" applyBorder="1"/>
    <xf numFmtId="165" fontId="60" fillId="0" borderId="30" xfId="344" applyFont="1" applyFill="1" applyBorder="1" applyAlignment="1">
      <alignment horizontal="center" vertical="center" wrapText="1"/>
    </xf>
    <xf numFmtId="10" fontId="60" fillId="0" borderId="56" xfId="265" applyNumberFormat="1" applyFont="1" applyFill="1" applyBorder="1" applyAlignment="1">
      <alignment horizontal="center" vertical="center" wrapText="1"/>
    </xf>
    <xf numFmtId="0" fontId="67" fillId="0" borderId="0" xfId="246" applyFont="1"/>
    <xf numFmtId="0" fontId="67" fillId="0" borderId="27" xfId="246" applyFont="1" applyBorder="1"/>
    <xf numFmtId="0" fontId="67" fillId="0" borderId="29" xfId="246" applyFont="1" applyBorder="1"/>
    <xf numFmtId="166" fontId="67" fillId="0" borderId="44" xfId="205" applyFont="1" applyBorder="1"/>
    <xf numFmtId="0" fontId="59" fillId="0" borderId="0" xfId="246" applyFont="1"/>
    <xf numFmtId="0" fontId="97" fillId="27" borderId="0" xfId="230" applyFont="1" applyFill="1" applyBorder="1" applyAlignment="1">
      <alignment horizontal="left" vertical="center"/>
    </xf>
    <xf numFmtId="0" fontId="61" fillId="0" borderId="0" xfId="230" applyFont="1" applyBorder="1" applyAlignment="1">
      <alignment vertical="center"/>
    </xf>
    <xf numFmtId="0" fontId="70" fillId="0" borderId="0" xfId="230" quotePrefix="1" applyFont="1" applyBorder="1" applyAlignment="1">
      <alignment horizontal="center" vertical="center"/>
    </xf>
    <xf numFmtId="0" fontId="71" fillId="0" borderId="0" xfId="230" applyFont="1" applyBorder="1" applyAlignment="1">
      <alignment vertical="center"/>
    </xf>
    <xf numFmtId="0" fontId="72" fillId="0" borderId="0" xfId="230" applyFont="1" applyBorder="1" applyAlignment="1">
      <alignment vertical="center"/>
    </xf>
    <xf numFmtId="0" fontId="71" fillId="0" borderId="0" xfId="230" applyFont="1" applyBorder="1" applyAlignment="1">
      <alignment horizontal="centerContinuous"/>
    </xf>
    <xf numFmtId="0" fontId="73" fillId="0" borderId="0" xfId="252" applyFont="1" applyAlignment="1" applyProtection="1"/>
    <xf numFmtId="0" fontId="71" fillId="0" borderId="0" xfId="230" applyFont="1" applyBorder="1" applyAlignment="1">
      <alignment horizontal="left"/>
    </xf>
    <xf numFmtId="40" fontId="71" fillId="0" borderId="0" xfId="230" applyNumberFormat="1" applyFont="1" applyBorder="1" applyAlignment="1">
      <alignment vertical="center"/>
    </xf>
    <xf numFmtId="40" fontId="71" fillId="0" borderId="0" xfId="230" applyNumberFormat="1" applyFont="1" applyBorder="1" applyAlignment="1">
      <alignment horizontal="centerContinuous"/>
    </xf>
    <xf numFmtId="0" fontId="71" fillId="0" borderId="0" xfId="230" applyFont="1" applyBorder="1" applyAlignment="1">
      <alignment horizontal="centerContinuous" vertical="center"/>
    </xf>
    <xf numFmtId="40" fontId="72" fillId="0" borderId="0" xfId="291" applyFont="1" applyBorder="1" applyAlignment="1">
      <alignment vertical="center"/>
    </xf>
    <xf numFmtId="0" fontId="74" fillId="0" borderId="0" xfId="230" applyFont="1" applyBorder="1" applyAlignment="1">
      <alignment vertical="center"/>
    </xf>
    <xf numFmtId="0" fontId="61" fillId="0" borderId="0" xfId="230" applyFont="1"/>
    <xf numFmtId="0" fontId="61" fillId="0" borderId="0" xfId="230" applyFont="1" applyAlignment="1">
      <alignment vertical="top"/>
    </xf>
    <xf numFmtId="40" fontId="61" fillId="0" borderId="0" xfId="230" applyNumberFormat="1" applyFont="1"/>
    <xf numFmtId="40" fontId="61" fillId="0" borderId="0" xfId="291" applyFont="1"/>
    <xf numFmtId="175" fontId="61" fillId="0" borderId="0" xfId="230" applyNumberFormat="1" applyFont="1"/>
    <xf numFmtId="0" fontId="66" fillId="0" borderId="0" xfId="230" applyFont="1" applyBorder="1" applyAlignment="1">
      <alignment vertical="center"/>
    </xf>
    <xf numFmtId="0" fontId="66" fillId="0" borderId="0" xfId="230" applyFont="1" applyBorder="1" applyAlignment="1">
      <alignment horizontal="center" vertical="center"/>
    </xf>
    <xf numFmtId="0" fontId="61" fillId="0" borderId="0" xfId="230" applyFont="1" applyBorder="1" applyAlignment="1">
      <alignment horizontal="center" vertical="center"/>
    </xf>
    <xf numFmtId="165" fontId="61" fillId="0" borderId="0" xfId="230" applyNumberFormat="1" applyFont="1" applyBorder="1" applyAlignment="1">
      <alignment vertical="center"/>
    </xf>
    <xf numFmtId="0" fontId="75" fillId="0" borderId="0" xfId="230" applyFont="1" applyBorder="1" applyAlignment="1">
      <alignment vertical="center"/>
    </xf>
    <xf numFmtId="0" fontId="75" fillId="0" borderId="0" xfId="230" applyFont="1" applyBorder="1" applyAlignment="1">
      <alignment horizontal="center" vertical="center"/>
    </xf>
    <xf numFmtId="0" fontId="61" fillId="0" borderId="0" xfId="230" applyFont="1" applyAlignment="1">
      <alignment vertical="center"/>
    </xf>
    <xf numFmtId="0" fontId="61" fillId="0" borderId="0" xfId="230" applyFont="1" applyAlignment="1">
      <alignment horizontal="center" vertical="center"/>
    </xf>
    <xf numFmtId="0" fontId="61" fillId="0" borderId="0" xfId="230" applyFont="1" applyBorder="1" applyAlignment="1">
      <alignment horizontal="left"/>
    </xf>
    <xf numFmtId="44" fontId="72" fillId="0" borderId="0" xfId="230" applyNumberFormat="1" applyFont="1" applyBorder="1" applyAlignment="1">
      <alignment vertical="center"/>
    </xf>
    <xf numFmtId="40" fontId="61" fillId="0" borderId="0" xfId="230" applyNumberFormat="1" applyFont="1" applyBorder="1" applyAlignment="1">
      <alignment horizontal="center"/>
    </xf>
    <xf numFmtId="0" fontId="75" fillId="0" borderId="0" xfId="230" applyFont="1" applyBorder="1" applyAlignment="1"/>
    <xf numFmtId="0" fontId="100" fillId="27" borderId="43" xfId="230" applyFont="1" applyFill="1" applyBorder="1" applyAlignment="1">
      <alignment vertical="center"/>
    </xf>
    <xf numFmtId="0" fontId="100" fillId="27" borderId="0" xfId="230" applyFont="1" applyFill="1" applyBorder="1" applyAlignment="1">
      <alignment vertical="center"/>
    </xf>
    <xf numFmtId="0" fontId="101" fillId="27" borderId="0" xfId="230" applyFont="1" applyFill="1" applyBorder="1" applyAlignment="1">
      <alignment vertical="center"/>
    </xf>
    <xf numFmtId="0" fontId="101" fillId="27" borderId="44" xfId="230" applyFont="1" applyFill="1" applyBorder="1" applyAlignment="1">
      <alignment vertical="center"/>
    </xf>
    <xf numFmtId="0" fontId="102" fillId="27" borderId="43" xfId="230" applyFont="1" applyFill="1" applyBorder="1" applyAlignment="1">
      <alignment vertical="center"/>
    </xf>
    <xf numFmtId="0" fontId="102" fillId="27" borderId="0" xfId="230" applyFont="1" applyFill="1" applyBorder="1" applyAlignment="1">
      <alignment vertical="center"/>
    </xf>
    <xf numFmtId="0" fontId="101" fillId="27" borderId="0" xfId="230" applyFont="1" applyFill="1" applyBorder="1" applyAlignment="1">
      <alignment horizontal="left" vertical="center"/>
    </xf>
    <xf numFmtId="0" fontId="103" fillId="27" borderId="0" xfId="230" applyFont="1" applyFill="1" applyBorder="1" applyAlignment="1">
      <alignment horizontal="left" vertical="center"/>
    </xf>
    <xf numFmtId="0" fontId="103" fillId="27" borderId="0" xfId="230" applyFont="1" applyFill="1" applyBorder="1" applyAlignment="1">
      <alignment vertical="center"/>
    </xf>
    <xf numFmtId="0" fontId="103" fillId="27" borderId="44" xfId="230" applyFont="1" applyFill="1" applyBorder="1" applyAlignment="1">
      <alignment horizontal="left" vertical="center"/>
    </xf>
    <xf numFmtId="0" fontId="104" fillId="0" borderId="0" xfId="230" applyFont="1" applyBorder="1" applyAlignment="1">
      <alignment vertical="center"/>
    </xf>
    <xf numFmtId="0" fontId="101" fillId="27" borderId="43" xfId="230" applyFont="1" applyFill="1" applyBorder="1" applyAlignment="1"/>
    <xf numFmtId="0" fontId="101" fillId="27" borderId="0" xfId="230" applyFont="1" applyFill="1" applyBorder="1" applyAlignment="1"/>
    <xf numFmtId="0" fontId="105" fillId="0" borderId="0" xfId="230" applyFont="1" applyBorder="1" applyAlignment="1">
      <alignment vertical="center"/>
    </xf>
    <xf numFmtId="178" fontId="37" fillId="27" borderId="20" xfId="368" applyNumberFormat="1" applyFont="1" applyFill="1" applyBorder="1"/>
    <xf numFmtId="178" fontId="52" fillId="27" borderId="21" xfId="368" applyNumberFormat="1" applyFont="1" applyFill="1" applyBorder="1"/>
    <xf numFmtId="178" fontId="52" fillId="27" borderId="22" xfId="368" applyNumberFormat="1" applyFont="1" applyFill="1" applyBorder="1"/>
    <xf numFmtId="179" fontId="35" fillId="0" borderId="0" xfId="300" applyNumberFormat="1"/>
    <xf numFmtId="178" fontId="37" fillId="27" borderId="23" xfId="368" applyNumberFormat="1" applyFont="1" applyFill="1" applyBorder="1" applyAlignment="1">
      <alignment horizontal="centerContinuous" vertical="center"/>
    </xf>
    <xf numFmtId="178" fontId="52" fillId="27" borderId="0" xfId="368" applyNumberFormat="1" applyFont="1" applyFill="1" applyBorder="1" applyAlignment="1">
      <alignment horizontal="centerContinuous" vertical="center"/>
    </xf>
    <xf numFmtId="178" fontId="52" fillId="27" borderId="24" xfId="368" applyNumberFormat="1" applyFont="1" applyFill="1" applyBorder="1" applyAlignment="1">
      <alignment horizontal="centerContinuous" vertical="center"/>
    </xf>
    <xf numFmtId="178" fontId="37" fillId="27" borderId="25" xfId="368" applyNumberFormat="1" applyFont="1" applyFill="1" applyBorder="1"/>
    <xf numFmtId="178" fontId="52" fillId="27" borderId="26" xfId="368" applyNumberFormat="1" applyFont="1" applyFill="1" applyBorder="1"/>
    <xf numFmtId="178" fontId="52" fillId="27" borderId="27" xfId="368" applyNumberFormat="1" applyFont="1" applyFill="1" applyBorder="1"/>
    <xf numFmtId="0" fontId="52" fillId="27" borderId="20" xfId="368" applyNumberFormat="1" applyFont="1" applyFill="1" applyBorder="1" applyAlignment="1">
      <alignment horizontal="left"/>
    </xf>
    <xf numFmtId="0" fontId="52" fillId="27" borderId="21" xfId="368" applyNumberFormat="1" applyFont="1" applyFill="1" applyBorder="1" applyAlignment="1">
      <alignment horizontal="left"/>
    </xf>
    <xf numFmtId="0" fontId="52" fillId="27" borderId="21" xfId="368" applyNumberFormat="1" applyFont="1" applyFill="1" applyBorder="1"/>
    <xf numFmtId="0" fontId="52" fillId="27" borderId="22" xfId="368" applyNumberFormat="1" applyFont="1" applyFill="1" applyBorder="1" applyAlignment="1">
      <alignment horizontal="left"/>
    </xf>
    <xf numFmtId="0" fontId="52" fillId="27" borderId="23" xfId="368" applyNumberFormat="1" applyFont="1" applyFill="1" applyBorder="1" applyAlignment="1">
      <alignment horizontal="left"/>
    </xf>
    <xf numFmtId="0" fontId="52" fillId="27" borderId="0" xfId="368" applyNumberFormat="1" applyFont="1" applyFill="1" applyBorder="1" applyAlignment="1">
      <alignment horizontal="left"/>
    </xf>
    <xf numFmtId="0" fontId="52" fillId="27" borderId="0" xfId="368" applyNumberFormat="1" applyFont="1" applyFill="1" applyBorder="1"/>
    <xf numFmtId="0" fontId="52" fillId="27" borderId="24" xfId="368" applyNumberFormat="1" applyFont="1" applyFill="1" applyBorder="1" applyAlignment="1">
      <alignment horizontal="left"/>
    </xf>
    <xf numFmtId="0" fontId="52" fillId="27" borderId="0" xfId="368" applyNumberFormat="1" applyFont="1" applyFill="1" applyBorder="1" applyAlignment="1">
      <alignment horizontal="center"/>
    </xf>
    <xf numFmtId="0" fontId="52" fillId="27" borderId="25" xfId="368" applyNumberFormat="1" applyFont="1" applyFill="1" applyBorder="1" applyAlignment="1">
      <alignment horizontal="left"/>
    </xf>
    <xf numFmtId="0" fontId="52" fillId="27" borderId="26" xfId="368" applyNumberFormat="1" applyFont="1" applyFill="1" applyBorder="1" applyAlignment="1">
      <alignment horizontal="left"/>
    </xf>
    <xf numFmtId="0" fontId="52" fillId="27" borderId="26" xfId="368" applyNumberFormat="1" applyFont="1" applyFill="1" applyBorder="1" applyAlignment="1">
      <alignment horizontal="center"/>
    </xf>
    <xf numFmtId="0" fontId="52" fillId="27" borderId="26" xfId="368" applyNumberFormat="1" applyFont="1" applyFill="1" applyBorder="1"/>
    <xf numFmtId="0" fontId="52" fillId="27" borderId="27" xfId="368" applyNumberFormat="1" applyFont="1" applyFill="1" applyBorder="1" applyAlignment="1">
      <alignment horizontal="left"/>
    </xf>
    <xf numFmtId="178" fontId="37" fillId="59" borderId="28" xfId="368" applyNumberFormat="1" applyFont="1" applyFill="1" applyBorder="1" applyAlignment="1">
      <alignment horizontal="center"/>
    </xf>
    <xf numFmtId="178" fontId="37" fillId="59" borderId="17" xfId="368" applyNumberFormat="1" applyFont="1" applyFill="1" applyBorder="1" applyAlignment="1">
      <alignment horizontal="center" vertical="center"/>
    </xf>
    <xf numFmtId="178" fontId="37" fillId="59" borderId="18" xfId="368" applyNumberFormat="1" applyFont="1" applyFill="1" applyBorder="1" applyAlignment="1">
      <alignment horizontal="center" vertical="center"/>
    </xf>
    <xf numFmtId="178" fontId="37" fillId="59" borderId="30" xfId="368" applyNumberFormat="1" applyFont="1" applyFill="1" applyBorder="1" applyAlignment="1">
      <alignment horizontal="center" vertical="center"/>
    </xf>
    <xf numFmtId="4" fontId="37" fillId="0" borderId="24" xfId="368" applyNumberFormat="1" applyFont="1" applyBorder="1" applyAlignment="1">
      <alignment horizontal="center" vertical="center"/>
    </xf>
    <xf numFmtId="4" fontId="37" fillId="0" borderId="23" xfId="368" applyNumberFormat="1" applyFont="1" applyBorder="1" applyAlignment="1">
      <alignment horizontal="center" vertical="center"/>
    </xf>
    <xf numFmtId="4" fontId="37" fillId="0" borderId="16" xfId="368" applyNumberFormat="1" applyFont="1" applyBorder="1" applyAlignment="1">
      <alignment horizontal="center" vertical="center"/>
    </xf>
    <xf numFmtId="174" fontId="37" fillId="0" borderId="79" xfId="368" applyNumberFormat="1" applyFont="1" applyBorder="1" applyAlignment="1">
      <alignment horizontal="center"/>
    </xf>
    <xf numFmtId="4" fontId="37" fillId="0" borderId="16" xfId="300" applyNumberFormat="1" applyFont="1" applyFill="1" applyBorder="1" applyAlignment="1">
      <alignment horizontal="center" vertical="center"/>
    </xf>
    <xf numFmtId="4" fontId="37" fillId="0" borderId="29" xfId="368" applyNumberFormat="1" applyFont="1" applyBorder="1" applyAlignment="1">
      <alignment horizontal="center" vertical="center"/>
    </xf>
    <xf numFmtId="0" fontId="52" fillId="27" borderId="17" xfId="300" applyNumberFormat="1" applyFont="1" applyFill="1" applyBorder="1" applyAlignment="1">
      <alignment horizontal="left" vertical="center"/>
    </xf>
    <xf numFmtId="178" fontId="37" fillId="27" borderId="18" xfId="368" applyNumberFormat="1" applyFont="1" applyFill="1" applyBorder="1" applyAlignment="1">
      <alignment horizontal="left" vertical="center"/>
    </xf>
    <xf numFmtId="174" fontId="52" fillId="27" borderId="19" xfId="300" applyNumberFormat="1" applyFont="1" applyFill="1" applyBorder="1" applyAlignment="1">
      <alignment horizontal="right" vertical="center" wrapText="1"/>
    </xf>
    <xf numFmtId="174" fontId="37" fillId="27" borderId="19" xfId="300" applyNumberFormat="1" applyFont="1" applyFill="1" applyBorder="1" applyAlignment="1">
      <alignment horizontal="right" vertical="center" wrapText="1"/>
    </xf>
    <xf numFmtId="174" fontId="52" fillId="27" borderId="19" xfId="300" applyNumberFormat="1" applyFont="1" applyFill="1" applyBorder="1" applyAlignment="1">
      <alignment horizontal="center" vertical="center" wrapText="1"/>
    </xf>
    <xf numFmtId="178" fontId="108" fillId="0" borderId="0" xfId="368" applyNumberFormat="1"/>
    <xf numFmtId="4" fontId="37" fillId="27" borderId="16" xfId="300" applyNumberFormat="1" applyFont="1" applyFill="1" applyBorder="1" applyAlignment="1">
      <alignment horizontal="center" vertical="center"/>
    </xf>
    <xf numFmtId="4" fontId="37" fillId="0" borderId="24" xfId="368" applyNumberFormat="1" applyFont="1" applyFill="1" applyBorder="1" applyAlignment="1">
      <alignment horizontal="center" vertical="center"/>
    </xf>
    <xf numFmtId="178" fontId="37" fillId="27" borderId="18" xfId="368" applyNumberFormat="1" applyFont="1" applyFill="1" applyBorder="1" applyAlignment="1">
      <alignment horizontal="centerContinuous" vertical="center"/>
    </xf>
    <xf numFmtId="165" fontId="37" fillId="27" borderId="18" xfId="300" applyFont="1" applyFill="1" applyBorder="1" applyAlignment="1">
      <alignment horizontal="centerContinuous" vertical="center"/>
    </xf>
    <xf numFmtId="180" fontId="37" fillId="27" borderId="18" xfId="300" applyNumberFormat="1" applyFont="1" applyFill="1" applyBorder="1" applyAlignment="1">
      <alignment horizontal="centerContinuous" vertical="center"/>
    </xf>
    <xf numFmtId="179" fontId="37" fillId="27" borderId="19" xfId="300" applyNumberFormat="1" applyFont="1" applyFill="1" applyBorder="1" applyAlignment="1">
      <alignment horizontal="center" vertical="center"/>
    </xf>
    <xf numFmtId="165" fontId="37" fillId="27" borderId="0" xfId="300" applyFont="1" applyFill="1" applyBorder="1" applyAlignment="1">
      <alignment horizontal="centerContinuous" vertical="center"/>
    </xf>
    <xf numFmtId="180" fontId="37" fillId="27" borderId="0" xfId="300" applyNumberFormat="1" applyFont="1" applyFill="1" applyBorder="1" applyAlignment="1">
      <alignment horizontal="centerContinuous" vertical="center"/>
    </xf>
    <xf numFmtId="174" fontId="52" fillId="27" borderId="0" xfId="300" applyNumberFormat="1" applyFont="1" applyFill="1" applyBorder="1" applyAlignment="1">
      <alignment horizontal="right" vertical="center" wrapText="1"/>
    </xf>
    <xf numFmtId="174" fontId="37" fillId="27" borderId="0" xfId="300" applyNumberFormat="1" applyFont="1" applyFill="1" applyBorder="1" applyAlignment="1">
      <alignment horizontal="right" vertical="center" wrapText="1"/>
    </xf>
    <xf numFmtId="4" fontId="52" fillId="27" borderId="0" xfId="300" applyNumberFormat="1" applyFont="1" applyFill="1" applyBorder="1" applyAlignment="1">
      <alignment horizontal="center" vertical="center" wrapText="1"/>
    </xf>
    <xf numFmtId="4" fontId="37" fillId="27" borderId="24" xfId="300" applyNumberFormat="1" applyFont="1" applyFill="1" applyBorder="1" applyAlignment="1">
      <alignment horizontal="center"/>
    </xf>
    <xf numFmtId="174" fontId="37" fillId="27" borderId="16" xfId="300" applyNumberFormat="1" applyFont="1" applyFill="1" applyBorder="1" applyAlignment="1">
      <alignment horizontal="center"/>
    </xf>
    <xf numFmtId="4" fontId="37" fillId="27" borderId="29" xfId="300" applyNumberFormat="1" applyFont="1" applyFill="1" applyBorder="1" applyAlignment="1">
      <alignment horizontal="center"/>
    </xf>
    <xf numFmtId="174" fontId="37" fillId="27" borderId="29" xfId="300" applyNumberFormat="1" applyFont="1" applyFill="1" applyBorder="1" applyAlignment="1">
      <alignment horizontal="center"/>
    </xf>
    <xf numFmtId="174" fontId="52" fillId="27" borderId="29" xfId="300" applyNumberFormat="1" applyFont="1" applyFill="1" applyBorder="1" applyAlignment="1">
      <alignment horizontal="center"/>
    </xf>
    <xf numFmtId="167" fontId="37" fillId="0" borderId="24" xfId="370" applyNumberFormat="1" applyFont="1" applyBorder="1" applyAlignment="1">
      <alignment horizontal="center" vertical="center"/>
    </xf>
    <xf numFmtId="0" fontId="4" fillId="0" borderId="0" xfId="371"/>
    <xf numFmtId="0" fontId="62" fillId="0" borderId="43" xfId="371" applyFont="1" applyBorder="1" applyAlignment="1">
      <alignment vertical="top"/>
    </xf>
    <xf numFmtId="0" fontId="94" fillId="0" borderId="0" xfId="371" applyFont="1" applyBorder="1" applyAlignment="1">
      <alignment wrapText="1"/>
    </xf>
    <xf numFmtId="0" fontId="62" fillId="0" borderId="23" xfId="371" applyFont="1" applyBorder="1" applyAlignment="1">
      <alignment vertical="center" wrapText="1"/>
    </xf>
    <xf numFmtId="0" fontId="62" fillId="0" borderId="44" xfId="371" applyFont="1" applyBorder="1" applyAlignment="1">
      <alignment vertical="center" wrapText="1"/>
    </xf>
    <xf numFmtId="0" fontId="62" fillId="0" borderId="43" xfId="371" applyFont="1" applyBorder="1" applyAlignment="1"/>
    <xf numFmtId="0" fontId="94" fillId="0" borderId="0" xfId="371" applyFont="1" applyBorder="1" applyAlignment="1">
      <alignment horizontal="left" wrapText="1"/>
    </xf>
    <xf numFmtId="0" fontId="94" fillId="0" borderId="23" xfId="371" applyFont="1" applyBorder="1"/>
    <xf numFmtId="181" fontId="63" fillId="0" borderId="44" xfId="371" applyNumberFormat="1" applyFont="1" applyBorder="1" applyAlignment="1">
      <alignment vertical="center"/>
    </xf>
    <xf numFmtId="0" fontId="62" fillId="0" borderId="43" xfId="371" applyFont="1" applyBorder="1"/>
    <xf numFmtId="0" fontId="37" fillId="0" borderId="0" xfId="371" applyFont="1" applyBorder="1"/>
    <xf numFmtId="0" fontId="94" fillId="0" borderId="40" xfId="371" applyNumberFormat="1" applyFont="1" applyBorder="1" applyAlignment="1"/>
    <xf numFmtId="0" fontId="94" fillId="0" borderId="45" xfId="371" applyFont="1" applyBorder="1"/>
    <xf numFmtId="17" fontId="94" fillId="0" borderId="46" xfId="371" applyNumberFormat="1" applyFont="1" applyBorder="1" applyAlignment="1">
      <alignment horizontal="right"/>
    </xf>
    <xf numFmtId="0" fontId="94" fillId="0" borderId="43" xfId="371" applyFont="1" applyBorder="1"/>
    <xf numFmtId="0" fontId="94" fillId="0" borderId="0" xfId="371" applyFont="1" applyBorder="1"/>
    <xf numFmtId="0" fontId="94" fillId="0" borderId="44" xfId="371" applyFont="1" applyBorder="1"/>
    <xf numFmtId="0" fontId="62" fillId="0" borderId="47" xfId="371" applyFont="1" applyBorder="1" applyAlignment="1">
      <alignment horizontal="left"/>
    </xf>
    <xf numFmtId="10" fontId="62" fillId="0" borderId="48" xfId="371" applyNumberFormat="1" applyFont="1" applyBorder="1" applyAlignment="1"/>
    <xf numFmtId="0" fontId="94" fillId="0" borderId="47" xfId="371" applyFont="1" applyBorder="1" applyAlignment="1">
      <alignment horizontal="left"/>
    </xf>
    <xf numFmtId="0" fontId="94" fillId="0" borderId="17" xfId="371" applyFont="1" applyBorder="1"/>
    <xf numFmtId="0" fontId="94" fillId="0" borderId="43" xfId="371" applyFont="1" applyBorder="1" applyAlignment="1">
      <alignment horizontal="left"/>
    </xf>
    <xf numFmtId="10" fontId="94" fillId="0" borderId="44" xfId="371" applyNumberFormat="1" applyFont="1" applyBorder="1"/>
    <xf numFmtId="0" fontId="94" fillId="0" borderId="25" xfId="371" applyFont="1" applyBorder="1"/>
    <xf numFmtId="0" fontId="94" fillId="0" borderId="19" xfId="371" applyFont="1" applyBorder="1"/>
    <xf numFmtId="10" fontId="94" fillId="0" borderId="49" xfId="371" applyNumberFormat="1" applyFont="1" applyBorder="1"/>
    <xf numFmtId="10" fontId="4" fillId="0" borderId="0" xfId="371" applyNumberFormat="1"/>
    <xf numFmtId="0" fontId="62" fillId="59" borderId="50" xfId="371" applyFont="1" applyFill="1" applyBorder="1" applyAlignment="1">
      <alignment horizontal="left"/>
    </xf>
    <xf numFmtId="10" fontId="62" fillId="59" borderId="51" xfId="371" applyNumberFormat="1" applyFont="1" applyFill="1" applyBorder="1"/>
    <xf numFmtId="178" fontId="37" fillId="27" borderId="20" xfId="246" applyNumberFormat="1" applyFont="1" applyFill="1" applyBorder="1"/>
    <xf numFmtId="178" fontId="52" fillId="27" borderId="21" xfId="246" applyNumberFormat="1" applyFont="1" applyFill="1" applyBorder="1"/>
    <xf numFmtId="178" fontId="52" fillId="27" borderId="22" xfId="246" applyNumberFormat="1" applyFont="1" applyFill="1" applyBorder="1"/>
    <xf numFmtId="178" fontId="37" fillId="27" borderId="23" xfId="246" applyNumberFormat="1" applyFont="1" applyFill="1" applyBorder="1" applyAlignment="1">
      <alignment horizontal="centerContinuous" vertical="center"/>
    </xf>
    <xf numFmtId="178" fontId="52" fillId="27" borderId="0" xfId="246" applyNumberFormat="1" applyFont="1" applyFill="1" applyBorder="1" applyAlignment="1">
      <alignment horizontal="centerContinuous" vertical="center"/>
    </xf>
    <xf numFmtId="178" fontId="52" fillId="27" borderId="24" xfId="246" applyNumberFormat="1" applyFont="1" applyFill="1" applyBorder="1" applyAlignment="1">
      <alignment horizontal="centerContinuous" vertical="center"/>
    </xf>
    <xf numFmtId="178" fontId="37" fillId="27" borderId="25" xfId="246" applyNumberFormat="1" applyFont="1" applyFill="1" applyBorder="1"/>
    <xf numFmtId="178" fontId="52" fillId="27" borderId="26" xfId="246" applyNumberFormat="1" applyFont="1" applyFill="1" applyBorder="1"/>
    <xf numFmtId="178" fontId="52" fillId="27" borderId="27" xfId="246" applyNumberFormat="1" applyFont="1" applyFill="1" applyBorder="1"/>
    <xf numFmtId="178" fontId="37" fillId="59" borderId="28" xfId="246" applyNumberFormat="1" applyFont="1" applyFill="1" applyBorder="1" applyAlignment="1">
      <alignment horizontal="center"/>
    </xf>
    <xf numFmtId="178" fontId="37" fillId="59" borderId="17" xfId="246" applyNumberFormat="1" applyFont="1" applyFill="1" applyBorder="1" applyAlignment="1">
      <alignment horizontal="center" vertical="center"/>
    </xf>
    <xf numFmtId="178" fontId="37" fillId="59" borderId="18" xfId="246" applyNumberFormat="1" applyFont="1" applyFill="1" applyBorder="1" applyAlignment="1">
      <alignment horizontal="center" vertical="center"/>
    </xf>
    <xf numFmtId="178" fontId="37" fillId="59" borderId="30" xfId="246" applyNumberFormat="1" applyFont="1" applyFill="1" applyBorder="1" applyAlignment="1">
      <alignment horizontal="center" vertical="center"/>
    </xf>
    <xf numFmtId="178" fontId="37" fillId="59" borderId="16" xfId="246" applyNumberFormat="1" applyFont="1" applyFill="1" applyBorder="1" applyAlignment="1">
      <alignment horizontal="center" vertical="center" wrapText="1"/>
    </xf>
    <xf numFmtId="4" fontId="37" fillId="0" borderId="24" xfId="246" applyNumberFormat="1" applyFont="1" applyBorder="1" applyAlignment="1">
      <alignment horizontal="center" vertical="center"/>
    </xf>
    <xf numFmtId="4" fontId="37" fillId="0" borderId="28" xfId="246" applyNumberFormat="1" applyFont="1" applyBorder="1" applyAlignment="1">
      <alignment horizontal="center" vertical="center"/>
    </xf>
    <xf numFmtId="4" fontId="37" fillId="0" borderId="25" xfId="246" applyNumberFormat="1" applyFont="1" applyBorder="1" applyAlignment="1">
      <alignment horizontal="center" vertical="center"/>
    </xf>
    <xf numFmtId="4" fontId="37" fillId="0" borderId="29" xfId="246" applyNumberFormat="1" applyFont="1" applyBorder="1" applyAlignment="1">
      <alignment horizontal="center" vertical="center"/>
    </xf>
    <xf numFmtId="178" fontId="37" fillId="27" borderId="18" xfId="246" applyNumberFormat="1" applyFont="1" applyFill="1" applyBorder="1" applyAlignment="1">
      <alignment horizontal="centerContinuous" vertical="center"/>
    </xf>
    <xf numFmtId="165" fontId="37" fillId="27" borderId="29" xfId="300" applyFont="1" applyFill="1" applyBorder="1" applyAlignment="1">
      <alignment horizontal="center" vertical="center" wrapText="1"/>
    </xf>
    <xf numFmtId="178" fontId="13" fillId="0" borderId="0" xfId="246" applyNumberFormat="1" applyFont="1" applyBorder="1" applyAlignment="1">
      <alignment horizontal="centerContinuous" vertical="top"/>
    </xf>
    <xf numFmtId="178" fontId="35" fillId="0" borderId="0" xfId="246" applyNumberFormat="1"/>
    <xf numFmtId="0" fontId="103" fillId="59" borderId="81" xfId="230" applyFont="1" applyFill="1" applyBorder="1" applyAlignment="1">
      <alignment horizontal="center" vertical="center"/>
    </xf>
    <xf numFmtId="0" fontId="103" fillId="59" borderId="82" xfId="230" applyFont="1" applyFill="1" applyBorder="1" applyAlignment="1">
      <alignment horizontal="center" vertical="center"/>
    </xf>
    <xf numFmtId="0" fontId="103" fillId="59" borderId="83" xfId="230" applyFont="1" applyFill="1" applyBorder="1" applyAlignment="1">
      <alignment horizontal="center"/>
    </xf>
    <xf numFmtId="0" fontId="105" fillId="27" borderId="92" xfId="230" applyNumberFormat="1" applyFont="1" applyFill="1" applyBorder="1" applyAlignment="1">
      <alignment horizontal="right"/>
    </xf>
    <xf numFmtId="0" fontId="105" fillId="27" borderId="66" xfId="230" applyNumberFormat="1" applyFont="1" applyFill="1" applyBorder="1" applyAlignment="1">
      <alignment horizontal="right"/>
    </xf>
    <xf numFmtId="164" fontId="105" fillId="27" borderId="88" xfId="206" applyFont="1" applyFill="1" applyBorder="1" applyAlignment="1">
      <alignment horizontal="right"/>
    </xf>
    <xf numFmtId="38" fontId="107" fillId="59" borderId="62" xfId="230" applyNumberFormat="1" applyFont="1" applyFill="1" applyBorder="1" applyAlignment="1">
      <alignment horizontal="center"/>
    </xf>
    <xf numFmtId="38" fontId="107" fillId="59" borderId="63" xfId="230" applyNumberFormat="1" applyFont="1" applyFill="1" applyBorder="1" applyAlignment="1">
      <alignment horizontal="center"/>
    </xf>
    <xf numFmtId="166" fontId="100" fillId="59" borderId="64" xfId="205" applyFont="1" applyFill="1" applyBorder="1" applyAlignment="1">
      <alignment horizontal="right"/>
    </xf>
    <xf numFmtId="38" fontId="107" fillId="59" borderId="95" xfId="230" applyNumberFormat="1" applyFont="1" applyFill="1" applyBorder="1" applyAlignment="1">
      <alignment horizontal="center"/>
    </xf>
    <xf numFmtId="38" fontId="107" fillId="59" borderId="60" xfId="230" applyNumberFormat="1" applyFont="1" applyFill="1" applyBorder="1" applyAlignment="1">
      <alignment horizontal="center"/>
    </xf>
    <xf numFmtId="40" fontId="102" fillId="59" borderId="60" xfId="230" applyNumberFormat="1" applyFont="1" applyFill="1" applyBorder="1" applyAlignment="1">
      <alignment horizontal="right"/>
    </xf>
    <xf numFmtId="40" fontId="102" fillId="59" borderId="96" xfId="230" applyNumberFormat="1" applyFont="1" applyFill="1" applyBorder="1" applyAlignment="1">
      <alignment horizontal="right"/>
    </xf>
    <xf numFmtId="0" fontId="104" fillId="0" borderId="44" xfId="230" applyFont="1" applyBorder="1" applyAlignment="1">
      <alignment vertical="center"/>
    </xf>
    <xf numFmtId="0" fontId="112" fillId="27" borderId="0" xfId="230" applyFont="1" applyFill="1" applyBorder="1" applyAlignment="1">
      <alignment horizontal="left" vertical="center"/>
    </xf>
    <xf numFmtId="0" fontId="113" fillId="27" borderId="0" xfId="230" applyFont="1" applyFill="1" applyBorder="1" applyAlignment="1">
      <alignment horizontal="left" vertical="center"/>
    </xf>
    <xf numFmtId="0" fontId="111" fillId="0" borderId="43" xfId="256" applyFont="1" applyFill="1" applyBorder="1" applyAlignment="1">
      <alignment horizontal="center" vertical="center" wrapText="1"/>
    </xf>
    <xf numFmtId="10" fontId="113" fillId="27" borderId="0" xfId="279" applyNumberFormat="1" applyFont="1" applyFill="1" applyBorder="1" applyAlignment="1">
      <alignment vertical="center"/>
    </xf>
    <xf numFmtId="0" fontId="114" fillId="27" borderId="0" xfId="230" applyFont="1" applyFill="1" applyBorder="1" applyAlignment="1">
      <alignment horizontal="left" vertical="center"/>
    </xf>
    <xf numFmtId="0" fontId="115" fillId="27" borderId="0" xfId="230" applyFont="1" applyFill="1" applyBorder="1" applyAlignment="1">
      <alignment vertical="center"/>
    </xf>
    <xf numFmtId="14" fontId="113" fillId="27" borderId="0" xfId="279" applyNumberFormat="1" applyFont="1" applyFill="1" applyBorder="1" applyAlignment="1">
      <alignment vertical="center"/>
    </xf>
    <xf numFmtId="0" fontId="111" fillId="27" borderId="0" xfId="230" applyFont="1" applyFill="1" applyBorder="1" applyAlignment="1">
      <alignment vertical="top" wrapText="1"/>
    </xf>
    <xf numFmtId="0" fontId="111" fillId="27" borderId="0" xfId="230" applyFont="1" applyFill="1" applyBorder="1" applyAlignment="1">
      <alignment horizontal="left" vertical="top"/>
    </xf>
    <xf numFmtId="14" fontId="111" fillId="27" borderId="44" xfId="230" applyNumberFormat="1" applyFont="1" applyFill="1" applyBorder="1" applyAlignment="1">
      <alignment horizontal="center" vertical="top" wrapText="1"/>
    </xf>
    <xf numFmtId="10" fontId="113" fillId="27" borderId="0" xfId="230" applyNumberFormat="1" applyFont="1" applyFill="1" applyBorder="1" applyAlignment="1">
      <alignment horizontal="right" vertical="center"/>
    </xf>
    <xf numFmtId="0" fontId="111" fillId="27" borderId="0" xfId="230" applyFont="1" applyFill="1" applyBorder="1" applyAlignment="1">
      <alignment horizontal="center" vertical="top" wrapText="1"/>
    </xf>
    <xf numFmtId="10" fontId="111" fillId="27" borderId="44" xfId="230" applyNumberFormat="1" applyFont="1" applyFill="1" applyBorder="1" applyAlignment="1">
      <alignment horizontal="center" vertical="top" wrapText="1"/>
    </xf>
    <xf numFmtId="0" fontId="116" fillId="0" borderId="0" xfId="256" applyFont="1" applyFill="1" applyBorder="1" applyAlignment="1">
      <alignment horizontal="center" vertical="center" wrapText="1"/>
    </xf>
    <xf numFmtId="0" fontId="111" fillId="0" borderId="0" xfId="256" applyFont="1" applyFill="1" applyBorder="1" applyAlignment="1">
      <alignment horizontal="center" vertical="center" wrapText="1"/>
    </xf>
    <xf numFmtId="10" fontId="111" fillId="0" borderId="44" xfId="256" applyNumberFormat="1" applyFont="1" applyFill="1" applyBorder="1" applyAlignment="1">
      <alignment horizontal="center" vertical="center" wrapText="1"/>
    </xf>
    <xf numFmtId="165" fontId="111" fillId="0" borderId="16" xfId="302" applyFont="1" applyFill="1" applyBorder="1" applyAlignment="1">
      <alignment horizontal="center" wrapText="1"/>
    </xf>
    <xf numFmtId="165" fontId="111" fillId="0" borderId="31" xfId="302" applyFont="1" applyFill="1" applyBorder="1" applyAlignment="1">
      <alignment horizontal="center" vertical="top" wrapText="1"/>
    </xf>
    <xf numFmtId="4" fontId="111" fillId="0" borderId="32" xfId="257" applyNumberFormat="1" applyFont="1" applyFill="1" applyBorder="1" applyAlignment="1">
      <alignment horizontal="center" vertical="center"/>
    </xf>
    <xf numFmtId="4" fontId="111" fillId="0" borderId="33" xfId="257" applyNumberFormat="1" applyFont="1" applyFill="1" applyBorder="1" applyAlignment="1">
      <alignment horizontal="center" vertical="center"/>
    </xf>
    <xf numFmtId="4" fontId="111" fillId="0" borderId="52" xfId="257" applyNumberFormat="1" applyFont="1" applyFill="1" applyBorder="1" applyAlignment="1">
      <alignment horizontal="center" vertical="center"/>
    </xf>
    <xf numFmtId="49" fontId="111" fillId="0" borderId="43" xfId="257" applyNumberFormat="1" applyFont="1" applyFill="1" applyBorder="1" applyAlignment="1">
      <alignment horizontal="center" vertical="center"/>
    </xf>
    <xf numFmtId="0" fontId="111" fillId="0" borderId="23" xfId="257" applyFont="1" applyFill="1" applyBorder="1" applyAlignment="1">
      <alignment horizontal="center" vertical="center" wrapText="1"/>
    </xf>
    <xf numFmtId="0" fontId="111" fillId="0" borderId="24" xfId="257" applyFont="1" applyFill="1" applyBorder="1" applyAlignment="1">
      <alignment horizontal="center" vertical="center" wrapText="1"/>
    </xf>
    <xf numFmtId="165" fontId="111" fillId="0" borderId="16" xfId="302" applyFont="1" applyFill="1" applyBorder="1" applyAlignment="1">
      <alignment horizontal="center" vertical="top" wrapText="1"/>
    </xf>
    <xf numFmtId="4" fontId="111" fillId="59" borderId="34" xfId="257" applyNumberFormat="1" applyFont="1" applyFill="1" applyBorder="1" applyAlignment="1">
      <alignment horizontal="center" vertical="center"/>
    </xf>
    <xf numFmtId="4" fontId="111" fillId="0" borderId="35" xfId="257" applyNumberFormat="1" applyFont="1" applyFill="1" applyBorder="1" applyAlignment="1">
      <alignment horizontal="center" vertical="center"/>
    </xf>
    <xf numFmtId="4" fontId="111" fillId="0" borderId="53" xfId="257" applyNumberFormat="1" applyFont="1" applyFill="1" applyBorder="1" applyAlignment="1">
      <alignment horizontal="center" vertical="center"/>
    </xf>
    <xf numFmtId="49" fontId="98" fillId="0" borderId="43" xfId="257" applyNumberFormat="1" applyFont="1" applyFill="1" applyBorder="1" applyAlignment="1">
      <alignment horizontal="center" vertical="center"/>
    </xf>
    <xf numFmtId="44" fontId="98" fillId="0" borderId="16" xfId="212" applyFont="1" applyFill="1" applyBorder="1" applyAlignment="1">
      <alignment vertical="center" wrapText="1"/>
    </xf>
    <xf numFmtId="10" fontId="98" fillId="59" borderId="34" xfId="267" applyNumberFormat="1" applyFont="1" applyFill="1" applyBorder="1" applyAlignment="1">
      <alignment horizontal="center" vertical="center"/>
    </xf>
    <xf numFmtId="165" fontId="98" fillId="0" borderId="53" xfId="302" applyNumberFormat="1" applyFont="1" applyFill="1" applyBorder="1" applyAlignment="1">
      <alignment horizontal="right" vertical="center"/>
    </xf>
    <xf numFmtId="165" fontId="98" fillId="0" borderId="28" xfId="257" applyNumberFormat="1" applyFont="1" applyFill="1" applyBorder="1" applyAlignment="1">
      <alignment vertical="center" wrapText="1"/>
    </xf>
    <xf numFmtId="10" fontId="98" fillId="0" borderId="36" xfId="303" applyNumberFormat="1" applyFont="1" applyFill="1" applyBorder="1" applyAlignment="1">
      <alignment horizontal="center" vertical="center"/>
    </xf>
    <xf numFmtId="165" fontId="98" fillId="0" borderId="37" xfId="302" applyFont="1" applyFill="1" applyBorder="1" applyAlignment="1">
      <alignment vertical="center"/>
    </xf>
    <xf numFmtId="165" fontId="98" fillId="0" borderId="31" xfId="257" applyNumberFormat="1" applyFont="1" applyFill="1" applyBorder="1" applyAlignment="1">
      <alignment vertical="center" wrapText="1"/>
    </xf>
    <xf numFmtId="10" fontId="98" fillId="0" borderId="38" xfId="303" applyNumberFormat="1" applyFont="1" applyFill="1" applyBorder="1" applyAlignment="1">
      <alignment horizontal="center" vertical="center"/>
    </xf>
    <xf numFmtId="165" fontId="98" fillId="0" borderId="39" xfId="302" applyFont="1" applyFill="1" applyBorder="1" applyAlignment="1">
      <alignment horizontal="right" vertical="center"/>
    </xf>
    <xf numFmtId="49" fontId="98" fillId="0" borderId="102" xfId="257" applyNumberFormat="1" applyFont="1" applyFill="1" applyBorder="1" applyAlignment="1">
      <alignment horizontal="left"/>
    </xf>
    <xf numFmtId="49" fontId="98" fillId="0" borderId="103" xfId="257" applyNumberFormat="1" applyFont="1" applyFill="1" applyBorder="1" applyAlignment="1">
      <alignment horizontal="left"/>
    </xf>
    <xf numFmtId="165" fontId="98" fillId="0" borderId="103" xfId="302" applyFont="1" applyFill="1" applyBorder="1" applyAlignment="1">
      <alignment wrapText="1"/>
    </xf>
    <xf numFmtId="10" fontId="98" fillId="0" borderId="103" xfId="303" applyNumberFormat="1" applyFont="1" applyFill="1" applyBorder="1" applyAlignment="1">
      <alignment horizontal="center"/>
    </xf>
    <xf numFmtId="165" fontId="98" fillId="0" borderId="103" xfId="302" applyFont="1" applyFill="1" applyBorder="1" applyAlignment="1">
      <alignment horizontal="right"/>
    </xf>
    <xf numFmtId="165" fontId="98" fillId="0" borderId="104" xfId="302" applyFont="1" applyFill="1" applyBorder="1"/>
    <xf numFmtId="0" fontId="62" fillId="0" borderId="101" xfId="371" applyFont="1" applyBorder="1"/>
    <xf numFmtId="10" fontId="95" fillId="0" borderId="48" xfId="230" applyNumberFormat="1" applyFont="1" applyBorder="1"/>
    <xf numFmtId="10" fontId="95" fillId="0" borderId="49" xfId="230" applyNumberFormat="1" applyFont="1" applyBorder="1"/>
    <xf numFmtId="0" fontId="4" fillId="0" borderId="43" xfId="371" applyBorder="1"/>
    <xf numFmtId="0" fontId="4" fillId="0" borderId="0" xfId="371" applyBorder="1"/>
    <xf numFmtId="0" fontId="4" fillId="0" borderId="44" xfId="371" applyBorder="1"/>
    <xf numFmtId="0" fontId="95" fillId="0" borderId="43" xfId="230" applyFont="1" applyBorder="1"/>
    <xf numFmtId="0" fontId="95" fillId="0" borderId="0" xfId="230" applyFont="1" applyBorder="1"/>
    <xf numFmtId="0" fontId="95" fillId="0" borderId="44" xfId="230" applyFont="1" applyBorder="1"/>
    <xf numFmtId="0" fontId="95" fillId="0" borderId="43" xfId="230" applyFont="1" applyFill="1" applyBorder="1"/>
    <xf numFmtId="0" fontId="32" fillId="0" borderId="0" xfId="230" applyBorder="1"/>
    <xf numFmtId="0" fontId="32" fillId="0" borderId="44" xfId="230" applyBorder="1"/>
    <xf numFmtId="0" fontId="95" fillId="0" borderId="95" xfId="230" applyFont="1" applyFill="1" applyBorder="1"/>
    <xf numFmtId="0" fontId="35" fillId="0" borderId="60" xfId="246" applyBorder="1"/>
    <xf numFmtId="0" fontId="35" fillId="0" borderId="96" xfId="246" applyBorder="1"/>
    <xf numFmtId="10" fontId="98" fillId="0" borderId="19" xfId="265" applyNumberFormat="1" applyFont="1" applyFill="1" applyBorder="1" applyAlignment="1">
      <alignment horizontal="center" vertical="center" wrapText="1"/>
    </xf>
    <xf numFmtId="183" fontId="98" fillId="0" borderId="19" xfId="205" applyNumberFormat="1" applyFont="1" applyFill="1" applyBorder="1" applyAlignment="1">
      <alignment horizontal="center" vertical="center" wrapText="1"/>
    </xf>
    <xf numFmtId="183" fontId="98" fillId="0" borderId="56" xfId="205" applyNumberFormat="1" applyFont="1" applyFill="1" applyBorder="1" applyAlignment="1">
      <alignment horizontal="center" vertical="center" wrapText="1"/>
    </xf>
    <xf numFmtId="0" fontId="111" fillId="27" borderId="62" xfId="230" applyNumberFormat="1" applyFont="1" applyFill="1" applyBorder="1" applyAlignment="1">
      <alignment horizontal="right"/>
    </xf>
    <xf numFmtId="0" fontId="111" fillId="27" borderId="63" xfId="230" applyNumberFormat="1" applyFont="1" applyFill="1" applyBorder="1" applyAlignment="1">
      <alignment horizontal="right"/>
    </xf>
    <xf numFmtId="164" fontId="111" fillId="27" borderId="64" xfId="206" applyFont="1" applyFill="1" applyBorder="1" applyAlignment="1">
      <alignment horizontal="right"/>
    </xf>
    <xf numFmtId="0" fontId="98" fillId="0" borderId="19" xfId="0" applyFont="1" applyFill="1" applyBorder="1" applyAlignment="1">
      <alignment horizontal="center" vertical="center" wrapText="1"/>
    </xf>
    <xf numFmtId="4" fontId="57" fillId="0" borderId="19" xfId="0" applyNumberFormat="1" applyFont="1" applyBorder="1" applyAlignment="1">
      <alignment horizontal="right" vertical="center"/>
    </xf>
    <xf numFmtId="4" fontId="57" fillId="0" borderId="19" xfId="0" applyNumberFormat="1" applyFont="1" applyFill="1" applyBorder="1" applyAlignment="1" applyProtection="1">
      <alignment horizontal="right" vertical="center"/>
      <protection locked="0"/>
    </xf>
    <xf numFmtId="0" fontId="101" fillId="0" borderId="0" xfId="230" applyFont="1" applyFill="1" applyBorder="1" applyAlignment="1">
      <alignment horizontal="left" vertical="center"/>
    </xf>
    <xf numFmtId="0" fontId="101" fillId="0" borderId="0" xfId="230" applyFont="1" applyFill="1" applyBorder="1" applyAlignment="1">
      <alignment vertical="center"/>
    </xf>
    <xf numFmtId="0" fontId="103" fillId="0" borderId="0" xfId="230" applyFont="1" applyFill="1" applyBorder="1" applyAlignment="1">
      <alignment horizontal="left" vertical="center"/>
    </xf>
    <xf numFmtId="10" fontId="103" fillId="0" borderId="0" xfId="266" applyNumberFormat="1" applyFont="1" applyFill="1" applyBorder="1" applyAlignment="1">
      <alignment vertical="center"/>
    </xf>
    <xf numFmtId="10" fontId="103" fillId="0" borderId="0" xfId="230" applyNumberFormat="1" applyFont="1" applyFill="1" applyBorder="1" applyAlignment="1">
      <alignment horizontal="right" vertical="center"/>
    </xf>
    <xf numFmtId="0" fontId="104" fillId="0" borderId="0" xfId="230" applyFont="1" applyFill="1" applyBorder="1" applyAlignment="1">
      <alignment vertical="center"/>
    </xf>
    <xf numFmtId="178" fontId="37" fillId="0" borderId="23" xfId="368" applyNumberFormat="1" applyFont="1" applyFill="1" applyBorder="1" applyAlignment="1">
      <alignment horizontal="left" vertical="center"/>
    </xf>
    <xf numFmtId="178" fontId="37" fillId="0" borderId="0" xfId="368" applyNumberFormat="1" applyFont="1" applyFill="1" applyBorder="1" applyAlignment="1">
      <alignment horizontal="left" vertical="center"/>
    </xf>
    <xf numFmtId="178" fontId="37" fillId="0" borderId="24" xfId="368" applyNumberFormat="1" applyFont="1" applyFill="1" applyBorder="1" applyAlignment="1">
      <alignment horizontal="left" vertical="center"/>
    </xf>
    <xf numFmtId="179" fontId="35" fillId="0" borderId="0" xfId="345" applyNumberFormat="1"/>
    <xf numFmtId="0" fontId="52" fillId="60" borderId="20" xfId="246" applyNumberFormat="1" applyFont="1" applyFill="1" applyBorder="1" applyAlignment="1">
      <alignment horizontal="left"/>
    </xf>
    <xf numFmtId="0" fontId="52" fillId="60" borderId="21" xfId="246" applyNumberFormat="1" applyFont="1" applyFill="1" applyBorder="1" applyAlignment="1">
      <alignment horizontal="left"/>
    </xf>
    <xf numFmtId="0" fontId="52" fillId="60" borderId="21" xfId="246" applyNumberFormat="1" applyFont="1" applyFill="1" applyBorder="1"/>
    <xf numFmtId="0" fontId="52" fillId="60" borderId="22" xfId="246" applyNumberFormat="1" applyFont="1" applyFill="1" applyBorder="1" applyAlignment="1">
      <alignment horizontal="left"/>
    </xf>
    <xf numFmtId="0" fontId="52" fillId="60" borderId="23" xfId="246" applyNumberFormat="1" applyFont="1" applyFill="1" applyBorder="1" applyAlignment="1">
      <alignment horizontal="left"/>
    </xf>
    <xf numFmtId="0" fontId="52" fillId="60" borderId="0" xfId="246" applyNumberFormat="1" applyFont="1" applyFill="1" applyBorder="1" applyAlignment="1">
      <alignment horizontal="left"/>
    </xf>
    <xf numFmtId="0" fontId="52" fillId="60" borderId="0" xfId="246" applyNumberFormat="1" applyFont="1" applyFill="1" applyBorder="1"/>
    <xf numFmtId="0" fontId="52" fillId="60" borderId="24" xfId="246" applyNumberFormat="1" applyFont="1" applyFill="1" applyBorder="1" applyAlignment="1">
      <alignment horizontal="left"/>
    </xf>
    <xf numFmtId="0" fontId="52" fillId="60" borderId="0" xfId="246" applyNumberFormat="1" applyFont="1" applyFill="1" applyBorder="1" applyAlignment="1">
      <alignment horizontal="center"/>
    </xf>
    <xf numFmtId="0" fontId="52" fillId="60" borderId="25" xfId="246" applyNumberFormat="1" applyFont="1" applyFill="1" applyBorder="1" applyAlignment="1">
      <alignment horizontal="left"/>
    </xf>
    <xf numFmtId="0" fontId="52" fillId="60" borderId="26" xfId="246" applyNumberFormat="1" applyFont="1" applyFill="1" applyBorder="1" applyAlignment="1">
      <alignment horizontal="left"/>
    </xf>
    <xf numFmtId="0" fontId="52" fillId="60" borderId="26" xfId="246" applyNumberFormat="1" applyFont="1" applyFill="1" applyBorder="1" applyAlignment="1">
      <alignment horizontal="center"/>
    </xf>
    <xf numFmtId="0" fontId="52" fillId="60" borderId="26" xfId="246" applyNumberFormat="1" applyFont="1" applyFill="1" applyBorder="1"/>
    <xf numFmtId="179" fontId="35" fillId="0" borderId="0" xfId="345" applyNumberFormat="1" applyFont="1"/>
    <xf numFmtId="2" fontId="35" fillId="0" borderId="0" xfId="246" applyNumberFormat="1"/>
    <xf numFmtId="178" fontId="56" fillId="27" borderId="20" xfId="246" applyNumberFormat="1" applyFont="1" applyFill="1" applyBorder="1"/>
    <xf numFmtId="178" fontId="119" fillId="27" borderId="21" xfId="246" applyNumberFormat="1" applyFont="1" applyFill="1" applyBorder="1"/>
    <xf numFmtId="178" fontId="119" fillId="27" borderId="22" xfId="246" applyNumberFormat="1" applyFont="1" applyFill="1" applyBorder="1"/>
    <xf numFmtId="178" fontId="121" fillId="27" borderId="22" xfId="246" applyNumberFormat="1" applyFont="1" applyFill="1" applyBorder="1" applyAlignment="1">
      <alignment horizontal="center"/>
    </xf>
    <xf numFmtId="178" fontId="121" fillId="27" borderId="24" xfId="246" applyNumberFormat="1" applyFont="1" applyFill="1" applyBorder="1" applyAlignment="1">
      <alignment horizontal="center"/>
    </xf>
    <xf numFmtId="178" fontId="56" fillId="27" borderId="25" xfId="246" applyNumberFormat="1" applyFont="1" applyFill="1" applyBorder="1"/>
    <xf numFmtId="178" fontId="119" fillId="27" borderId="26" xfId="246" applyNumberFormat="1" applyFont="1" applyFill="1" applyBorder="1"/>
    <xf numFmtId="178" fontId="119" fillId="27" borderId="27" xfId="246" applyNumberFormat="1" applyFont="1" applyFill="1" applyBorder="1"/>
    <xf numFmtId="178" fontId="123" fillId="27" borderId="24" xfId="246" applyNumberFormat="1" applyFont="1" applyFill="1" applyBorder="1" applyAlignment="1">
      <alignment horizontal="center"/>
    </xf>
    <xf numFmtId="178" fontId="119" fillId="27" borderId="24" xfId="246" applyNumberFormat="1" applyFont="1" applyFill="1" applyBorder="1" applyAlignment="1">
      <alignment horizontal="center"/>
    </xf>
    <xf numFmtId="178" fontId="123" fillId="27" borderId="27" xfId="246" applyNumberFormat="1" applyFont="1" applyFill="1" applyBorder="1" applyAlignment="1">
      <alignment horizontal="center"/>
    </xf>
    <xf numFmtId="0" fontId="121" fillId="27" borderId="17" xfId="345" applyNumberFormat="1" applyFont="1" applyFill="1" applyBorder="1" applyAlignment="1">
      <alignment horizontal="left" vertical="center"/>
    </xf>
    <xf numFmtId="178" fontId="56" fillId="27" borderId="18" xfId="246" applyNumberFormat="1" applyFont="1" applyFill="1" applyBorder="1" applyAlignment="1">
      <alignment horizontal="centerContinuous" vertical="center"/>
    </xf>
    <xf numFmtId="165" fontId="56" fillId="27" borderId="18" xfId="345" applyFont="1" applyFill="1" applyBorder="1" applyAlignment="1">
      <alignment horizontal="centerContinuous" vertical="center"/>
    </xf>
    <xf numFmtId="180" fontId="56" fillId="27" borderId="18" xfId="345" applyNumberFormat="1" applyFont="1" applyFill="1" applyBorder="1" applyAlignment="1">
      <alignment horizontal="centerContinuous" vertical="center"/>
    </xf>
    <xf numFmtId="178" fontId="56" fillId="27" borderId="0" xfId="246" applyNumberFormat="1" applyFont="1" applyFill="1" applyBorder="1"/>
    <xf numFmtId="178" fontId="56" fillId="27" borderId="24" xfId="246" applyNumberFormat="1" applyFont="1" applyFill="1" applyBorder="1"/>
    <xf numFmtId="178" fontId="56" fillId="27" borderId="23" xfId="246" applyNumberFormat="1" applyFont="1" applyFill="1" applyBorder="1"/>
    <xf numFmtId="178" fontId="56" fillId="27" borderId="25" xfId="246" applyNumberFormat="1" applyFont="1" applyFill="1" applyBorder="1" applyAlignment="1">
      <alignment horizontal="centerContinuous" vertical="top"/>
    </xf>
    <xf numFmtId="178" fontId="56" fillId="27" borderId="26" xfId="246" applyNumberFormat="1" applyFont="1" applyFill="1" applyBorder="1" applyAlignment="1">
      <alignment horizontal="centerContinuous" vertical="top"/>
    </xf>
    <xf numFmtId="178" fontId="56" fillId="27" borderId="26" xfId="246" applyNumberFormat="1" applyFont="1" applyFill="1" applyBorder="1" applyAlignment="1">
      <alignment horizontal="left" vertical="top"/>
    </xf>
    <xf numFmtId="178" fontId="56" fillId="27" borderId="26" xfId="246" applyNumberFormat="1" applyFont="1" applyFill="1" applyBorder="1" applyAlignment="1">
      <alignment horizontal="center" vertical="top"/>
    </xf>
    <xf numFmtId="178" fontId="56" fillId="27" borderId="26" xfId="246" applyNumberFormat="1" applyFont="1" applyFill="1" applyBorder="1" applyAlignment="1">
      <alignment horizontal="center"/>
    </xf>
    <xf numFmtId="178" fontId="12" fillId="27" borderId="26" xfId="246" applyNumberFormat="1" applyFont="1" applyFill="1" applyBorder="1" applyAlignment="1">
      <alignment horizontal="left" vertical="top"/>
    </xf>
    <xf numFmtId="178" fontId="56" fillId="27" borderId="27" xfId="246" applyNumberFormat="1" applyFont="1" applyFill="1" applyBorder="1" applyAlignment="1">
      <alignment horizontal="center" vertical="top"/>
    </xf>
    <xf numFmtId="178" fontId="122" fillId="27" borderId="23" xfId="246" applyNumberFormat="1" applyFont="1" applyFill="1" applyBorder="1" applyAlignment="1">
      <alignment horizontal="centerContinuous" vertical="center"/>
    </xf>
    <xf numFmtId="178" fontId="119" fillId="27" borderId="0" xfId="246" applyNumberFormat="1" applyFont="1" applyFill="1" applyBorder="1" applyAlignment="1">
      <alignment horizontal="centerContinuous" vertical="center"/>
    </xf>
    <xf numFmtId="178" fontId="119" fillId="27" borderId="24" xfId="246" applyNumberFormat="1" applyFont="1" applyFill="1" applyBorder="1" applyAlignment="1">
      <alignment horizontal="centerContinuous" vertical="center"/>
    </xf>
    <xf numFmtId="4" fontId="121" fillId="27" borderId="19" xfId="345" applyNumberFormat="1" applyFont="1" applyFill="1" applyBorder="1" applyAlignment="1">
      <alignment horizontal="center" vertical="center" wrapText="1"/>
    </xf>
    <xf numFmtId="178" fontId="56" fillId="27" borderId="24" xfId="246" applyNumberFormat="1" applyFont="1" applyFill="1" applyBorder="1" applyAlignment="1">
      <alignment horizontal="center"/>
    </xf>
    <xf numFmtId="0" fontId="35" fillId="0" borderId="0" xfId="246" applyBorder="1" applyAlignment="1">
      <alignment horizontal="center"/>
    </xf>
    <xf numFmtId="2" fontId="35" fillId="0" borderId="0" xfId="246" applyNumberFormat="1" applyBorder="1" applyAlignment="1">
      <alignment horizontal="center"/>
    </xf>
    <xf numFmtId="4" fontId="12" fillId="0" borderId="79" xfId="246" applyNumberFormat="1" applyFont="1" applyBorder="1" applyAlignment="1">
      <alignment vertical="center"/>
    </xf>
    <xf numFmtId="4" fontId="12" fillId="0" borderId="16" xfId="246" applyNumberFormat="1" applyFont="1" applyBorder="1" applyAlignment="1">
      <alignment vertical="center"/>
    </xf>
    <xf numFmtId="4" fontId="12" fillId="0" borderId="16" xfId="372" applyNumberFormat="1" applyFont="1" applyBorder="1" applyAlignment="1">
      <alignment vertical="center"/>
    </xf>
    <xf numFmtId="4" fontId="56" fillId="0" borderId="16" xfId="372" applyNumberFormat="1" applyFont="1" applyBorder="1" applyAlignment="1">
      <alignment vertical="center"/>
    </xf>
    <xf numFmtId="4" fontId="121" fillId="27" borderId="30" xfId="345" applyNumberFormat="1" applyFont="1" applyFill="1" applyBorder="1" applyAlignment="1">
      <alignment horizontal="center" vertical="center" wrapText="1"/>
    </xf>
    <xf numFmtId="178" fontId="56" fillId="27" borderId="23" xfId="246" applyNumberFormat="1" applyFont="1" applyFill="1" applyBorder="1" applyAlignment="1">
      <alignment horizontal="centerContinuous" vertical="top"/>
    </xf>
    <xf numFmtId="178" fontId="56" fillId="27" borderId="0" xfId="246" applyNumberFormat="1" applyFont="1" applyFill="1" applyBorder="1" applyAlignment="1">
      <alignment horizontal="centerContinuous" vertical="top"/>
    </xf>
    <xf numFmtId="178" fontId="56" fillId="27" borderId="0" xfId="246" applyNumberFormat="1" applyFont="1" applyFill="1" applyBorder="1" applyAlignment="1">
      <alignment horizontal="center"/>
    </xf>
    <xf numFmtId="178" fontId="12" fillId="27" borderId="0" xfId="246" applyNumberFormat="1" applyFont="1" applyFill="1" applyBorder="1" applyAlignment="1">
      <alignment horizontal="left"/>
    </xf>
    <xf numFmtId="4" fontId="37" fillId="27" borderId="19" xfId="300" applyNumberFormat="1" applyFont="1" applyFill="1" applyBorder="1" applyAlignment="1">
      <alignment horizontal="center"/>
    </xf>
    <xf numFmtId="0" fontId="104" fillId="0" borderId="57" xfId="0" applyFont="1" applyFill="1" applyBorder="1" applyAlignment="1">
      <alignment horizontal="center" vertical="center" wrapText="1"/>
    </xf>
    <xf numFmtId="0" fontId="98" fillId="0" borderId="47" xfId="0" applyFont="1" applyFill="1" applyBorder="1" applyAlignment="1">
      <alignment horizontal="center" vertical="center" wrapText="1"/>
    </xf>
    <xf numFmtId="0" fontId="104" fillId="0" borderId="47" xfId="0" applyFont="1" applyFill="1" applyBorder="1" applyAlignment="1">
      <alignment horizontal="center" vertical="center" wrapText="1"/>
    </xf>
    <xf numFmtId="0" fontId="104" fillId="0" borderId="87" xfId="0" applyFont="1" applyFill="1" applyBorder="1" applyAlignment="1">
      <alignment horizontal="center" vertical="center" wrapText="1"/>
    </xf>
    <xf numFmtId="183" fontId="98" fillId="0" borderId="57" xfId="205" applyNumberFormat="1" applyFont="1" applyFill="1" applyBorder="1" applyAlignment="1">
      <alignment horizontal="center" vertical="center" wrapText="1"/>
    </xf>
    <xf numFmtId="183" fontId="98" fillId="0" borderId="58" xfId="205" applyNumberFormat="1" applyFont="1" applyFill="1" applyBorder="1" applyAlignment="1">
      <alignment horizontal="center" vertical="center" wrapText="1"/>
    </xf>
    <xf numFmtId="0" fontId="118" fillId="0" borderId="0" xfId="246" applyFont="1" applyBorder="1" applyAlignment="1" applyProtection="1">
      <alignment horizontal="center" vertical="top"/>
      <protection locked="0"/>
    </xf>
    <xf numFmtId="0" fontId="13" fillId="23" borderId="0" xfId="246" applyFont="1" applyFill="1" applyBorder="1" applyAlignment="1" applyProtection="1">
      <alignment horizontal="center" vertical="center" wrapText="1"/>
    </xf>
    <xf numFmtId="179" fontId="35" fillId="0" borderId="0" xfId="345" applyNumberFormat="1" applyBorder="1"/>
    <xf numFmtId="0" fontId="104" fillId="60" borderId="108" xfId="230" applyFont="1" applyFill="1" applyBorder="1" applyAlignment="1">
      <alignment horizontal="center" vertical="center" wrapText="1"/>
    </xf>
    <xf numFmtId="1" fontId="104" fillId="60" borderId="108" xfId="0" applyNumberFormat="1" applyFont="1" applyFill="1" applyBorder="1" applyAlignment="1">
      <alignment horizontal="center" vertical="center"/>
    </xf>
    <xf numFmtId="0" fontId="104" fillId="0" borderId="108" xfId="300" applyNumberFormat="1" applyFont="1" applyBorder="1" applyAlignment="1">
      <alignment horizontal="center" vertical="center"/>
    </xf>
    <xf numFmtId="179" fontId="35" fillId="0" borderId="0" xfId="345" applyNumberFormat="1"/>
    <xf numFmtId="178" fontId="35" fillId="0" borderId="0" xfId="246" applyNumberFormat="1"/>
    <xf numFmtId="178" fontId="56" fillId="27" borderId="0" xfId="246" applyNumberFormat="1" applyFont="1" applyFill="1" applyBorder="1"/>
    <xf numFmtId="0" fontId="126" fillId="0" borderId="81" xfId="464" applyFont="1" applyFill="1" applyBorder="1" applyAlignment="1">
      <alignment horizontal="center" vertical="center" wrapText="1"/>
    </xf>
    <xf numFmtId="0" fontId="126" fillId="0" borderId="82" xfId="464" applyFont="1" applyFill="1" applyBorder="1" applyAlignment="1">
      <alignment horizontal="center" vertical="center" wrapText="1"/>
    </xf>
    <xf numFmtId="0" fontId="127" fillId="0" borderId="82" xfId="464" applyFont="1" applyFill="1" applyBorder="1" applyAlignment="1">
      <alignment horizontal="left" vertical="center" wrapText="1"/>
    </xf>
    <xf numFmtId="4" fontId="126" fillId="0" borderId="82" xfId="464" applyNumberFormat="1" applyFont="1" applyFill="1" applyBorder="1" applyAlignment="1">
      <alignment horizontal="center" vertical="center" wrapText="1"/>
    </xf>
    <xf numFmtId="0" fontId="126" fillId="0" borderId="82" xfId="368" applyFont="1" applyFill="1" applyBorder="1"/>
    <xf numFmtId="0" fontId="126" fillId="0" borderId="90" xfId="368" applyFont="1" applyBorder="1"/>
    <xf numFmtId="0" fontId="126" fillId="0" borderId="47" xfId="464" applyFont="1" applyFill="1" applyBorder="1" applyAlignment="1">
      <alignment horizontal="center" vertical="center" wrapText="1"/>
    </xf>
    <xf numFmtId="0" fontId="126" fillId="0" borderId="19" xfId="464" applyFont="1" applyFill="1" applyBorder="1" applyAlignment="1">
      <alignment horizontal="center" vertical="center" wrapText="1"/>
    </xf>
    <xf numFmtId="0" fontId="126" fillId="0" borderId="19" xfId="464" applyFont="1" applyFill="1" applyBorder="1" applyAlignment="1">
      <alignment horizontal="left" vertical="center" wrapText="1"/>
    </xf>
    <xf numFmtId="2" fontId="126" fillId="0" borderId="19" xfId="464" applyNumberFormat="1" applyFont="1" applyFill="1" applyBorder="1" applyAlignment="1">
      <alignment horizontal="center" vertical="center" wrapText="1"/>
    </xf>
    <xf numFmtId="44" fontId="126" fillId="0" borderId="19" xfId="453" applyFont="1" applyFill="1" applyBorder="1"/>
    <xf numFmtId="44" fontId="126" fillId="0" borderId="56" xfId="368" applyNumberFormat="1" applyFont="1" applyBorder="1"/>
    <xf numFmtId="0" fontId="126" fillId="0" borderId="95" xfId="464" applyFont="1" applyFill="1" applyBorder="1" applyAlignment="1">
      <alignment horizontal="center" vertical="center" wrapText="1"/>
    </xf>
    <xf numFmtId="0" fontId="126" fillId="0" borderId="60" xfId="464" applyFont="1" applyFill="1" applyBorder="1" applyAlignment="1">
      <alignment horizontal="center" vertical="center" wrapText="1"/>
    </xf>
    <xf numFmtId="0" fontId="126" fillId="0" borderId="60" xfId="464" applyFont="1" applyFill="1" applyBorder="1" applyAlignment="1">
      <alignment horizontal="left" vertical="center" wrapText="1"/>
    </xf>
    <xf numFmtId="44" fontId="126" fillId="0" borderId="58" xfId="368" applyNumberFormat="1" applyFont="1" applyBorder="1"/>
    <xf numFmtId="4" fontId="56" fillId="27" borderId="28" xfId="345" applyNumberFormat="1" applyFont="1" applyFill="1" applyBorder="1" applyAlignment="1">
      <alignment horizontal="center" vertical="center"/>
    </xf>
    <xf numFmtId="178" fontId="37" fillId="59" borderId="29" xfId="368" applyNumberFormat="1" applyFont="1" applyFill="1" applyBorder="1" applyAlignment="1">
      <alignment horizontal="center" vertical="center" wrapText="1"/>
    </xf>
    <xf numFmtId="178" fontId="37" fillId="59" borderId="29" xfId="246" applyNumberFormat="1" applyFont="1" applyFill="1" applyBorder="1" applyAlignment="1">
      <alignment horizontal="center" vertical="center" wrapText="1"/>
    </xf>
    <xf numFmtId="0" fontId="52" fillId="60" borderId="0" xfId="246" applyNumberFormat="1" applyFont="1" applyFill="1" applyBorder="1" applyAlignment="1">
      <alignment horizontal="center"/>
    </xf>
    <xf numFmtId="0" fontId="104" fillId="60" borderId="108" xfId="230" applyNumberFormat="1" applyFont="1" applyFill="1" applyBorder="1" applyAlignment="1">
      <alignment horizontal="center" vertical="center"/>
    </xf>
    <xf numFmtId="174" fontId="52" fillId="27" borderId="96" xfId="300" applyNumberFormat="1" applyFont="1" applyFill="1" applyBorder="1" applyAlignment="1">
      <alignment horizontal="center" vertical="center" wrapText="1"/>
    </xf>
    <xf numFmtId="174" fontId="52" fillId="27" borderId="60" xfId="300" applyNumberFormat="1" applyFont="1" applyFill="1" applyBorder="1" applyAlignment="1">
      <alignment horizontal="center" vertical="center" wrapText="1"/>
    </xf>
    <xf numFmtId="4" fontId="37" fillId="0" borderId="60" xfId="372" applyNumberFormat="1" applyFont="1" applyBorder="1" applyAlignment="1">
      <alignment horizontal="center" vertical="center"/>
    </xf>
    <xf numFmtId="4" fontId="52" fillId="27" borderId="60" xfId="300" applyNumberFormat="1" applyFont="1" applyFill="1" applyBorder="1" applyAlignment="1">
      <alignment horizontal="center" vertical="center" wrapText="1"/>
    </xf>
    <xf numFmtId="174" fontId="37" fillId="27" borderId="60" xfId="300" applyNumberFormat="1" applyFont="1" applyFill="1" applyBorder="1" applyAlignment="1">
      <alignment horizontal="right" vertical="center" wrapText="1"/>
    </xf>
    <xf numFmtId="174" fontId="52" fillId="27" borderId="60" xfId="300" applyNumberFormat="1" applyFont="1" applyFill="1" applyBorder="1" applyAlignment="1">
      <alignment horizontal="right" vertical="center" wrapText="1"/>
    </xf>
    <xf numFmtId="180" fontId="37" fillId="27" borderId="60" xfId="300" applyNumberFormat="1" applyFont="1" applyFill="1" applyBorder="1" applyAlignment="1">
      <alignment horizontal="centerContinuous" vertical="center"/>
    </xf>
    <xf numFmtId="165" fontId="37" fillId="27" borderId="60" xfId="300" applyFont="1" applyFill="1" applyBorder="1" applyAlignment="1">
      <alignment horizontal="centerContinuous" vertical="center"/>
    </xf>
    <xf numFmtId="178" fontId="37" fillId="27" borderId="60" xfId="423" applyNumberFormat="1" applyFont="1" applyFill="1" applyBorder="1" applyAlignment="1">
      <alignment horizontal="centerContinuous" vertical="center"/>
    </xf>
    <xf numFmtId="0" fontId="52" fillId="27" borderId="95" xfId="300" applyNumberFormat="1" applyFont="1" applyFill="1" applyBorder="1" applyAlignment="1">
      <alignment horizontal="left" vertical="center"/>
    </xf>
    <xf numFmtId="174" fontId="52" fillId="27" borderId="44" xfId="300" applyNumberFormat="1" applyFont="1" applyFill="1" applyBorder="1" applyAlignment="1">
      <alignment horizontal="center" vertical="center" wrapText="1"/>
    </xf>
    <xf numFmtId="174" fontId="52" fillId="27" borderId="0" xfId="300" applyNumberFormat="1" applyFont="1" applyFill="1" applyBorder="1" applyAlignment="1">
      <alignment horizontal="center" vertical="center" wrapText="1"/>
    </xf>
    <xf numFmtId="4" fontId="37" fillId="0" borderId="0" xfId="372" applyNumberFormat="1" applyFont="1" applyBorder="1" applyAlignment="1">
      <alignment horizontal="center" vertical="center"/>
    </xf>
    <xf numFmtId="178" fontId="37" fillId="27" borderId="0" xfId="423" applyNumberFormat="1" applyFont="1" applyFill="1" applyBorder="1" applyAlignment="1">
      <alignment horizontal="centerContinuous" vertical="center"/>
    </xf>
    <xf numFmtId="0" fontId="52" fillId="27" borderId="43" xfId="300" applyNumberFormat="1" applyFont="1" applyFill="1" applyBorder="1" applyAlignment="1">
      <alignment horizontal="left" vertical="center"/>
    </xf>
    <xf numFmtId="4" fontId="37" fillId="0" borderId="57" xfId="372" applyNumberFormat="1" applyFont="1" applyBorder="1" applyAlignment="1">
      <alignment horizontal="center" vertical="center"/>
    </xf>
    <xf numFmtId="4" fontId="52" fillId="27" borderId="57" xfId="300" applyNumberFormat="1" applyFont="1" applyFill="1" applyBorder="1" applyAlignment="1">
      <alignment horizontal="center" vertical="center" wrapText="1"/>
    </xf>
    <xf numFmtId="0" fontId="0" fillId="0" borderId="0" xfId="0"/>
    <xf numFmtId="179" fontId="35" fillId="0" borderId="0" xfId="345" applyNumberFormat="1"/>
    <xf numFmtId="174" fontId="37" fillId="27" borderId="16" xfId="345" applyNumberFormat="1" applyFont="1" applyFill="1" applyBorder="1" applyAlignment="1">
      <alignment horizontal="center" vertical="center"/>
    </xf>
    <xf numFmtId="4" fontId="37" fillId="0" borderId="16" xfId="421" applyNumberFormat="1" applyFont="1" applyBorder="1" applyAlignment="1">
      <alignment horizontal="center" vertical="center"/>
    </xf>
    <xf numFmtId="178" fontId="37" fillId="59" borderId="28" xfId="254" applyNumberFormat="1" applyFont="1" applyFill="1" applyBorder="1" applyAlignment="1">
      <alignment horizontal="center"/>
    </xf>
    <xf numFmtId="184" fontId="37" fillId="27" borderId="16" xfId="279" applyNumberFormat="1" applyFont="1" applyFill="1" applyBorder="1" applyAlignment="1">
      <alignment horizontal="center" vertical="center"/>
    </xf>
    <xf numFmtId="2" fontId="37" fillId="27" borderId="16" xfId="279" applyNumberFormat="1" applyFont="1" applyFill="1" applyBorder="1" applyAlignment="1">
      <alignment horizontal="center" vertical="center"/>
    </xf>
    <xf numFmtId="178" fontId="37" fillId="59" borderId="28" xfId="254" applyNumberFormat="1" applyFont="1" applyFill="1" applyBorder="1" applyAlignment="1">
      <alignment horizontal="center" wrapText="1"/>
    </xf>
    <xf numFmtId="4" fontId="37" fillId="0" borderId="16" xfId="254" applyNumberFormat="1" applyFont="1" applyBorder="1" applyAlignment="1">
      <alignment horizontal="center" vertical="center"/>
    </xf>
    <xf numFmtId="174" fontId="37" fillId="0" borderId="16" xfId="405" applyNumberFormat="1" applyFont="1" applyBorder="1" applyAlignment="1">
      <alignment horizontal="center"/>
    </xf>
    <xf numFmtId="10" fontId="37" fillId="27" borderId="16" xfId="279" applyNumberFormat="1" applyFont="1" applyFill="1" applyBorder="1" applyAlignment="1">
      <alignment horizontal="center" vertical="center"/>
    </xf>
    <xf numFmtId="178" fontId="37" fillId="59" borderId="28" xfId="254" applyNumberFormat="1" applyFont="1" applyFill="1" applyBorder="1" applyAlignment="1">
      <alignment horizontal="center" vertical="center" wrapText="1"/>
    </xf>
    <xf numFmtId="178" fontId="37" fillId="59" borderId="29" xfId="254" applyNumberFormat="1" applyFont="1" applyFill="1" applyBorder="1" applyAlignment="1">
      <alignment horizontal="center" vertical="center" wrapText="1"/>
    </xf>
    <xf numFmtId="178" fontId="37" fillId="59" borderId="23" xfId="423" applyNumberFormat="1" applyFont="1" applyFill="1" applyBorder="1" applyAlignment="1">
      <alignment horizontal="center"/>
    </xf>
    <xf numFmtId="178" fontId="37" fillId="59" borderId="16" xfId="423" applyNumberFormat="1" applyFont="1" applyFill="1" applyBorder="1" applyAlignment="1">
      <alignment horizontal="center"/>
    </xf>
    <xf numFmtId="178" fontId="37" fillId="59" borderId="23" xfId="423" applyNumberFormat="1" applyFont="1" applyFill="1" applyBorder="1" applyAlignment="1">
      <alignment horizontal="center" vertical="center" wrapText="1"/>
    </xf>
    <xf numFmtId="178" fontId="37" fillId="59" borderId="16" xfId="423" applyNumberFormat="1" applyFont="1" applyFill="1" applyBorder="1" applyAlignment="1">
      <alignment horizontal="center" vertical="center" wrapText="1"/>
    </xf>
    <xf numFmtId="178" fontId="37" fillId="59" borderId="25" xfId="423" applyNumberFormat="1" applyFont="1" applyFill="1" applyBorder="1" applyAlignment="1">
      <alignment horizontal="center" vertical="center" wrapText="1"/>
    </xf>
    <xf numFmtId="178" fontId="37" fillId="59" borderId="29" xfId="423" applyNumberFormat="1" applyFont="1" applyFill="1" applyBorder="1" applyAlignment="1">
      <alignment horizontal="center" vertical="center" wrapText="1"/>
    </xf>
    <xf numFmtId="178" fontId="37" fillId="0" borderId="43" xfId="423" applyNumberFormat="1" applyFont="1" applyFill="1" applyBorder="1" applyAlignment="1">
      <alignment horizontal="left" vertical="center"/>
    </xf>
    <xf numFmtId="178" fontId="37" fillId="0" borderId="0" xfId="423" applyNumberFormat="1" applyFont="1" applyFill="1" applyBorder="1" applyAlignment="1">
      <alignment horizontal="left" vertical="center"/>
    </xf>
    <xf numFmtId="178" fontId="37" fillId="0" borderId="24" xfId="423" applyNumberFormat="1" applyFont="1" applyFill="1" applyBorder="1" applyAlignment="1">
      <alignment horizontal="left" vertical="center"/>
    </xf>
    <xf numFmtId="4" fontId="37" fillId="0" borderId="24" xfId="423" applyNumberFormat="1" applyFont="1" applyBorder="1" applyAlignment="1">
      <alignment horizontal="center" vertical="center"/>
    </xf>
    <xf numFmtId="4" fontId="37" fillId="0" borderId="23" xfId="423" applyNumberFormat="1" applyFont="1" applyBorder="1" applyAlignment="1">
      <alignment horizontal="center" vertical="center"/>
    </xf>
    <xf numFmtId="174" fontId="37" fillId="27" borderId="16" xfId="300" applyNumberFormat="1" applyFont="1" applyFill="1" applyBorder="1" applyAlignment="1">
      <alignment horizontal="center" vertical="center"/>
    </xf>
    <xf numFmtId="4" fontId="37" fillId="0" borderId="16" xfId="423" applyNumberFormat="1" applyFont="1" applyBorder="1" applyAlignment="1">
      <alignment horizontal="center" vertical="center"/>
    </xf>
    <xf numFmtId="174" fontId="37" fillId="27" borderId="23" xfId="300" applyNumberFormat="1" applyFont="1" applyFill="1" applyBorder="1" applyAlignment="1">
      <alignment horizontal="center" vertical="center"/>
    </xf>
    <xf numFmtId="0" fontId="52" fillId="27" borderId="92" xfId="300" applyNumberFormat="1" applyFont="1" applyFill="1" applyBorder="1" applyAlignment="1">
      <alignment horizontal="left" vertical="center"/>
    </xf>
    <xf numFmtId="178" fontId="37" fillId="27" borderId="66" xfId="423" applyNumberFormat="1" applyFont="1" applyFill="1" applyBorder="1" applyAlignment="1">
      <alignment horizontal="centerContinuous" vertical="center"/>
    </xf>
    <xf numFmtId="165" fontId="37" fillId="27" borderId="66" xfId="300" applyFont="1" applyFill="1" applyBorder="1" applyAlignment="1">
      <alignment horizontal="centerContinuous" vertical="center"/>
    </xf>
    <xf numFmtId="180" fontId="37" fillId="27" borderId="66" xfId="300" applyNumberFormat="1" applyFont="1" applyFill="1" applyBorder="1" applyAlignment="1">
      <alignment horizontal="centerContinuous" vertical="center"/>
    </xf>
    <xf numFmtId="174" fontId="52" fillId="27" borderId="57" xfId="300" applyNumberFormat="1" applyFont="1" applyFill="1" applyBorder="1" applyAlignment="1">
      <alignment horizontal="right" vertical="center" wrapText="1"/>
    </xf>
    <xf numFmtId="174" fontId="37" fillId="27" borderId="57" xfId="300" applyNumberFormat="1" applyFont="1" applyFill="1" applyBorder="1" applyAlignment="1">
      <alignment horizontal="right" vertical="center" wrapText="1"/>
    </xf>
    <xf numFmtId="174" fontId="52" fillId="27" borderId="57" xfId="300" applyNumberFormat="1" applyFont="1" applyFill="1" applyBorder="1" applyAlignment="1">
      <alignment horizontal="center" vertical="center" wrapText="1"/>
    </xf>
    <xf numFmtId="167" fontId="37" fillId="27" borderId="16" xfId="300" applyNumberFormat="1" applyFont="1" applyFill="1" applyBorder="1" applyAlignment="1">
      <alignment horizontal="center" vertical="center"/>
    </xf>
    <xf numFmtId="178" fontId="35" fillId="0" borderId="43" xfId="423" applyNumberFormat="1" applyBorder="1"/>
    <xf numFmtId="178" fontId="35" fillId="0" borderId="0" xfId="423" applyNumberFormat="1" applyBorder="1"/>
    <xf numFmtId="178" fontId="35" fillId="0" borderId="44" xfId="423" applyNumberFormat="1" applyBorder="1"/>
    <xf numFmtId="178" fontId="37" fillId="59" borderId="23" xfId="254" applyNumberFormat="1" applyFont="1" applyFill="1" applyBorder="1" applyAlignment="1">
      <alignment horizontal="center"/>
    </xf>
    <xf numFmtId="178" fontId="37" fillId="59" borderId="16" xfId="254" applyNumberFormat="1" applyFont="1" applyFill="1" applyBorder="1" applyAlignment="1">
      <alignment horizontal="center"/>
    </xf>
    <xf numFmtId="178" fontId="37" fillId="59" borderId="25" xfId="254" applyNumberFormat="1" applyFont="1" applyFill="1" applyBorder="1" applyAlignment="1">
      <alignment horizontal="center"/>
    </xf>
    <xf numFmtId="178" fontId="37" fillId="59" borderId="29" xfId="254" applyNumberFormat="1" applyFont="1" applyFill="1" applyBorder="1" applyAlignment="1">
      <alignment horizontal="center"/>
    </xf>
    <xf numFmtId="4" fontId="37" fillId="0" borderId="29" xfId="423" applyNumberFormat="1" applyFont="1" applyBorder="1" applyAlignment="1">
      <alignment horizontal="center" vertical="center"/>
    </xf>
    <xf numFmtId="0" fontId="54" fillId="27" borderId="92" xfId="300" applyNumberFormat="1" applyFont="1" applyFill="1" applyBorder="1" applyAlignment="1">
      <alignment horizontal="left" vertical="center"/>
    </xf>
    <xf numFmtId="178" fontId="38" fillId="27" borderId="66" xfId="423" applyNumberFormat="1" applyFont="1" applyFill="1" applyBorder="1" applyAlignment="1">
      <alignment horizontal="centerContinuous" vertical="center"/>
    </xf>
    <xf numFmtId="165" fontId="38" fillId="27" borderId="66" xfId="300" applyFont="1" applyFill="1" applyBorder="1" applyAlignment="1">
      <alignment horizontal="centerContinuous" vertical="center"/>
    </xf>
    <xf numFmtId="180" fontId="38" fillId="27" borderId="66" xfId="300" applyNumberFormat="1" applyFont="1" applyFill="1" applyBorder="1" applyAlignment="1">
      <alignment horizontal="centerContinuous" vertical="center"/>
    </xf>
    <xf numFmtId="174" fontId="54" fillId="27" borderId="57" xfId="300" applyNumberFormat="1" applyFont="1" applyFill="1" applyBorder="1" applyAlignment="1">
      <alignment horizontal="right" vertical="center" wrapText="1"/>
    </xf>
    <xf numFmtId="174" fontId="38" fillId="27" borderId="57" xfId="300" applyNumberFormat="1" applyFont="1" applyFill="1" applyBorder="1" applyAlignment="1">
      <alignment horizontal="right" vertical="center" wrapText="1"/>
    </xf>
    <xf numFmtId="174" fontId="54" fillId="27" borderId="57" xfId="300" applyNumberFormat="1" applyFont="1" applyFill="1" applyBorder="1" applyAlignment="1">
      <alignment horizontal="center" vertical="center" wrapText="1"/>
    </xf>
    <xf numFmtId="165" fontId="38" fillId="27" borderId="57" xfId="300" applyFont="1" applyFill="1" applyBorder="1" applyAlignment="1">
      <alignment horizontal="center" vertical="center" wrapText="1"/>
    </xf>
    <xf numFmtId="174" fontId="37" fillId="27" borderId="114" xfId="300" applyNumberFormat="1" applyFont="1" applyFill="1" applyBorder="1" applyAlignment="1">
      <alignment horizontal="center" vertical="center"/>
    </xf>
    <xf numFmtId="174" fontId="52" fillId="27" borderId="58" xfId="300" applyNumberFormat="1" applyFont="1" applyFill="1" applyBorder="1" applyAlignment="1">
      <alignment horizontal="center" vertical="center" wrapText="1"/>
    </xf>
    <xf numFmtId="178" fontId="37" fillId="59" borderId="112" xfId="254" applyNumberFormat="1" applyFont="1" applyFill="1" applyBorder="1" applyAlignment="1">
      <alignment horizontal="center" wrapText="1"/>
    </xf>
    <xf numFmtId="178" fontId="37" fillId="59" borderId="80" xfId="254" applyNumberFormat="1" applyFont="1" applyFill="1" applyBorder="1" applyAlignment="1">
      <alignment horizontal="center" vertical="center" wrapText="1"/>
    </xf>
    <xf numFmtId="174" fontId="37" fillId="27" borderId="114" xfId="345" applyNumberFormat="1" applyFont="1" applyFill="1" applyBorder="1" applyAlignment="1">
      <alignment horizontal="center" vertical="center"/>
    </xf>
    <xf numFmtId="4" fontId="12" fillId="0" borderId="0" xfId="246" applyNumberFormat="1" applyFont="1" applyBorder="1" applyAlignment="1">
      <alignment horizontal="center"/>
    </xf>
    <xf numFmtId="4" fontId="121" fillId="27" borderId="17" xfId="345" applyNumberFormat="1" applyFont="1" applyFill="1" applyBorder="1" applyAlignment="1">
      <alignment horizontal="center" vertical="center" wrapText="1"/>
    </xf>
    <xf numFmtId="4" fontId="37" fillId="27" borderId="23" xfId="345" applyNumberFormat="1" applyFont="1" applyFill="1" applyBorder="1" applyAlignment="1">
      <alignment horizontal="center" vertical="center"/>
    </xf>
    <xf numFmtId="4" fontId="52" fillId="27" borderId="17" xfId="345" applyNumberFormat="1" applyFont="1" applyFill="1" applyBorder="1" applyAlignment="1">
      <alignment horizontal="center" vertical="center" wrapText="1"/>
    </xf>
    <xf numFmtId="40" fontId="104" fillId="60" borderId="19" xfId="230" applyNumberFormat="1" applyFont="1" applyFill="1" applyBorder="1" applyAlignment="1">
      <alignment horizontal="center" vertical="center" wrapText="1"/>
    </xf>
    <xf numFmtId="40" fontId="104" fillId="60" borderId="57" xfId="230" applyNumberFormat="1" applyFont="1" applyFill="1" applyBorder="1" applyAlignment="1">
      <alignment horizontal="center" vertical="center" wrapText="1"/>
    </xf>
    <xf numFmtId="40" fontId="104" fillId="60" borderId="30" xfId="230" applyNumberFormat="1" applyFont="1" applyFill="1" applyBorder="1" applyAlignment="1">
      <alignment horizontal="left" vertical="center" wrapText="1"/>
    </xf>
    <xf numFmtId="178" fontId="120" fillId="60" borderId="113" xfId="246" applyNumberFormat="1" applyFont="1" applyFill="1" applyBorder="1" applyAlignment="1">
      <alignment vertical="center" wrapText="1"/>
    </xf>
    <xf numFmtId="178" fontId="120" fillId="60" borderId="27" xfId="246" applyNumberFormat="1" applyFont="1" applyFill="1" applyBorder="1" applyAlignment="1">
      <alignment vertical="center" wrapText="1"/>
    </xf>
    <xf numFmtId="178" fontId="120" fillId="60" borderId="24" xfId="246" applyNumberFormat="1" applyFont="1" applyFill="1" applyBorder="1" applyAlignment="1">
      <alignment vertical="center" wrapText="1"/>
    </xf>
    <xf numFmtId="0" fontId="52" fillId="60" borderId="60" xfId="246" applyNumberFormat="1" applyFont="1" applyFill="1" applyBorder="1"/>
    <xf numFmtId="0" fontId="0" fillId="0" borderId="60" xfId="0" applyBorder="1"/>
    <xf numFmtId="0" fontId="52" fillId="60" borderId="60" xfId="246" applyNumberFormat="1" applyFont="1" applyFill="1" applyBorder="1" applyAlignment="1">
      <alignment horizontal="center"/>
    </xf>
    <xf numFmtId="0" fontId="52" fillId="60" borderId="95" xfId="246" applyNumberFormat="1" applyFont="1" applyFill="1" applyBorder="1" applyAlignment="1">
      <alignment horizontal="left"/>
    </xf>
    <xf numFmtId="178" fontId="56" fillId="27" borderId="106" xfId="246" applyNumberFormat="1" applyFont="1" applyFill="1" applyBorder="1"/>
    <xf numFmtId="178" fontId="122" fillId="27" borderId="43" xfId="246" applyNumberFormat="1" applyFont="1" applyFill="1" applyBorder="1" applyAlignment="1">
      <alignment horizontal="centerContinuous" vertical="center"/>
    </xf>
    <xf numFmtId="178" fontId="56" fillId="27" borderId="62" xfId="246" applyNumberFormat="1" applyFont="1" applyFill="1" applyBorder="1"/>
    <xf numFmtId="10" fontId="98" fillId="0" borderId="57" xfId="265" applyNumberFormat="1" applyFont="1" applyFill="1" applyBorder="1" applyAlignment="1">
      <alignment horizontal="center" vertical="center" wrapText="1"/>
    </xf>
    <xf numFmtId="166" fontId="104" fillId="60" borderId="17" xfId="214" applyFont="1" applyFill="1" applyBorder="1" applyAlignment="1">
      <alignment horizontal="center" vertical="center" wrapText="1"/>
    </xf>
    <xf numFmtId="0" fontId="52" fillId="60" borderId="43" xfId="246" applyNumberFormat="1" applyFont="1" applyFill="1" applyBorder="1" applyAlignment="1">
      <alignment horizontal="left"/>
    </xf>
    <xf numFmtId="178" fontId="124" fillId="59" borderId="30" xfId="246" applyNumberFormat="1" applyFont="1" applyFill="1" applyBorder="1" applyAlignment="1">
      <alignment horizontal="center"/>
    </xf>
    <xf numFmtId="178" fontId="124" fillId="59" borderId="18" xfId="246" applyNumberFormat="1" applyFont="1" applyFill="1" applyBorder="1" applyAlignment="1">
      <alignment horizontal="center"/>
    </xf>
    <xf numFmtId="178" fontId="124" fillId="59" borderId="17" xfId="246" applyNumberFormat="1" applyFont="1" applyFill="1" applyBorder="1" applyAlignment="1">
      <alignment horizontal="center"/>
    </xf>
    <xf numFmtId="174" fontId="121" fillId="27" borderId="0" xfId="345" applyNumberFormat="1" applyFont="1" applyFill="1" applyBorder="1" applyAlignment="1">
      <alignment horizontal="center" vertical="center" wrapText="1"/>
    </xf>
    <xf numFmtId="178" fontId="119" fillId="27" borderId="63" xfId="246" applyNumberFormat="1" applyFont="1" applyFill="1" applyBorder="1"/>
    <xf numFmtId="164" fontId="104" fillId="60" borderId="29" xfId="206" applyFont="1" applyFill="1" applyBorder="1" applyAlignment="1">
      <alignment vertical="center"/>
    </xf>
    <xf numFmtId="179" fontId="35" fillId="0" borderId="0" xfId="345" applyNumberFormat="1"/>
    <xf numFmtId="178" fontId="56" fillId="59" borderId="29" xfId="246" applyNumberFormat="1" applyFont="1" applyFill="1" applyBorder="1" applyAlignment="1">
      <alignment horizontal="center" vertical="center" wrapText="1"/>
    </xf>
    <xf numFmtId="178" fontId="125" fillId="59" borderId="28" xfId="246" applyNumberFormat="1" applyFont="1" applyFill="1" applyBorder="1" applyAlignment="1">
      <alignment horizontal="center"/>
    </xf>
    <xf numFmtId="174" fontId="12" fillId="0" borderId="16" xfId="246" applyNumberFormat="1" applyFont="1" applyBorder="1" applyAlignment="1">
      <alignment vertical="center"/>
    </xf>
    <xf numFmtId="174" fontId="12" fillId="0" borderId="16" xfId="372" applyNumberFormat="1" applyFont="1" applyBorder="1" applyAlignment="1">
      <alignment vertical="center"/>
    </xf>
    <xf numFmtId="174" fontId="56" fillId="0" borderId="16" xfId="372" applyNumberFormat="1" applyFont="1" applyBorder="1" applyAlignment="1">
      <alignment vertical="center"/>
    </xf>
    <xf numFmtId="174" fontId="56" fillId="0" borderId="28" xfId="372" applyNumberFormat="1" applyFont="1" applyBorder="1" applyAlignment="1">
      <alignment vertical="center"/>
    </xf>
    <xf numFmtId="4" fontId="12" fillId="0" borderId="79" xfId="246" applyNumberFormat="1" applyFont="1" applyBorder="1" applyAlignment="1">
      <alignment vertical="center"/>
    </xf>
    <xf numFmtId="179" fontId="35" fillId="0" borderId="0" xfId="345" applyNumberFormat="1"/>
    <xf numFmtId="0" fontId="104" fillId="27" borderId="19" xfId="230" applyFont="1" applyFill="1" applyBorder="1" applyAlignment="1">
      <alignment horizontal="center" vertical="center"/>
    </xf>
    <xf numFmtId="10" fontId="104" fillId="0" borderId="19" xfId="266" applyNumberFormat="1" applyFont="1" applyFill="1" applyBorder="1" applyAlignment="1">
      <alignment horizontal="center" vertical="center"/>
    </xf>
    <xf numFmtId="164" fontId="104" fillId="27" borderId="19" xfId="206" applyFont="1" applyFill="1" applyBorder="1" applyAlignment="1">
      <alignment horizontal="right" vertical="center"/>
    </xf>
    <xf numFmtId="164" fontId="104" fillId="27" borderId="56" xfId="206" applyFont="1" applyFill="1" applyBorder="1" applyAlignment="1">
      <alignment horizontal="right" vertical="center"/>
    </xf>
    <xf numFmtId="179" fontId="35" fillId="0" borderId="0" xfId="300" applyNumberFormat="1"/>
    <xf numFmtId="179" fontId="35" fillId="59" borderId="0" xfId="300" applyNumberFormat="1" applyFill="1"/>
    <xf numFmtId="4" fontId="37" fillId="0" borderId="16" xfId="300" applyNumberFormat="1" applyFont="1" applyFill="1" applyBorder="1" applyAlignment="1">
      <alignment horizontal="center" vertical="center"/>
    </xf>
    <xf numFmtId="0" fontId="52" fillId="27" borderId="17" xfId="300" applyNumberFormat="1" applyFont="1" applyFill="1" applyBorder="1" applyAlignment="1">
      <alignment horizontal="left" vertical="center"/>
    </xf>
    <xf numFmtId="165" fontId="37" fillId="27" borderId="18" xfId="300" applyFont="1" applyFill="1" applyBorder="1" applyAlignment="1">
      <alignment horizontal="left" vertical="center"/>
    </xf>
    <xf numFmtId="180" fontId="37" fillId="27" borderId="18" xfId="300" applyNumberFormat="1" applyFont="1" applyFill="1" applyBorder="1" applyAlignment="1">
      <alignment horizontal="left" vertical="center"/>
    </xf>
    <xf numFmtId="165" fontId="37" fillId="27" borderId="30" xfId="300" applyFont="1" applyFill="1" applyBorder="1" applyAlignment="1">
      <alignment horizontal="left" vertical="center"/>
    </xf>
    <xf numFmtId="174" fontId="52" fillId="27" borderId="19" xfId="300" applyNumberFormat="1" applyFont="1" applyFill="1" applyBorder="1" applyAlignment="1">
      <alignment horizontal="right" vertical="center" wrapText="1"/>
    </xf>
    <xf numFmtId="174" fontId="37" fillId="27" borderId="19" xfId="300" applyNumberFormat="1" applyFont="1" applyFill="1" applyBorder="1" applyAlignment="1">
      <alignment horizontal="right" vertical="center" wrapText="1"/>
    </xf>
    <xf numFmtId="174" fontId="52" fillId="27" borderId="29" xfId="300" applyNumberFormat="1" applyFont="1" applyFill="1" applyBorder="1" applyAlignment="1">
      <alignment horizontal="center" vertical="center" wrapText="1"/>
    </xf>
    <xf numFmtId="165" fontId="37" fillId="27" borderId="19" xfId="300" applyFont="1" applyFill="1" applyBorder="1" applyAlignment="1">
      <alignment horizontal="center" vertical="center" wrapText="1"/>
    </xf>
    <xf numFmtId="174" fontId="52" fillId="27" borderId="19" xfId="300" applyNumberFormat="1" applyFont="1" applyFill="1" applyBorder="1" applyAlignment="1">
      <alignment horizontal="center" vertical="center" wrapText="1"/>
    </xf>
    <xf numFmtId="179" fontId="35" fillId="0" borderId="0" xfId="300" applyNumberFormat="1" applyFill="1"/>
    <xf numFmtId="4" fontId="37" fillId="27" borderId="16" xfId="300" applyNumberFormat="1" applyFont="1" applyFill="1" applyBorder="1" applyAlignment="1">
      <alignment horizontal="center" vertical="center"/>
    </xf>
    <xf numFmtId="174" fontId="37" fillId="27" borderId="16" xfId="300" applyNumberFormat="1" applyFont="1" applyFill="1" applyBorder="1" applyAlignment="1">
      <alignment horizontal="center" vertical="center"/>
    </xf>
    <xf numFmtId="165" fontId="37" fillId="27" borderId="18" xfId="300" applyFont="1" applyFill="1" applyBorder="1" applyAlignment="1">
      <alignment horizontal="centerContinuous" vertical="center"/>
    </xf>
    <xf numFmtId="180" fontId="37" fillId="27" borderId="18" xfId="300" applyNumberFormat="1" applyFont="1" applyFill="1" applyBorder="1" applyAlignment="1">
      <alignment horizontal="centerContinuous" vertical="center"/>
    </xf>
    <xf numFmtId="179" fontId="37" fillId="27" borderId="19" xfId="300" applyNumberFormat="1" applyFont="1" applyFill="1" applyBorder="1" applyAlignment="1">
      <alignment horizontal="center" vertical="center"/>
    </xf>
    <xf numFmtId="165" fontId="37" fillId="27" borderId="30" xfId="300" applyFont="1" applyFill="1" applyBorder="1" applyAlignment="1">
      <alignment horizontal="centerContinuous" vertical="center"/>
    </xf>
    <xf numFmtId="178" fontId="37" fillId="59" borderId="29" xfId="246" applyNumberFormat="1" applyFont="1" applyFill="1" applyBorder="1" applyAlignment="1">
      <alignment horizontal="center" vertical="center" wrapText="1"/>
    </xf>
    <xf numFmtId="178" fontId="37" fillId="27" borderId="18" xfId="246" applyNumberFormat="1" applyFont="1" applyFill="1" applyBorder="1" applyAlignment="1">
      <alignment horizontal="centerContinuous" vertical="center"/>
    </xf>
    <xf numFmtId="0" fontId="103" fillId="62" borderId="94" xfId="230" applyFont="1" applyFill="1" applyBorder="1" applyAlignment="1">
      <alignment horizontal="center" vertical="center"/>
    </xf>
    <xf numFmtId="0" fontId="104" fillId="0" borderId="47" xfId="230" applyNumberFormat="1" applyFont="1" applyFill="1" applyBorder="1" applyAlignment="1">
      <alignment horizontal="center" vertical="center"/>
    </xf>
    <xf numFmtId="164" fontId="104" fillId="60" borderId="19" xfId="206" applyFont="1" applyFill="1" applyBorder="1" applyAlignment="1">
      <alignment vertical="center"/>
    </xf>
    <xf numFmtId="40" fontId="104" fillId="0" borderId="19" xfId="291" applyNumberFormat="1" applyFont="1" applyFill="1" applyBorder="1" applyAlignment="1">
      <alignment horizontal="right" vertical="center"/>
    </xf>
    <xf numFmtId="183" fontId="98" fillId="0" borderId="19" xfId="230" applyNumberFormat="1" applyFont="1" applyFill="1" applyBorder="1" applyAlignment="1">
      <alignment horizontal="center" vertical="center" wrapText="1"/>
    </xf>
    <xf numFmtId="38" fontId="104" fillId="27" borderId="29" xfId="230" applyNumberFormat="1" applyFont="1" applyFill="1" applyBorder="1" applyAlignment="1">
      <alignment horizontal="center" vertical="center"/>
    </xf>
    <xf numFmtId="0" fontId="104" fillId="60" borderId="30" xfId="230" applyFont="1" applyFill="1" applyBorder="1" applyAlignment="1">
      <alignment horizontal="left" vertical="center" wrapText="1"/>
    </xf>
    <xf numFmtId="44" fontId="104" fillId="27" borderId="29" xfId="212" applyFont="1" applyFill="1" applyBorder="1" applyAlignment="1">
      <alignment horizontal="center" vertical="center"/>
    </xf>
    <xf numFmtId="164" fontId="104" fillId="27" borderId="80" xfId="206" applyFont="1" applyFill="1" applyBorder="1" applyAlignment="1">
      <alignment horizontal="right" vertical="center"/>
    </xf>
    <xf numFmtId="0" fontId="101" fillId="0" borderId="0" xfId="230" applyFont="1" applyFill="1" applyBorder="1" applyAlignment="1">
      <alignment horizontal="left" vertical="center"/>
    </xf>
    <xf numFmtId="179" fontId="35" fillId="0" borderId="0" xfId="345" applyNumberFormat="1"/>
    <xf numFmtId="0" fontId="52" fillId="60" borderId="0" xfId="246" applyNumberFormat="1" applyFont="1" applyFill="1" applyBorder="1" applyAlignment="1">
      <alignment horizontal="left"/>
    </xf>
    <xf numFmtId="0" fontId="52" fillId="60" borderId="0" xfId="246" applyNumberFormat="1" applyFont="1" applyFill="1" applyBorder="1"/>
    <xf numFmtId="0" fontId="52" fillId="60" borderId="0" xfId="246" applyNumberFormat="1" applyFont="1" applyFill="1" applyBorder="1" applyAlignment="1">
      <alignment horizontal="center"/>
    </xf>
    <xf numFmtId="4" fontId="37" fillId="0" borderId="24" xfId="246" applyNumberFormat="1" applyFont="1" applyBorder="1" applyAlignment="1">
      <alignment horizontal="center"/>
    </xf>
    <xf numFmtId="4" fontId="37" fillId="0" borderId="23" xfId="246" applyNumberFormat="1" applyFont="1" applyFill="1" applyBorder="1" applyAlignment="1">
      <alignment horizontal="center"/>
    </xf>
    <xf numFmtId="4" fontId="37" fillId="0" borderId="16" xfId="372" applyNumberFormat="1" applyFont="1" applyBorder="1" applyAlignment="1">
      <alignment horizontal="center"/>
    </xf>
    <xf numFmtId="165" fontId="37" fillId="27" borderId="18" xfId="345" applyFont="1" applyFill="1" applyBorder="1" applyAlignment="1">
      <alignment horizontal="centerContinuous" vertical="center"/>
    </xf>
    <xf numFmtId="180" fontId="37" fillId="27" borderId="18" xfId="345" applyNumberFormat="1" applyFont="1" applyFill="1" applyBorder="1" applyAlignment="1">
      <alignment horizontal="centerContinuous" vertical="center"/>
    </xf>
    <xf numFmtId="165" fontId="37" fillId="27" borderId="30" xfId="345" applyFont="1" applyFill="1" applyBorder="1" applyAlignment="1">
      <alignment horizontal="centerContinuous" vertical="center"/>
    </xf>
    <xf numFmtId="174" fontId="52" fillId="27" borderId="19" xfId="345" applyNumberFormat="1" applyFont="1" applyFill="1" applyBorder="1" applyAlignment="1">
      <alignment horizontal="right" vertical="center" wrapText="1"/>
    </xf>
    <xf numFmtId="174" fontId="37" fillId="27" borderId="19" xfId="345" applyNumberFormat="1" applyFont="1" applyFill="1" applyBorder="1" applyAlignment="1">
      <alignment horizontal="right" vertical="center" wrapText="1"/>
    </xf>
    <xf numFmtId="178" fontId="119" fillId="27" borderId="26" xfId="246" applyNumberFormat="1" applyFont="1" applyFill="1" applyBorder="1"/>
    <xf numFmtId="178" fontId="56" fillId="59" borderId="29" xfId="246" applyNumberFormat="1" applyFont="1" applyFill="1" applyBorder="1" applyAlignment="1">
      <alignment horizontal="center" vertical="center" wrapText="1"/>
    </xf>
    <xf numFmtId="0" fontId="121" fillId="27" borderId="17" xfId="345" applyNumberFormat="1" applyFont="1" applyFill="1" applyBorder="1" applyAlignment="1">
      <alignment horizontal="left" vertical="center"/>
    </xf>
    <xf numFmtId="178" fontId="56" fillId="27" borderId="18" xfId="246" applyNumberFormat="1" applyFont="1" applyFill="1" applyBorder="1" applyAlignment="1">
      <alignment horizontal="centerContinuous" vertical="center"/>
    </xf>
    <xf numFmtId="165" fontId="56" fillId="27" borderId="18" xfId="345" applyFont="1" applyFill="1" applyBorder="1" applyAlignment="1">
      <alignment horizontal="centerContinuous" vertical="center"/>
    </xf>
    <xf numFmtId="180" fontId="56" fillId="27" borderId="18" xfId="345" applyNumberFormat="1" applyFont="1" applyFill="1" applyBorder="1" applyAlignment="1">
      <alignment horizontal="centerContinuous" vertical="center"/>
    </xf>
    <xf numFmtId="174" fontId="121" fillId="27" borderId="19" xfId="345" applyNumberFormat="1" applyFont="1" applyFill="1" applyBorder="1" applyAlignment="1">
      <alignment horizontal="right" vertical="center" wrapText="1"/>
    </xf>
    <xf numFmtId="174" fontId="56" fillId="27" borderId="19" xfId="345" applyNumberFormat="1" applyFont="1" applyFill="1" applyBorder="1" applyAlignment="1">
      <alignment horizontal="right" vertical="center" wrapText="1"/>
    </xf>
    <xf numFmtId="178" fontId="56" fillId="27" borderId="0" xfId="246" applyNumberFormat="1" applyFont="1" applyFill="1" applyBorder="1"/>
    <xf numFmtId="178" fontId="119" fillId="27" borderId="0" xfId="246" applyNumberFormat="1" applyFont="1" applyFill="1" applyBorder="1" applyAlignment="1">
      <alignment horizontal="centerContinuous" vertical="center"/>
    </xf>
    <xf numFmtId="4" fontId="56" fillId="0" borderId="16" xfId="246" applyNumberFormat="1" applyFont="1" applyFill="1" applyBorder="1" applyAlignment="1">
      <alignment horizontal="center" vertical="center" wrapText="1"/>
    </xf>
    <xf numFmtId="4" fontId="12" fillId="0" borderId="16" xfId="372" applyNumberFormat="1" applyFont="1" applyBorder="1" applyAlignment="1">
      <alignment horizontal="center"/>
    </xf>
    <xf numFmtId="178" fontId="124" fillId="59" borderId="17" xfId="246" applyNumberFormat="1" applyFont="1" applyFill="1" applyBorder="1" applyAlignment="1">
      <alignment horizontal="centerContinuous"/>
    </xf>
    <xf numFmtId="178" fontId="124" fillId="59" borderId="18" xfId="246" applyNumberFormat="1" applyFont="1" applyFill="1" applyBorder="1" applyAlignment="1">
      <alignment horizontal="centerContinuous"/>
    </xf>
    <xf numFmtId="178" fontId="124" fillId="59" borderId="30" xfId="246" applyNumberFormat="1" applyFont="1" applyFill="1" applyBorder="1" applyAlignment="1">
      <alignment horizontal="centerContinuous"/>
    </xf>
    <xf numFmtId="178" fontId="124" fillId="59" borderId="29" xfId="246" applyNumberFormat="1" applyFont="1" applyFill="1" applyBorder="1" applyAlignment="1">
      <alignment horizontal="center" vertical="center" wrapText="1"/>
    </xf>
    <xf numFmtId="4" fontId="12" fillId="0" borderId="23" xfId="246" applyNumberFormat="1" applyFont="1" applyFill="1" applyBorder="1" applyAlignment="1">
      <alignment horizontal="center"/>
    </xf>
    <xf numFmtId="4" fontId="56" fillId="27" borderId="16" xfId="345" applyNumberFormat="1" applyFont="1" applyFill="1" applyBorder="1" applyAlignment="1">
      <alignment horizontal="center" vertical="center"/>
    </xf>
    <xf numFmtId="178" fontId="125" fillId="59" borderId="28" xfId="246" applyNumberFormat="1" applyFont="1" applyFill="1" applyBorder="1" applyAlignment="1">
      <alignment horizontal="center"/>
    </xf>
    <xf numFmtId="4" fontId="56" fillId="0" borderId="24" xfId="246" applyNumberFormat="1" applyFont="1" applyFill="1" applyBorder="1" applyAlignment="1">
      <alignment horizontal="center" vertical="center" wrapText="1"/>
    </xf>
    <xf numFmtId="4" fontId="12" fillId="0" borderId="16" xfId="246" applyNumberFormat="1" applyFont="1" applyBorder="1" applyAlignment="1">
      <alignment horizontal="right"/>
    </xf>
    <xf numFmtId="4" fontId="56" fillId="0" borderId="0" xfId="246" applyNumberFormat="1" applyFont="1" applyFill="1" applyBorder="1" applyAlignment="1">
      <alignment horizontal="center" vertical="center" wrapText="1"/>
    </xf>
    <xf numFmtId="4" fontId="118" fillId="0" borderId="16" xfId="246" applyNumberFormat="1" applyFont="1" applyBorder="1" applyAlignment="1" applyProtection="1">
      <alignment horizontal="center" vertical="center"/>
      <protection locked="0"/>
    </xf>
    <xf numFmtId="4" fontId="12" fillId="60" borderId="24" xfId="246" applyNumberFormat="1" applyFont="1" applyFill="1" applyBorder="1" applyAlignment="1">
      <alignment horizontal="center"/>
    </xf>
    <xf numFmtId="44" fontId="104" fillId="60" borderId="19" xfId="212" applyFont="1" applyFill="1" applyBorder="1" applyAlignment="1">
      <alignment horizontal="center" vertical="center"/>
    </xf>
    <xf numFmtId="40" fontId="104" fillId="0" borderId="19" xfId="230" applyNumberFormat="1" applyFont="1" applyFill="1" applyBorder="1" applyAlignment="1">
      <alignment horizontal="center" vertical="center" wrapText="1"/>
    </xf>
    <xf numFmtId="0" fontId="104" fillId="60" borderId="47" xfId="230" applyNumberFormat="1" applyFont="1" applyFill="1" applyBorder="1" applyAlignment="1">
      <alignment horizontal="center" vertical="center"/>
    </xf>
    <xf numFmtId="164" fontId="111" fillId="27" borderId="80" xfId="206" applyFont="1" applyFill="1" applyBorder="1" applyAlignment="1">
      <alignment horizontal="right"/>
    </xf>
    <xf numFmtId="183" fontId="98" fillId="0" borderId="57" xfId="230" applyNumberFormat="1" applyFont="1" applyFill="1" applyBorder="1" applyAlignment="1">
      <alignment horizontal="center" vertical="center" wrapText="1"/>
    </xf>
    <xf numFmtId="174" fontId="121" fillId="27" borderId="0" xfId="345" applyNumberFormat="1" applyFont="1" applyFill="1" applyBorder="1" applyAlignment="1">
      <alignment horizontal="right" vertical="center" wrapText="1"/>
    </xf>
    <xf numFmtId="174" fontId="56" fillId="27" borderId="0" xfId="345" applyNumberFormat="1" applyFont="1" applyFill="1" applyBorder="1" applyAlignment="1">
      <alignment horizontal="right" vertical="center" wrapText="1"/>
    </xf>
    <xf numFmtId="178" fontId="56" fillId="27" borderId="24" xfId="246" applyNumberFormat="1" applyFont="1" applyFill="1" applyBorder="1" applyAlignment="1">
      <alignment horizontal="center" vertical="center" wrapText="1"/>
    </xf>
    <xf numFmtId="178" fontId="12" fillId="27" borderId="0" xfId="246" applyNumberFormat="1" applyFont="1" applyFill="1" applyBorder="1" applyAlignment="1">
      <alignment horizontal="left" vertical="top"/>
    </xf>
    <xf numFmtId="178" fontId="56" fillId="27" borderId="0" xfId="246" applyNumberFormat="1" applyFont="1" applyFill="1" applyBorder="1" applyAlignment="1">
      <alignment horizontal="center" vertical="top"/>
    </xf>
    <xf numFmtId="178" fontId="37" fillId="59" borderId="91" xfId="246" applyNumberFormat="1" applyFont="1" applyFill="1" applyBorder="1" applyAlignment="1">
      <alignment horizontal="centerContinuous"/>
    </xf>
    <xf numFmtId="178" fontId="37" fillId="59" borderId="85" xfId="246" applyNumberFormat="1" applyFont="1" applyFill="1" applyBorder="1" applyAlignment="1">
      <alignment horizontal="centerContinuous"/>
    </xf>
    <xf numFmtId="178" fontId="37" fillId="59" borderId="83" xfId="246" applyNumberFormat="1" applyFont="1" applyFill="1" applyBorder="1" applyAlignment="1">
      <alignment horizontal="centerContinuous"/>
    </xf>
    <xf numFmtId="178" fontId="37" fillId="59" borderId="89" xfId="246" applyNumberFormat="1" applyFont="1" applyFill="1" applyBorder="1" applyAlignment="1">
      <alignment horizontal="center"/>
    </xf>
    <xf numFmtId="0" fontId="52" fillId="27" borderId="108" xfId="345" applyNumberFormat="1" applyFont="1" applyFill="1" applyBorder="1" applyAlignment="1">
      <alignment horizontal="left" vertical="center"/>
    </xf>
    <xf numFmtId="178" fontId="37" fillId="27" borderId="60" xfId="246" applyNumberFormat="1" applyFont="1" applyFill="1" applyBorder="1"/>
    <xf numFmtId="178" fontId="56" fillId="59" borderId="91" xfId="246" applyNumberFormat="1" applyFont="1" applyFill="1" applyBorder="1" applyAlignment="1">
      <alignment horizontal="centerContinuous"/>
    </xf>
    <xf numFmtId="178" fontId="56" fillId="59" borderId="85" xfId="246" applyNumberFormat="1" applyFont="1" applyFill="1" applyBorder="1" applyAlignment="1">
      <alignment horizontal="centerContinuous"/>
    </xf>
    <xf numFmtId="178" fontId="56" fillId="59" borderId="83" xfId="246" applyNumberFormat="1" applyFont="1" applyFill="1" applyBorder="1" applyAlignment="1">
      <alignment horizontal="centerContinuous"/>
    </xf>
    <xf numFmtId="178" fontId="56" fillId="59" borderId="89" xfId="246" applyNumberFormat="1" applyFont="1" applyFill="1" applyBorder="1" applyAlignment="1">
      <alignment horizontal="center"/>
    </xf>
    <xf numFmtId="0" fontId="121" fillId="27" borderId="108" xfId="345" applyNumberFormat="1" applyFont="1" applyFill="1" applyBorder="1" applyAlignment="1">
      <alignment horizontal="left" vertical="center"/>
    </xf>
    <xf numFmtId="178" fontId="56" fillId="27" borderId="60" xfId="246" applyNumberFormat="1" applyFont="1" applyFill="1" applyBorder="1"/>
    <xf numFmtId="0" fontId="121" fillId="27" borderId="23" xfId="345" applyNumberFormat="1" applyFont="1" applyFill="1" applyBorder="1" applyAlignment="1">
      <alignment horizontal="left" vertical="center"/>
    </xf>
    <xf numFmtId="178" fontId="56" fillId="27" borderId="0" xfId="246" applyNumberFormat="1" applyFont="1" applyFill="1" applyBorder="1" applyAlignment="1">
      <alignment horizontal="centerContinuous" vertical="center"/>
    </xf>
    <xf numFmtId="165" fontId="56" fillId="27" borderId="0" xfId="345" applyFont="1" applyFill="1" applyBorder="1" applyAlignment="1">
      <alignment horizontal="centerContinuous" vertical="center"/>
    </xf>
    <xf numFmtId="180" fontId="56" fillId="27" borderId="0" xfId="345" applyNumberFormat="1" applyFont="1" applyFill="1" applyBorder="1" applyAlignment="1">
      <alignment horizontal="centerContinuous" vertical="center"/>
    </xf>
    <xf numFmtId="178" fontId="124" fillId="59" borderId="91" xfId="246" applyNumberFormat="1" applyFont="1" applyFill="1" applyBorder="1" applyAlignment="1">
      <alignment horizontal="centerContinuous"/>
    </xf>
    <xf numFmtId="178" fontId="124" fillId="59" borderId="85" xfId="246" applyNumberFormat="1" applyFont="1" applyFill="1" applyBorder="1" applyAlignment="1">
      <alignment horizontal="centerContinuous"/>
    </xf>
    <xf numFmtId="178" fontId="124" fillId="59" borderId="83" xfId="246" applyNumberFormat="1" applyFont="1" applyFill="1" applyBorder="1" applyAlignment="1">
      <alignment horizontal="centerContinuous"/>
    </xf>
    <xf numFmtId="178" fontId="124" fillId="59" borderId="89" xfId="246" applyNumberFormat="1" applyFont="1" applyFill="1" applyBorder="1" applyAlignment="1">
      <alignment horizontal="center"/>
    </xf>
    <xf numFmtId="0" fontId="121" fillId="27" borderId="92" xfId="345" applyNumberFormat="1" applyFont="1" applyFill="1" applyBorder="1" applyAlignment="1">
      <alignment horizontal="left" vertical="center"/>
    </xf>
    <xf numFmtId="178" fontId="56" fillId="27" borderId="66" xfId="246" applyNumberFormat="1" applyFont="1" applyFill="1" applyBorder="1" applyAlignment="1">
      <alignment horizontal="centerContinuous" vertical="center"/>
    </xf>
    <xf numFmtId="165" fontId="56" fillId="27" borderId="66" xfId="345" applyFont="1" applyFill="1" applyBorder="1" applyAlignment="1">
      <alignment horizontal="centerContinuous" vertical="center"/>
    </xf>
    <xf numFmtId="180" fontId="56" fillId="27" borderId="66" xfId="345" applyNumberFormat="1" applyFont="1" applyFill="1" applyBorder="1" applyAlignment="1">
      <alignment horizontal="centerContinuous" vertical="center"/>
    </xf>
    <xf numFmtId="174" fontId="121" fillId="27" borderId="57" xfId="345" applyNumberFormat="1" applyFont="1" applyFill="1" applyBorder="1" applyAlignment="1">
      <alignment horizontal="right" vertical="center" wrapText="1"/>
    </xf>
    <xf numFmtId="174" fontId="56" fillId="27" borderId="57" xfId="345" applyNumberFormat="1" applyFont="1" applyFill="1" applyBorder="1" applyAlignment="1">
      <alignment horizontal="right" vertical="center" wrapText="1"/>
    </xf>
    <xf numFmtId="174" fontId="121" fillId="27" borderId="57" xfId="345" applyNumberFormat="1" applyFont="1" applyFill="1" applyBorder="1" applyAlignment="1">
      <alignment horizontal="center" vertical="center" wrapText="1"/>
    </xf>
    <xf numFmtId="4" fontId="121" fillId="27" borderId="57" xfId="345" applyNumberFormat="1" applyFont="1" applyFill="1" applyBorder="1" applyAlignment="1">
      <alignment horizontal="center" vertical="center"/>
    </xf>
    <xf numFmtId="0" fontId="104" fillId="60" borderId="106" xfId="300" applyNumberFormat="1" applyFont="1" applyFill="1" applyBorder="1" applyAlignment="1">
      <alignment horizontal="center" vertical="center"/>
    </xf>
    <xf numFmtId="4" fontId="57" fillId="0" borderId="29" xfId="0" applyNumberFormat="1" applyFont="1" applyBorder="1" applyAlignment="1">
      <alignment horizontal="right" vertical="center"/>
    </xf>
    <xf numFmtId="10" fontId="104" fillId="0" borderId="29" xfId="266" applyNumberFormat="1" applyFont="1" applyFill="1" applyBorder="1" applyAlignment="1">
      <alignment horizontal="center" vertical="center"/>
    </xf>
    <xf numFmtId="164" fontId="104" fillId="27" borderId="16" xfId="206" applyFont="1" applyFill="1" applyBorder="1" applyAlignment="1">
      <alignment horizontal="right" vertical="center"/>
    </xf>
    <xf numFmtId="0" fontId="103" fillId="62" borderId="111" xfId="230" applyFont="1" applyFill="1" applyBorder="1" applyAlignment="1">
      <alignment horizontal="center" vertical="center"/>
    </xf>
    <xf numFmtId="0" fontId="104" fillId="60" borderId="61" xfId="230" applyNumberFormat="1" applyFont="1" applyFill="1" applyBorder="1" applyAlignment="1">
      <alignment horizontal="center" vertical="center"/>
    </xf>
    <xf numFmtId="38" fontId="104" fillId="60" borderId="29" xfId="230" applyNumberFormat="1" applyFont="1" applyFill="1" applyBorder="1" applyAlignment="1">
      <alignment horizontal="center" vertical="center"/>
    </xf>
    <xf numFmtId="40" fontId="104" fillId="60" borderId="27" xfId="230" applyNumberFormat="1" applyFont="1" applyFill="1" applyBorder="1" applyAlignment="1">
      <alignment horizontal="left" vertical="center" wrapText="1"/>
    </xf>
    <xf numFmtId="40" fontId="104" fillId="0" borderId="29" xfId="230" applyNumberFormat="1" applyFont="1" applyFill="1" applyBorder="1" applyAlignment="1">
      <alignment horizontal="center" vertical="center" wrapText="1"/>
    </xf>
    <xf numFmtId="166" fontId="104" fillId="60" borderId="25" xfId="214" applyFont="1" applyFill="1" applyBorder="1" applyAlignment="1">
      <alignment horizontal="center" vertical="center" wrapText="1"/>
    </xf>
    <xf numFmtId="10" fontId="98" fillId="0" borderId="29" xfId="265" applyNumberFormat="1" applyFont="1" applyFill="1" applyBorder="1" applyAlignment="1">
      <alignment horizontal="center" vertical="center" wrapText="1"/>
    </xf>
    <xf numFmtId="183" fontId="98" fillId="0" borderId="29" xfId="230" applyNumberFormat="1" applyFont="1" applyFill="1" applyBorder="1" applyAlignment="1">
      <alignment horizontal="center" vertical="center" wrapText="1"/>
    </xf>
    <xf numFmtId="183" fontId="98" fillId="0" borderId="29" xfId="205" applyNumberFormat="1" applyFont="1" applyFill="1" applyBorder="1" applyAlignment="1">
      <alignment horizontal="center" vertical="center" wrapText="1"/>
    </xf>
    <xf numFmtId="183" fontId="98" fillId="0" borderId="80" xfId="205" applyNumberFormat="1" applyFont="1" applyFill="1" applyBorder="1" applyAlignment="1">
      <alignment horizontal="center" vertical="center" wrapText="1"/>
    </xf>
    <xf numFmtId="38" fontId="106" fillId="62" borderId="50" xfId="230" applyNumberFormat="1" applyFont="1" applyFill="1" applyBorder="1" applyAlignment="1">
      <alignment horizontal="center"/>
    </xf>
    <xf numFmtId="38" fontId="101" fillId="62" borderId="94" xfId="230" applyNumberFormat="1" applyFont="1" applyFill="1" applyBorder="1" applyAlignment="1">
      <alignment horizontal="center" vertical="center"/>
    </xf>
    <xf numFmtId="0" fontId="143" fillId="72" borderId="0" xfId="0" applyFont="1" applyFill="1" applyAlignment="1">
      <alignment horizontal="left"/>
    </xf>
    <xf numFmtId="0" fontId="143" fillId="0" borderId="0" xfId="0" applyFont="1" applyAlignment="1">
      <alignment horizontal="right"/>
    </xf>
    <xf numFmtId="0" fontId="143" fillId="0" borderId="0" xfId="0" applyFont="1" applyAlignment="1">
      <alignment horizontal="left"/>
    </xf>
    <xf numFmtId="40" fontId="143" fillId="0" borderId="0" xfId="0" applyNumberFormat="1" applyFont="1" applyAlignment="1">
      <alignment horizontal="right"/>
    </xf>
    <xf numFmtId="0" fontId="126" fillId="72" borderId="19" xfId="464" applyFont="1" applyFill="1" applyBorder="1" applyAlignment="1">
      <alignment horizontal="left" vertical="center" wrapText="1"/>
    </xf>
    <xf numFmtId="0" fontId="0" fillId="72" borderId="19" xfId="0" applyFill="1" applyBorder="1" applyAlignment="1">
      <alignment wrapText="1"/>
    </xf>
    <xf numFmtId="0" fontId="139" fillId="67" borderId="82" xfId="657" applyFont="1" applyFill="1" applyBorder="1" applyAlignment="1">
      <alignment horizontal="center" vertical="center" wrapText="1"/>
    </xf>
    <xf numFmtId="0" fontId="139" fillId="67" borderId="90" xfId="657" applyFont="1" applyFill="1" applyBorder="1" applyAlignment="1">
      <alignment horizontal="center" vertical="center" wrapText="1"/>
    </xf>
    <xf numFmtId="2" fontId="137" fillId="0" borderId="56" xfId="657" applyNumberFormat="1" applyFont="1" applyBorder="1" applyAlignment="1">
      <alignment horizontal="center" vertical="center"/>
    </xf>
    <xf numFmtId="2" fontId="137" fillId="0" borderId="58" xfId="657" applyNumberFormat="1" applyFont="1" applyBorder="1" applyAlignment="1">
      <alignment horizontal="center" vertical="center"/>
    </xf>
    <xf numFmtId="2" fontId="137" fillId="0" borderId="19" xfId="657" applyNumberFormat="1" applyFont="1" applyBorder="1" applyAlignment="1">
      <alignment horizontal="center" vertical="center"/>
    </xf>
    <xf numFmtId="2" fontId="137" fillId="0" borderId="57" xfId="657" applyNumberFormat="1" applyFont="1" applyBorder="1" applyAlignment="1">
      <alignment horizontal="center" vertical="center"/>
    </xf>
    <xf numFmtId="0" fontId="139" fillId="67" borderId="82" xfId="680" applyFont="1" applyFill="1" applyBorder="1" applyAlignment="1">
      <alignment horizontal="center" vertical="center" wrapText="1"/>
    </xf>
    <xf numFmtId="0" fontId="139" fillId="67" borderId="90" xfId="680" applyFont="1" applyFill="1" applyBorder="1" applyAlignment="1">
      <alignment horizontal="center" vertical="center" wrapText="1"/>
    </xf>
    <xf numFmtId="0" fontId="137" fillId="0" borderId="56" xfId="680" applyFont="1" applyBorder="1" applyAlignment="1">
      <alignment horizontal="center" vertical="center"/>
    </xf>
    <xf numFmtId="0" fontId="137" fillId="0" borderId="58" xfId="680" applyFont="1" applyBorder="1" applyAlignment="1">
      <alignment horizontal="center" vertical="center"/>
    </xf>
    <xf numFmtId="2" fontId="137" fillId="0" borderId="19" xfId="680" applyNumberFormat="1" applyFont="1" applyBorder="1" applyAlignment="1">
      <alignment horizontal="center" vertical="center"/>
    </xf>
    <xf numFmtId="2" fontId="137" fillId="0" borderId="57" xfId="680" applyNumberFormat="1" applyFont="1" applyBorder="1" applyAlignment="1">
      <alignment horizontal="center" vertical="center"/>
    </xf>
    <xf numFmtId="44" fontId="0" fillId="0" borderId="56" xfId="0" applyNumberFormat="1" applyBorder="1"/>
    <xf numFmtId="44" fontId="0" fillId="0" borderId="90" xfId="0" applyNumberFormat="1" applyBorder="1"/>
    <xf numFmtId="0" fontId="0" fillId="0" borderId="82" xfId="0" applyBorder="1"/>
    <xf numFmtId="4" fontId="137" fillId="0" borderId="82" xfId="725" applyNumberFormat="1" applyFont="1" applyBorder="1"/>
    <xf numFmtId="4" fontId="1" fillId="0" borderId="19" xfId="725" applyNumberFormat="1" applyBorder="1"/>
    <xf numFmtId="0" fontId="136" fillId="64" borderId="19" xfId="464" applyFont="1" applyFill="1" applyBorder="1" applyAlignment="1">
      <alignment horizontal="center" vertical="center" wrapText="1"/>
    </xf>
    <xf numFmtId="4" fontId="136" fillId="64" borderId="19" xfId="464" applyNumberFormat="1" applyFont="1" applyFill="1" applyBorder="1" applyAlignment="1">
      <alignment horizontal="center" vertical="center" wrapText="1"/>
    </xf>
    <xf numFmtId="0" fontId="136" fillId="65" borderId="19" xfId="464" applyFont="1" applyFill="1" applyBorder="1" applyAlignment="1">
      <alignment horizontal="center" vertical="center" wrapText="1"/>
    </xf>
    <xf numFmtId="0" fontId="136" fillId="65" borderId="19" xfId="464" applyFont="1" applyFill="1" applyBorder="1" applyAlignment="1">
      <alignment horizontal="left" vertical="center" wrapText="1"/>
    </xf>
    <xf numFmtId="4" fontId="136" fillId="65" borderId="19" xfId="464" applyNumberFormat="1" applyFont="1" applyFill="1" applyBorder="1" applyAlignment="1">
      <alignment horizontal="center" vertical="center" wrapText="1"/>
    </xf>
    <xf numFmtId="0" fontId="136" fillId="0" borderId="19" xfId="464" applyFont="1" applyFill="1" applyBorder="1" applyAlignment="1">
      <alignment horizontal="center" vertical="center" wrapText="1"/>
    </xf>
    <xf numFmtId="185" fontId="136" fillId="0" borderId="19" xfId="464" applyNumberFormat="1" applyFont="1" applyFill="1" applyBorder="1" applyAlignment="1">
      <alignment horizontal="center" vertical="center" wrapText="1"/>
    </xf>
    <xf numFmtId="0" fontId="140" fillId="70" borderId="50" xfId="464" applyFont="1" applyFill="1" applyBorder="1" applyAlignment="1">
      <alignment horizontal="center" vertical="center" wrapText="1"/>
    </xf>
    <xf numFmtId="0" fontId="138" fillId="69" borderId="81" xfId="464" applyFont="1" applyFill="1" applyBorder="1" applyAlignment="1">
      <alignment horizontal="center" vertical="center" wrapText="1"/>
    </xf>
    <xf numFmtId="0" fontId="138" fillId="69" borderId="82" xfId="464" applyFont="1" applyFill="1" applyBorder="1" applyAlignment="1">
      <alignment horizontal="center" vertical="center" wrapText="1"/>
    </xf>
    <xf numFmtId="4" fontId="138" fillId="69" borderId="82" xfId="464" applyNumberFormat="1" applyFont="1" applyFill="1" applyBorder="1" applyAlignment="1">
      <alignment horizontal="center" vertical="center" wrapText="1"/>
    </xf>
    <xf numFmtId="0" fontId="139" fillId="67" borderId="82" xfId="695" applyFont="1" applyFill="1" applyBorder="1" applyAlignment="1">
      <alignment horizontal="center" vertical="center" wrapText="1"/>
    </xf>
    <xf numFmtId="0" fontId="139" fillId="67" borderId="90" xfId="695" applyFont="1" applyFill="1" applyBorder="1" applyAlignment="1">
      <alignment horizontal="center" vertical="center" wrapText="1"/>
    </xf>
    <xf numFmtId="0" fontId="136" fillId="64" borderId="47" xfId="464" applyFont="1" applyFill="1" applyBorder="1" applyAlignment="1">
      <alignment horizontal="center" vertical="center" wrapText="1"/>
    </xf>
    <xf numFmtId="0" fontId="137" fillId="0" borderId="56" xfId="695" applyFont="1" applyBorder="1" applyAlignment="1">
      <alignment horizontal="center" vertical="center"/>
    </xf>
    <xf numFmtId="0" fontId="137" fillId="0" borderId="58" xfId="695" applyFont="1" applyBorder="1" applyAlignment="1">
      <alignment horizontal="center" vertical="center"/>
    </xf>
    <xf numFmtId="0" fontId="136" fillId="69" borderId="82" xfId="464" applyFont="1" applyFill="1" applyBorder="1" applyAlignment="1">
      <alignment horizontal="center" vertical="center" wrapText="1"/>
    </xf>
    <xf numFmtId="0" fontId="136" fillId="65" borderId="47" xfId="464" applyFont="1" applyFill="1" applyBorder="1" applyAlignment="1">
      <alignment horizontal="center" vertical="center" wrapText="1"/>
    </xf>
    <xf numFmtId="0" fontId="136" fillId="0" borderId="47" xfId="464" applyFont="1" applyFill="1" applyBorder="1" applyAlignment="1">
      <alignment horizontal="center" vertical="center" wrapText="1"/>
    </xf>
    <xf numFmtId="0" fontId="136" fillId="0" borderId="87" xfId="464" applyFont="1" applyFill="1" applyBorder="1" applyAlignment="1">
      <alignment horizontal="center" vertical="center" wrapText="1"/>
    </xf>
    <xf numFmtId="0" fontId="136" fillId="0" borderId="57" xfId="464" applyFont="1" applyFill="1" applyBorder="1" applyAlignment="1">
      <alignment horizontal="center" vertical="center" wrapText="1"/>
    </xf>
    <xf numFmtId="4" fontId="136" fillId="0" borderId="57" xfId="464" applyNumberFormat="1" applyFont="1" applyFill="1" applyBorder="1" applyAlignment="1">
      <alignment horizontal="center" vertical="center" wrapText="1"/>
    </xf>
    <xf numFmtId="2" fontId="137" fillId="0" borderId="19" xfId="695" applyNumberFormat="1" applyFont="1" applyBorder="1" applyAlignment="1">
      <alignment horizontal="center" vertical="center"/>
    </xf>
    <xf numFmtId="2" fontId="137" fillId="0" borderId="57" xfId="695" applyNumberFormat="1" applyFont="1" applyBorder="1" applyAlignment="1">
      <alignment horizontal="center" vertical="center"/>
    </xf>
    <xf numFmtId="0" fontId="136" fillId="64" borderId="19" xfId="464" applyFont="1" applyFill="1" applyBorder="1" applyAlignment="1">
      <alignment horizontal="center" vertical="center" wrapText="1"/>
    </xf>
    <xf numFmtId="4" fontId="136" fillId="64" borderId="19" xfId="464" applyNumberFormat="1" applyFont="1" applyFill="1" applyBorder="1" applyAlignment="1">
      <alignment horizontal="center" vertical="center" wrapText="1"/>
    </xf>
    <xf numFmtId="0" fontId="136" fillId="0" borderId="19" xfId="464" applyFont="1" applyFill="1" applyBorder="1" applyAlignment="1">
      <alignment horizontal="center" vertical="center" wrapText="1"/>
    </xf>
    <xf numFmtId="0" fontId="136" fillId="0" borderId="19" xfId="464" applyFont="1" applyFill="1" applyBorder="1" applyAlignment="1">
      <alignment horizontal="left" vertical="center" wrapText="1"/>
    </xf>
    <xf numFmtId="4" fontId="136" fillId="0" borderId="19" xfId="464" applyNumberFormat="1" applyFont="1" applyFill="1" applyBorder="1" applyAlignment="1">
      <alignment horizontal="center" vertical="center" wrapText="1"/>
    </xf>
    <xf numFmtId="0" fontId="136" fillId="66" borderId="19" xfId="464" applyFont="1" applyFill="1" applyBorder="1" applyAlignment="1">
      <alignment horizontal="center" vertical="center" wrapText="1"/>
    </xf>
    <xf numFmtId="0" fontId="136" fillId="66" borderId="19" xfId="464" applyFont="1" applyFill="1" applyBorder="1" applyAlignment="1">
      <alignment horizontal="left" vertical="center" wrapText="1"/>
    </xf>
    <xf numFmtId="4" fontId="136" fillId="66" borderId="19" xfId="464" applyNumberFormat="1" applyFont="1" applyFill="1" applyBorder="1" applyAlignment="1">
      <alignment horizontal="center" vertical="center" wrapText="1"/>
    </xf>
    <xf numFmtId="0" fontId="140" fillId="70" borderId="50" xfId="464" applyFont="1" applyFill="1" applyBorder="1" applyAlignment="1">
      <alignment horizontal="center" vertical="center" wrapText="1"/>
    </xf>
    <xf numFmtId="0" fontId="138" fillId="69" borderId="81" xfId="464" applyFont="1" applyFill="1" applyBorder="1" applyAlignment="1">
      <alignment horizontal="center" vertical="center" wrapText="1"/>
    </xf>
    <xf numFmtId="0" fontId="138" fillId="69" borderId="82" xfId="464" applyFont="1" applyFill="1" applyBorder="1" applyAlignment="1">
      <alignment horizontal="center" vertical="center" wrapText="1"/>
    </xf>
    <xf numFmtId="4" fontId="138" fillId="69" borderId="82" xfId="464" applyNumberFormat="1" applyFont="1" applyFill="1" applyBorder="1" applyAlignment="1">
      <alignment horizontal="center" vertical="center" wrapText="1"/>
    </xf>
    <xf numFmtId="0" fontId="139" fillId="67" borderId="82" xfId="713" applyFont="1" applyFill="1" applyBorder="1" applyAlignment="1">
      <alignment horizontal="center" vertical="center" wrapText="1"/>
    </xf>
    <xf numFmtId="0" fontId="139" fillId="67" borderId="90" xfId="713" applyFont="1" applyFill="1" applyBorder="1" applyAlignment="1">
      <alignment horizontal="center" vertical="center" wrapText="1"/>
    </xf>
    <xf numFmtId="0" fontId="136" fillId="64" borderId="47" xfId="464" applyFont="1" applyFill="1" applyBorder="1" applyAlignment="1">
      <alignment horizontal="center" vertical="center" wrapText="1"/>
    </xf>
    <xf numFmtId="0" fontId="136" fillId="0" borderId="47" xfId="464" applyFont="1" applyFill="1" applyBorder="1" applyAlignment="1">
      <alignment horizontal="center" vertical="center" wrapText="1"/>
    </xf>
    <xf numFmtId="0" fontId="136" fillId="0" borderId="87" xfId="464" applyFont="1" applyFill="1" applyBorder="1" applyAlignment="1">
      <alignment horizontal="center" vertical="center" wrapText="1"/>
    </xf>
    <xf numFmtId="0" fontId="136" fillId="0" borderId="57" xfId="464" applyFont="1" applyFill="1" applyBorder="1" applyAlignment="1">
      <alignment horizontal="center" vertical="center" wrapText="1"/>
    </xf>
    <xf numFmtId="4" fontId="136" fillId="0" borderId="57" xfId="464" applyNumberFormat="1" applyFont="1" applyFill="1" applyBorder="1" applyAlignment="1">
      <alignment horizontal="center" vertical="center" wrapText="1"/>
    </xf>
    <xf numFmtId="0" fontId="136" fillId="66" borderId="47" xfId="464" applyFont="1" applyFill="1" applyBorder="1" applyAlignment="1">
      <alignment horizontal="center" vertical="center" wrapText="1"/>
    </xf>
    <xf numFmtId="2" fontId="137" fillId="0" borderId="56" xfId="713" applyNumberFormat="1" applyFont="1" applyBorder="1" applyAlignment="1">
      <alignment horizontal="center" vertical="center"/>
    </xf>
    <xf numFmtId="2" fontId="137" fillId="0" borderId="58" xfId="713" applyNumberFormat="1" applyFont="1" applyBorder="1" applyAlignment="1">
      <alignment horizontal="center" vertical="center"/>
    </xf>
    <xf numFmtId="2" fontId="137" fillId="0" borderId="19" xfId="713" applyNumberFormat="1" applyFont="1" applyBorder="1" applyAlignment="1">
      <alignment horizontal="center" vertical="center"/>
    </xf>
    <xf numFmtId="2" fontId="137" fillId="0" borderId="19" xfId="713" applyNumberFormat="1" applyFont="1" applyBorder="1" applyAlignment="1">
      <alignment horizontal="center"/>
    </xf>
    <xf numFmtId="2" fontId="137" fillId="0" borderId="57" xfId="713" applyNumberFormat="1" applyFont="1" applyBorder="1" applyAlignment="1">
      <alignment horizontal="center"/>
    </xf>
    <xf numFmtId="44" fontId="0" fillId="0" borderId="19" xfId="0" applyNumberFormat="1" applyBorder="1"/>
    <xf numFmtId="4" fontId="137" fillId="0" borderId="19" xfId="725" applyNumberFormat="1" applyFont="1" applyBorder="1"/>
    <xf numFmtId="0" fontId="0" fillId="0" borderId="19" xfId="0" applyBorder="1"/>
    <xf numFmtId="44" fontId="0" fillId="0" borderId="0" xfId="0" applyNumberFormat="1"/>
    <xf numFmtId="40" fontId="0" fillId="0" borderId="19" xfId="0" applyNumberFormat="1" applyBorder="1" applyAlignment="1">
      <alignment horizontal="center" vertical="center"/>
    </xf>
    <xf numFmtId="0" fontId="0" fillId="0" borderId="19" xfId="0" applyBorder="1" applyAlignment="1">
      <alignment horizontal="center" vertical="center"/>
    </xf>
    <xf numFmtId="0" fontId="136" fillId="72" borderId="19" xfId="464" applyFont="1" applyFill="1" applyBorder="1" applyAlignment="1">
      <alignment horizontal="left" vertical="center" wrapText="1"/>
    </xf>
    <xf numFmtId="0" fontId="136" fillId="72" borderId="57" xfId="464" applyFont="1" applyFill="1" applyBorder="1" applyAlignment="1">
      <alignment horizontal="left" vertical="center" wrapText="1"/>
    </xf>
    <xf numFmtId="0" fontId="136" fillId="71" borderId="19" xfId="464" applyFont="1" applyFill="1" applyBorder="1" applyAlignment="1">
      <alignment horizontal="left" vertical="center" wrapText="1"/>
    </xf>
    <xf numFmtId="0" fontId="136" fillId="71" borderId="82" xfId="464" applyFont="1" applyFill="1" applyBorder="1" applyAlignment="1">
      <alignment horizontal="left" vertical="center" wrapText="1"/>
    </xf>
    <xf numFmtId="0" fontId="0" fillId="0" borderId="0" xfId="0"/>
    <xf numFmtId="0" fontId="136" fillId="64" borderId="19" xfId="464" applyFont="1" applyFill="1" applyBorder="1" applyAlignment="1">
      <alignment horizontal="center" vertical="center" wrapText="1"/>
    </xf>
    <xf numFmtId="0" fontId="136" fillId="64" borderId="19" xfId="464" applyFont="1" applyFill="1" applyBorder="1" applyAlignment="1">
      <alignment horizontal="left" vertical="center" wrapText="1"/>
    </xf>
    <xf numFmtId="4" fontId="136" fillId="64" borderId="19" xfId="464" applyNumberFormat="1" applyFont="1" applyFill="1" applyBorder="1" applyAlignment="1">
      <alignment horizontal="center" vertical="center" wrapText="1"/>
    </xf>
    <xf numFmtId="0" fontId="136" fillId="0" borderId="19" xfId="464" applyFont="1" applyFill="1" applyBorder="1" applyAlignment="1">
      <alignment horizontal="center" vertical="center" wrapText="1"/>
    </xf>
    <xf numFmtId="0" fontId="140" fillId="70" borderId="50" xfId="464" applyFont="1" applyFill="1" applyBorder="1" applyAlignment="1">
      <alignment horizontal="center" vertical="center" wrapText="1"/>
    </xf>
    <xf numFmtId="0" fontId="138" fillId="69" borderId="81" xfId="464" applyFont="1" applyFill="1" applyBorder="1" applyAlignment="1">
      <alignment horizontal="center" vertical="center" wrapText="1"/>
    </xf>
    <xf numFmtId="0" fontId="138" fillId="69" borderId="82" xfId="464" applyFont="1" applyFill="1" applyBorder="1" applyAlignment="1">
      <alignment horizontal="center" vertical="center" wrapText="1"/>
    </xf>
    <xf numFmtId="4" fontId="138" fillId="69" borderId="82" xfId="464" applyNumberFormat="1" applyFont="1" applyFill="1" applyBorder="1" applyAlignment="1">
      <alignment horizontal="center" vertical="center" wrapText="1"/>
    </xf>
    <xf numFmtId="0" fontId="136" fillId="64" borderId="47" xfId="464" applyFont="1" applyFill="1" applyBorder="1" applyAlignment="1">
      <alignment horizontal="center" vertical="center" wrapText="1"/>
    </xf>
    <xf numFmtId="0" fontId="136" fillId="64" borderId="81" xfId="464" applyFont="1" applyFill="1" applyBorder="1" applyAlignment="1">
      <alignment horizontal="center" vertical="center" wrapText="1"/>
    </xf>
    <xf numFmtId="0" fontId="136" fillId="64" borderId="82" xfId="464" applyFont="1" applyFill="1" applyBorder="1" applyAlignment="1">
      <alignment horizontal="center" vertical="center" wrapText="1"/>
    </xf>
    <xf numFmtId="0" fontId="71" fillId="72" borderId="0" xfId="230" applyFont="1" applyFill="1" applyBorder="1" applyAlignment="1">
      <alignment horizontal="left"/>
    </xf>
    <xf numFmtId="0" fontId="73" fillId="72" borderId="0" xfId="252" applyFont="1" applyFill="1" applyAlignment="1" applyProtection="1"/>
    <xf numFmtId="40" fontId="71" fillId="72" borderId="0" xfId="230" applyNumberFormat="1" applyFont="1" applyFill="1" applyBorder="1" applyAlignment="1">
      <alignment vertical="center"/>
    </xf>
    <xf numFmtId="0" fontId="71" fillId="72" borderId="0" xfId="230" applyFont="1" applyFill="1" applyBorder="1" applyAlignment="1">
      <alignment vertical="center"/>
    </xf>
    <xf numFmtId="40" fontId="71" fillId="72" borderId="0" xfId="230" applyNumberFormat="1" applyFont="1" applyFill="1" applyBorder="1" applyAlignment="1">
      <alignment horizontal="centerContinuous"/>
    </xf>
    <xf numFmtId="0" fontId="71" fillId="72" borderId="0" xfId="230" applyFont="1" applyFill="1" applyBorder="1" applyAlignment="1">
      <alignment horizontal="centerContinuous" vertical="center"/>
    </xf>
    <xf numFmtId="0" fontId="104" fillId="0" borderId="92" xfId="230" applyNumberFormat="1" applyFont="1" applyFill="1" applyBorder="1" applyAlignment="1">
      <alignment horizontal="center" vertical="center"/>
    </xf>
    <xf numFmtId="0" fontId="104" fillId="0" borderId="57" xfId="230" applyFont="1" applyFill="1" applyBorder="1" applyAlignment="1">
      <alignment horizontal="center" vertical="center"/>
    </xf>
    <xf numFmtId="40" fontId="104" fillId="0" borderId="57" xfId="291" applyFont="1" applyFill="1" applyBorder="1" applyAlignment="1">
      <alignment horizontal="right" vertical="center"/>
    </xf>
    <xf numFmtId="44" fontId="104" fillId="0" borderId="57" xfId="212" applyFont="1" applyFill="1" applyBorder="1" applyAlignment="1">
      <alignment horizontal="center" vertical="center"/>
    </xf>
    <xf numFmtId="10" fontId="104" fillId="0" borderId="57" xfId="266" applyNumberFormat="1" applyFont="1" applyFill="1" applyBorder="1" applyAlignment="1">
      <alignment horizontal="center" vertical="center"/>
    </xf>
    <xf numFmtId="164" fontId="104" fillId="0" borderId="98" xfId="206" applyFont="1" applyFill="1" applyBorder="1" applyAlignment="1">
      <alignment horizontal="right" vertical="center"/>
    </xf>
    <xf numFmtId="164" fontId="104" fillId="0" borderId="98" xfId="206" applyFont="1" applyFill="1" applyBorder="1" applyAlignment="1">
      <alignment vertical="center"/>
    </xf>
    <xf numFmtId="164" fontId="104" fillId="0" borderId="58" xfId="206" applyFont="1" applyFill="1" applyBorder="1" applyAlignment="1">
      <alignment horizontal="right" vertical="center"/>
    </xf>
    <xf numFmtId="0" fontId="98" fillId="0" borderId="47" xfId="230" applyNumberFormat="1" applyFont="1" applyFill="1" applyBorder="1" applyAlignment="1">
      <alignment horizontal="center" vertical="center"/>
    </xf>
    <xf numFmtId="40" fontId="98" fillId="0" borderId="19" xfId="230" applyNumberFormat="1" applyFont="1" applyFill="1" applyBorder="1" applyAlignment="1">
      <alignment horizontal="center" vertical="center"/>
    </xf>
    <xf numFmtId="44" fontId="98" fillId="0" borderId="17" xfId="212" applyFont="1" applyFill="1" applyBorder="1" applyAlignment="1">
      <alignment horizontal="center" vertical="center"/>
    </xf>
    <xf numFmtId="40" fontId="104" fillId="60" borderId="30" xfId="230" applyNumberFormat="1" applyFont="1" applyFill="1" applyBorder="1" applyAlignment="1">
      <alignment horizontal="justify" vertical="center" wrapText="1"/>
    </xf>
    <xf numFmtId="0" fontId="104" fillId="60" borderId="30" xfId="0" applyFont="1" applyFill="1" applyBorder="1" applyAlignment="1">
      <alignment vertical="center" wrapText="1"/>
    </xf>
    <xf numFmtId="164" fontId="105" fillId="27" borderId="80" xfId="206" applyFont="1" applyFill="1" applyBorder="1" applyAlignment="1">
      <alignment horizontal="right" vertical="center"/>
    </xf>
    <xf numFmtId="0" fontId="104" fillId="0" borderId="27" xfId="0" applyFont="1" applyBorder="1" applyAlignment="1">
      <alignment vertical="center" wrapText="1"/>
    </xf>
    <xf numFmtId="166" fontId="98" fillId="0" borderId="16" xfId="205" applyFont="1" applyFill="1" applyBorder="1" applyAlignment="1">
      <alignment horizontal="center" vertical="top" wrapText="1"/>
    </xf>
    <xf numFmtId="10" fontId="98" fillId="59" borderId="34" xfId="265" applyNumberFormat="1" applyFont="1" applyFill="1" applyBorder="1" applyAlignment="1">
      <alignment horizontal="center" vertical="center"/>
    </xf>
    <xf numFmtId="166" fontId="98" fillId="0" borderId="35" xfId="205" applyFont="1" applyFill="1" applyBorder="1" applyAlignment="1">
      <alignment horizontal="center" vertical="center"/>
    </xf>
    <xf numFmtId="166" fontId="98" fillId="0" borderId="35" xfId="205" applyFont="1" applyFill="1" applyBorder="1" applyAlignment="1">
      <alignment horizontal="right" vertical="center"/>
    </xf>
    <xf numFmtId="0" fontId="104" fillId="60" borderId="27" xfId="0" applyFont="1" applyFill="1" applyBorder="1" applyAlignment="1">
      <alignment vertical="center" wrapText="1"/>
    </xf>
    <xf numFmtId="0" fontId="104" fillId="60" borderId="30" xfId="230" applyFont="1" applyFill="1" applyBorder="1" applyAlignment="1">
      <alignment horizontal="left" vertical="center"/>
    </xf>
    <xf numFmtId="0" fontId="98" fillId="60" borderId="30" xfId="230" applyFont="1" applyFill="1" applyBorder="1" applyAlignment="1">
      <alignment vertical="center" wrapText="1"/>
    </xf>
    <xf numFmtId="0" fontId="98" fillId="60" borderId="30" xfId="0" applyFont="1" applyFill="1" applyBorder="1" applyAlignment="1">
      <alignment vertical="center" wrapText="1"/>
    </xf>
    <xf numFmtId="0" fontId="126" fillId="60" borderId="19" xfId="464" applyFont="1" applyFill="1" applyBorder="1" applyAlignment="1">
      <alignment horizontal="left" vertical="center" wrapText="1"/>
    </xf>
    <xf numFmtId="44" fontId="126" fillId="0" borderId="19" xfId="453" applyFont="1" applyFill="1" applyBorder="1" applyAlignment="1">
      <alignment vertical="center"/>
    </xf>
    <xf numFmtId="0" fontId="104" fillId="60" borderId="30" xfId="230" applyFont="1" applyFill="1" applyBorder="1" applyAlignment="1">
      <alignment vertical="center" wrapText="1"/>
    </xf>
    <xf numFmtId="0" fontId="104" fillId="60" borderId="59" xfId="0" applyFont="1" applyFill="1" applyBorder="1" applyAlignment="1">
      <alignment vertical="center" wrapText="1"/>
    </xf>
    <xf numFmtId="0" fontId="104" fillId="60" borderId="27" xfId="0" applyFont="1" applyFill="1" applyBorder="1" applyAlignment="1">
      <alignment vertical="center"/>
    </xf>
    <xf numFmtId="186" fontId="126" fillId="0" borderId="19" xfId="464" applyNumberFormat="1" applyFont="1" applyFill="1" applyBorder="1" applyAlignment="1">
      <alignment horizontal="center" vertical="center" wrapText="1"/>
    </xf>
    <xf numFmtId="0" fontId="143" fillId="0" borderId="19" xfId="0" applyFont="1" applyBorder="1" applyAlignment="1">
      <alignment vertical="center" wrapText="1"/>
    </xf>
    <xf numFmtId="0" fontId="143" fillId="60" borderId="19" xfId="0" applyFont="1" applyFill="1" applyBorder="1" applyAlignment="1">
      <alignment vertical="center" wrapText="1"/>
    </xf>
    <xf numFmtId="187" fontId="126" fillId="0" borderId="19" xfId="464" applyNumberFormat="1" applyFont="1" applyFill="1" applyBorder="1" applyAlignment="1">
      <alignment horizontal="center" vertical="center" wrapText="1"/>
    </xf>
    <xf numFmtId="187" fontId="126" fillId="60" borderId="19" xfId="464" applyNumberFormat="1" applyFont="1" applyFill="1" applyBorder="1" applyAlignment="1">
      <alignment horizontal="center" vertical="center" wrapText="1"/>
    </xf>
    <xf numFmtId="44" fontId="126" fillId="60" borderId="19" xfId="453" applyFont="1" applyFill="1" applyBorder="1" applyAlignment="1">
      <alignment vertical="center"/>
    </xf>
    <xf numFmtId="0" fontId="126" fillId="60" borderId="60" xfId="464" applyFont="1" applyFill="1" applyBorder="1" applyAlignment="1">
      <alignment horizontal="left" vertical="center" wrapText="1"/>
    </xf>
    <xf numFmtId="0" fontId="104" fillId="60" borderId="59" xfId="230" applyFont="1" applyFill="1" applyBorder="1" applyAlignment="1">
      <alignment vertical="center" wrapText="1"/>
    </xf>
    <xf numFmtId="0" fontId="126" fillId="60" borderId="19" xfId="464" applyFont="1" applyFill="1" applyBorder="1" applyAlignment="1">
      <alignment horizontal="center" vertical="center" wrapText="1"/>
    </xf>
    <xf numFmtId="0" fontId="61" fillId="0" borderId="0" xfId="230" applyFont="1" applyAlignment="1">
      <alignment horizontal="left"/>
    </xf>
    <xf numFmtId="0" fontId="111" fillId="27" borderId="106" xfId="230" applyNumberFormat="1" applyFont="1" applyFill="1" applyBorder="1" applyAlignment="1">
      <alignment horizontal="right"/>
    </xf>
    <xf numFmtId="0" fontId="111" fillId="27" borderId="26" xfId="230" applyNumberFormat="1" applyFont="1" applyFill="1" applyBorder="1" applyAlignment="1">
      <alignment horizontal="right"/>
    </xf>
    <xf numFmtId="0" fontId="111" fillId="27" borderId="27" xfId="230" applyNumberFormat="1" applyFont="1" applyFill="1" applyBorder="1" applyAlignment="1">
      <alignment horizontal="right"/>
    </xf>
    <xf numFmtId="40" fontId="100" fillId="59" borderId="63" xfId="230" applyNumberFormat="1" applyFont="1" applyFill="1" applyBorder="1" applyAlignment="1">
      <alignment horizontal="right"/>
    </xf>
    <xf numFmtId="40" fontId="101" fillId="62" borderId="68" xfId="230" applyNumberFormat="1" applyFont="1" applyFill="1" applyBorder="1" applyAlignment="1">
      <alignment horizontal="left" vertical="center" wrapText="1"/>
    </xf>
    <xf numFmtId="40" fontId="101" fillId="62" borderId="69" xfId="230" applyNumberFormat="1" applyFont="1" applyFill="1" applyBorder="1" applyAlignment="1">
      <alignment horizontal="left" vertical="center" wrapText="1"/>
    </xf>
    <xf numFmtId="40" fontId="101" fillId="62" borderId="51" xfId="230" applyNumberFormat="1" applyFont="1" applyFill="1" applyBorder="1" applyAlignment="1">
      <alignment horizontal="left" vertical="center" wrapText="1"/>
    </xf>
    <xf numFmtId="40" fontId="102" fillId="59" borderId="60" xfId="230" applyNumberFormat="1" applyFont="1" applyFill="1" applyBorder="1" applyAlignment="1">
      <alignment horizontal="center"/>
    </xf>
    <xf numFmtId="0" fontId="101" fillId="62" borderId="69" xfId="230" applyFont="1" applyFill="1" applyBorder="1" applyAlignment="1">
      <alignment horizontal="left" vertical="center"/>
    </xf>
    <xf numFmtId="0" fontId="101" fillId="62" borderId="51" xfId="230" applyFont="1" applyFill="1" applyBorder="1" applyAlignment="1">
      <alignment horizontal="left" vertical="center"/>
    </xf>
    <xf numFmtId="0" fontId="105" fillId="27" borderId="106" xfId="230" applyNumberFormat="1" applyFont="1" applyFill="1" applyBorder="1" applyAlignment="1">
      <alignment horizontal="right" vertical="center"/>
    </xf>
    <xf numFmtId="0" fontId="105" fillId="27" borderId="26" xfId="230" applyNumberFormat="1" applyFont="1" applyFill="1" applyBorder="1" applyAlignment="1">
      <alignment horizontal="right" vertical="center"/>
    </xf>
    <xf numFmtId="0" fontId="105" fillId="27" borderId="27" xfId="230" applyNumberFormat="1" applyFont="1" applyFill="1" applyBorder="1" applyAlignment="1">
      <alignment horizontal="right" vertical="center"/>
    </xf>
    <xf numFmtId="0" fontId="99" fillId="60" borderId="62" xfId="230" applyFont="1" applyFill="1" applyBorder="1" applyAlignment="1">
      <alignment horizontal="center" vertical="center"/>
    </xf>
    <xf numFmtId="0" fontId="99" fillId="60" borderId="63" xfId="230" applyFont="1" applyFill="1" applyBorder="1" applyAlignment="1">
      <alignment horizontal="center" vertical="center"/>
    </xf>
    <xf numFmtId="0" fontId="99" fillId="60" borderId="64" xfId="230" applyFont="1" applyFill="1" applyBorder="1" applyAlignment="1">
      <alignment horizontal="center" vertical="center"/>
    </xf>
    <xf numFmtId="0" fontId="103" fillId="59" borderId="84" xfId="230" applyFont="1" applyFill="1" applyBorder="1" applyAlignment="1">
      <alignment horizontal="center" vertical="center"/>
    </xf>
    <xf numFmtId="0" fontId="103" fillId="59" borderId="83" xfId="230" applyFont="1" applyFill="1" applyBorder="1" applyAlignment="1">
      <alignment horizontal="center" vertical="center"/>
    </xf>
    <xf numFmtId="0" fontId="103" fillId="59" borderId="85" xfId="230" applyFont="1" applyFill="1" applyBorder="1" applyAlignment="1">
      <alignment horizontal="center" vertical="center"/>
    </xf>
    <xf numFmtId="0" fontId="103" fillId="59" borderId="86" xfId="230" applyFont="1" applyFill="1" applyBorder="1" applyAlignment="1">
      <alignment horizontal="center" vertical="center"/>
    </xf>
    <xf numFmtId="0" fontId="103" fillId="27" borderId="0" xfId="230" applyFont="1" applyFill="1" applyBorder="1" applyAlignment="1">
      <alignment horizontal="center" vertical="top" wrapText="1"/>
    </xf>
    <xf numFmtId="0" fontId="103" fillId="27" borderId="44" xfId="230" applyFont="1" applyFill="1" applyBorder="1" applyAlignment="1">
      <alignment horizontal="center" vertical="top" wrapText="1"/>
    </xf>
    <xf numFmtId="0" fontId="101" fillId="0" borderId="0" xfId="230" applyFont="1" applyFill="1" applyBorder="1" applyAlignment="1">
      <alignment horizontal="center" vertical="center"/>
    </xf>
    <xf numFmtId="0" fontId="101" fillId="62" borderId="63" xfId="230" applyFont="1" applyFill="1" applyBorder="1" applyAlignment="1">
      <alignment horizontal="left" vertical="center"/>
    </xf>
    <xf numFmtId="49" fontId="98" fillId="0" borderId="100" xfId="257" applyNumberFormat="1" applyFont="1" applyFill="1" applyBorder="1" applyAlignment="1">
      <alignment vertical="center"/>
    </xf>
    <xf numFmtId="49" fontId="98" fillId="0" borderId="0" xfId="257" applyNumberFormat="1" applyFont="1" applyFill="1" applyBorder="1" applyAlignment="1">
      <alignment vertical="center"/>
    </xf>
    <xf numFmtId="49" fontId="98" fillId="0" borderId="24" xfId="257" applyNumberFormat="1" applyFont="1" applyFill="1" applyBorder="1" applyAlignment="1">
      <alignment vertical="center"/>
    </xf>
    <xf numFmtId="40" fontId="98" fillId="0" borderId="25" xfId="257" applyNumberFormat="1" applyFont="1" applyFill="1" applyBorder="1" applyAlignment="1">
      <alignment horizontal="left" vertical="center" wrapText="1"/>
    </xf>
    <xf numFmtId="0" fontId="98" fillId="0" borderId="27" xfId="257" applyFont="1" applyFill="1" applyBorder="1" applyAlignment="1">
      <alignment horizontal="left" vertical="center" wrapText="1"/>
    </xf>
    <xf numFmtId="49" fontId="111" fillId="0" borderId="17" xfId="257" applyNumberFormat="1" applyFont="1" applyFill="1" applyBorder="1" applyAlignment="1">
      <alignment horizontal="center" vertical="center"/>
    </xf>
    <xf numFmtId="49" fontId="111" fillId="0" borderId="30" xfId="257" applyNumberFormat="1" applyFont="1" applyFill="1" applyBorder="1" applyAlignment="1">
      <alignment horizontal="center" vertical="center"/>
    </xf>
    <xf numFmtId="0" fontId="98" fillId="0" borderId="23" xfId="257" applyFont="1" applyFill="1" applyBorder="1" applyAlignment="1">
      <alignment horizontal="left" vertical="center" wrapText="1"/>
    </xf>
    <xf numFmtId="0" fontId="98" fillId="0" borderId="24" xfId="257" applyFont="1" applyFill="1" applyBorder="1" applyAlignment="1">
      <alignment horizontal="left" vertical="center" wrapText="1"/>
    </xf>
    <xf numFmtId="0" fontId="117" fillId="0" borderId="62" xfId="256" applyFont="1" applyFill="1" applyBorder="1" applyAlignment="1">
      <alignment horizontal="center" vertical="center" wrapText="1"/>
    </xf>
    <xf numFmtId="0" fontId="117" fillId="0" borderId="63" xfId="256" applyFont="1" applyFill="1" applyBorder="1" applyAlignment="1">
      <alignment horizontal="center" vertical="center" wrapText="1"/>
    </xf>
    <xf numFmtId="0" fontId="117" fillId="0" borderId="64" xfId="256" applyFont="1" applyFill="1" applyBorder="1" applyAlignment="1">
      <alignment horizontal="center" vertical="center" wrapText="1"/>
    </xf>
    <xf numFmtId="0" fontId="117" fillId="0" borderId="43" xfId="256" applyFont="1" applyFill="1" applyBorder="1" applyAlignment="1">
      <alignment horizontal="center" vertical="center" wrapText="1"/>
    </xf>
    <xf numFmtId="0" fontId="117" fillId="0" borderId="0" xfId="256" applyFont="1" applyFill="1" applyBorder="1" applyAlignment="1">
      <alignment horizontal="center" vertical="center" wrapText="1"/>
    </xf>
    <xf numFmtId="0" fontId="117" fillId="0" borderId="44" xfId="256" applyFont="1" applyFill="1" applyBorder="1" applyAlignment="1">
      <alignment horizontal="center" vertical="center" wrapText="1"/>
    </xf>
    <xf numFmtId="0" fontId="111" fillId="27" borderId="0" xfId="230" applyFont="1" applyFill="1" applyBorder="1" applyAlignment="1">
      <alignment horizontal="center" vertical="center"/>
    </xf>
    <xf numFmtId="0" fontId="111" fillId="27" borderId="44" xfId="230" applyFont="1" applyFill="1" applyBorder="1" applyAlignment="1">
      <alignment horizontal="center" vertical="center"/>
    </xf>
    <xf numFmtId="49" fontId="111" fillId="0" borderId="93" xfId="257" applyNumberFormat="1" applyFont="1" applyFill="1" applyBorder="1" applyAlignment="1">
      <alignment horizontal="center" vertical="center"/>
    </xf>
    <xf numFmtId="49" fontId="111" fillId="0" borderId="97" xfId="257" applyNumberFormat="1" applyFont="1" applyFill="1" applyBorder="1" applyAlignment="1">
      <alignment horizontal="center" vertical="center"/>
    </xf>
    <xf numFmtId="49" fontId="111" fillId="0" borderId="99" xfId="257" applyNumberFormat="1" applyFont="1" applyFill="1" applyBorder="1" applyAlignment="1">
      <alignment horizontal="center" vertical="center"/>
    </xf>
    <xf numFmtId="0" fontId="111" fillId="0" borderId="20" xfId="257" applyFont="1" applyFill="1" applyBorder="1" applyAlignment="1">
      <alignment horizontal="center" vertical="center" wrapText="1"/>
    </xf>
    <xf numFmtId="0" fontId="111" fillId="0" borderId="21" xfId="257" applyFont="1" applyFill="1" applyBorder="1" applyAlignment="1">
      <alignment horizontal="center" vertical="center" wrapText="1"/>
    </xf>
    <xf numFmtId="0" fontId="111" fillId="0" borderId="22" xfId="257" applyFont="1" applyFill="1" applyBorder="1" applyAlignment="1">
      <alignment horizontal="center" vertical="center" wrapText="1"/>
    </xf>
    <xf numFmtId="0" fontId="111" fillId="0" borderId="25" xfId="257" applyFont="1" applyFill="1" applyBorder="1" applyAlignment="1">
      <alignment horizontal="center" vertical="center" wrapText="1"/>
    </xf>
    <xf numFmtId="0" fontId="111" fillId="0" borderId="26" xfId="257" applyFont="1" applyFill="1" applyBorder="1" applyAlignment="1">
      <alignment horizontal="left" vertical="center" wrapText="1"/>
    </xf>
    <xf numFmtId="0" fontId="111" fillId="0" borderId="27" xfId="257" applyFont="1" applyFill="1" applyBorder="1" applyAlignment="1">
      <alignment horizontal="left" vertical="center" wrapText="1"/>
    </xf>
    <xf numFmtId="0" fontId="111" fillId="27" borderId="0" xfId="230" applyFont="1" applyFill="1" applyBorder="1" applyAlignment="1">
      <alignment horizontal="center" vertical="center" wrapText="1"/>
    </xf>
    <xf numFmtId="0" fontId="111" fillId="27" borderId="44" xfId="230" applyFont="1" applyFill="1" applyBorder="1" applyAlignment="1">
      <alignment horizontal="center" vertical="center" wrapText="1"/>
    </xf>
    <xf numFmtId="4" fontId="111" fillId="59" borderId="20" xfId="257" applyNumberFormat="1" applyFont="1" applyFill="1" applyBorder="1" applyAlignment="1">
      <alignment horizontal="center" vertical="center"/>
    </xf>
    <xf numFmtId="4" fontId="111" fillId="59" borderId="21" xfId="257" applyNumberFormat="1" applyFont="1" applyFill="1" applyBorder="1" applyAlignment="1">
      <alignment horizontal="center" vertical="center"/>
    </xf>
    <xf numFmtId="4" fontId="111" fillId="59" borderId="54" xfId="257" applyNumberFormat="1" applyFont="1" applyFill="1" applyBorder="1" applyAlignment="1">
      <alignment horizontal="center" vertical="center"/>
    </xf>
    <xf numFmtId="4" fontId="111" fillId="0" borderId="17" xfId="257" applyNumberFormat="1" applyFont="1" applyFill="1" applyBorder="1" applyAlignment="1">
      <alignment horizontal="center" vertical="center"/>
    </xf>
    <xf numFmtId="4" fontId="111" fillId="0" borderId="18" xfId="257" applyNumberFormat="1" applyFont="1" applyFill="1" applyBorder="1" applyAlignment="1">
      <alignment horizontal="center" vertical="center"/>
    </xf>
    <xf numFmtId="4" fontId="111" fillId="0" borderId="48" xfId="257" applyNumberFormat="1" applyFont="1" applyFill="1" applyBorder="1" applyAlignment="1">
      <alignment horizontal="center" vertical="center"/>
    </xf>
    <xf numFmtId="0" fontId="111" fillId="0" borderId="45" xfId="257" applyFont="1" applyFill="1" applyBorder="1" applyAlignment="1">
      <alignment horizontal="center" vertical="center" wrapText="1"/>
    </xf>
    <xf numFmtId="0" fontId="111" fillId="0" borderId="67" xfId="257" applyFont="1" applyFill="1" applyBorder="1" applyAlignment="1">
      <alignment horizontal="center" vertical="center" wrapText="1"/>
    </xf>
    <xf numFmtId="49" fontId="111" fillId="0" borderId="48" xfId="257" applyNumberFormat="1" applyFont="1" applyFill="1" applyBorder="1" applyAlignment="1">
      <alignment horizontal="center" vertical="center"/>
    </xf>
    <xf numFmtId="49" fontId="98" fillId="0" borderId="101" xfId="257" applyNumberFormat="1" applyFont="1" applyFill="1" applyBorder="1" applyAlignment="1">
      <alignment horizontal="left" vertical="center"/>
    </xf>
    <xf numFmtId="49" fontId="98" fillId="0" borderId="40" xfId="257" applyNumberFormat="1" applyFont="1" applyFill="1" applyBorder="1" applyAlignment="1">
      <alignment horizontal="left" vertical="center"/>
    </xf>
    <xf numFmtId="49" fontId="98" fillId="0" borderId="67" xfId="257" applyNumberFormat="1" applyFont="1" applyFill="1" applyBorder="1" applyAlignment="1">
      <alignment horizontal="left" vertical="center"/>
    </xf>
    <xf numFmtId="49" fontId="37" fillId="0" borderId="0" xfId="257" applyNumberFormat="1" applyFont="1" applyFill="1" applyBorder="1" applyAlignment="1">
      <alignment vertical="center"/>
    </xf>
    <xf numFmtId="0" fontId="52" fillId="27" borderId="0" xfId="230" applyFont="1" applyFill="1" applyBorder="1" applyAlignment="1">
      <alignment horizontal="left" vertical="top" wrapText="1"/>
    </xf>
    <xf numFmtId="49" fontId="37" fillId="0" borderId="0" xfId="257" quotePrefix="1" applyNumberFormat="1" applyFont="1" applyFill="1" applyBorder="1" applyAlignment="1">
      <alignment horizontal="left" vertical="center"/>
    </xf>
    <xf numFmtId="49" fontId="37" fillId="0" borderId="0" xfId="257" applyNumberFormat="1" applyFont="1" applyFill="1" applyBorder="1" applyAlignment="1">
      <alignment horizontal="left" vertical="center"/>
    </xf>
    <xf numFmtId="4" fontId="52" fillId="61" borderId="0" xfId="257" applyNumberFormat="1" applyFont="1" applyFill="1" applyBorder="1" applyAlignment="1">
      <alignment horizontal="center" vertical="center"/>
    </xf>
    <xf numFmtId="4" fontId="52" fillId="0" borderId="0" xfId="257" applyNumberFormat="1" applyFont="1" applyFill="1" applyBorder="1" applyAlignment="1">
      <alignment horizontal="center" vertical="center"/>
    </xf>
    <xf numFmtId="0" fontId="52" fillId="0" borderId="0" xfId="257" applyFont="1" applyFill="1" applyBorder="1" applyAlignment="1">
      <alignment horizontal="center" vertical="center" wrapText="1"/>
    </xf>
    <xf numFmtId="0" fontId="37" fillId="0" borderId="0" xfId="257" applyFont="1" applyFill="1" applyBorder="1" applyAlignment="1">
      <alignment vertical="center" wrapText="1"/>
    </xf>
    <xf numFmtId="0" fontId="52" fillId="27" borderId="0" xfId="230" applyFont="1" applyFill="1" applyBorder="1" applyAlignment="1">
      <alignment horizontal="center" vertical="center"/>
    </xf>
    <xf numFmtId="4" fontId="37" fillId="0" borderId="0" xfId="257" applyNumberFormat="1" applyFont="1" applyFill="1" applyBorder="1" applyAlignment="1">
      <alignment vertical="center" wrapText="1"/>
    </xf>
    <xf numFmtId="49" fontId="52" fillId="0" borderId="0" xfId="257" applyNumberFormat="1" applyFont="1" applyFill="1" applyBorder="1" applyAlignment="1">
      <alignment horizontal="center" vertical="center"/>
    </xf>
    <xf numFmtId="40" fontId="37" fillId="0" borderId="0" xfId="257" applyNumberFormat="1" applyFont="1" applyFill="1" applyBorder="1" applyAlignment="1">
      <alignment vertical="center" wrapText="1"/>
    </xf>
    <xf numFmtId="0" fontId="37" fillId="0" borderId="0" xfId="257" applyFont="1" applyFill="1" applyBorder="1" applyAlignment="1">
      <alignment horizontal="left" vertical="center" wrapText="1"/>
    </xf>
    <xf numFmtId="49" fontId="60" fillId="0" borderId="0" xfId="257" applyNumberFormat="1" applyFont="1" applyFill="1" applyBorder="1" applyAlignment="1">
      <alignment horizontal="center" vertical="center"/>
    </xf>
    <xf numFmtId="0" fontId="60" fillId="27" borderId="0" xfId="230" applyFont="1" applyFill="1" applyBorder="1" applyAlignment="1">
      <alignment horizontal="center" vertical="center"/>
    </xf>
    <xf numFmtId="0" fontId="60" fillId="27" borderId="44" xfId="230" applyFont="1" applyFill="1" applyBorder="1" applyAlignment="1">
      <alignment horizontal="center" vertical="center"/>
    </xf>
    <xf numFmtId="0" fontId="60" fillId="27" borderId="30" xfId="230" applyFont="1" applyFill="1" applyBorder="1" applyAlignment="1">
      <alignment horizontal="center" vertical="center"/>
    </xf>
    <xf numFmtId="0" fontId="60" fillId="27" borderId="56" xfId="230" applyFont="1" applyFill="1" applyBorder="1" applyAlignment="1">
      <alignment horizontal="center" vertical="center"/>
    </xf>
    <xf numFmtId="0" fontId="60" fillId="27" borderId="19" xfId="230" applyFont="1" applyFill="1" applyBorder="1" applyAlignment="1">
      <alignment horizontal="center" vertical="center"/>
    </xf>
    <xf numFmtId="0" fontId="60" fillId="27" borderId="0" xfId="230" applyFont="1" applyFill="1" applyBorder="1" applyAlignment="1">
      <alignment horizontal="left" vertical="top" wrapText="1"/>
    </xf>
    <xf numFmtId="0" fontId="60" fillId="27" borderId="44" xfId="230" applyFont="1" applyFill="1" applyBorder="1" applyAlignment="1">
      <alignment horizontal="left" vertical="top" wrapText="1"/>
    </xf>
    <xf numFmtId="0" fontId="60" fillId="27" borderId="30" xfId="230" applyFont="1" applyFill="1" applyBorder="1" applyAlignment="1">
      <alignment horizontal="left" vertical="top" wrapText="1"/>
    </xf>
    <xf numFmtId="0" fontId="60" fillId="27" borderId="56" xfId="230" applyFont="1" applyFill="1" applyBorder="1" applyAlignment="1">
      <alignment horizontal="left" vertical="top" wrapText="1"/>
    </xf>
    <xf numFmtId="0" fontId="60" fillId="27" borderId="19" xfId="230" applyFont="1" applyFill="1" applyBorder="1" applyAlignment="1">
      <alignment horizontal="left" vertical="top" wrapText="1"/>
    </xf>
    <xf numFmtId="49" fontId="61" fillId="0" borderId="0" xfId="257" quotePrefix="1" applyNumberFormat="1" applyFont="1" applyFill="1" applyBorder="1" applyAlignment="1">
      <alignment horizontal="left" vertical="center"/>
    </xf>
    <xf numFmtId="49" fontId="61" fillId="0" borderId="0" xfId="257" applyNumberFormat="1" applyFont="1" applyFill="1" applyBorder="1" applyAlignment="1">
      <alignment horizontal="left" vertical="center"/>
    </xf>
    <xf numFmtId="49" fontId="61" fillId="0" borderId="20" xfId="257" applyNumberFormat="1" applyFont="1" applyFill="1" applyBorder="1" applyAlignment="1">
      <alignment vertical="center"/>
    </xf>
    <xf numFmtId="49" fontId="61" fillId="0" borderId="0" xfId="257" applyNumberFormat="1" applyFont="1" applyFill="1" applyBorder="1" applyAlignment="1">
      <alignment vertical="center"/>
    </xf>
    <xf numFmtId="49" fontId="61" fillId="0" borderId="24" xfId="257" applyNumberFormat="1" applyFont="1" applyFill="1" applyBorder="1" applyAlignment="1">
      <alignment vertical="center"/>
    </xf>
    <xf numFmtId="4" fontId="60" fillId="61" borderId="0" xfId="257" applyNumberFormat="1" applyFont="1" applyFill="1" applyBorder="1" applyAlignment="1">
      <alignment horizontal="center" vertical="center"/>
    </xf>
    <xf numFmtId="166" fontId="60" fillId="61" borderId="0" xfId="205" applyFont="1" applyFill="1" applyBorder="1" applyAlignment="1">
      <alignment horizontal="center" vertical="center"/>
    </xf>
    <xf numFmtId="4" fontId="60" fillId="61" borderId="44" xfId="257" applyNumberFormat="1" applyFont="1" applyFill="1" applyBorder="1" applyAlignment="1">
      <alignment horizontal="center" vertical="center"/>
    </xf>
    <xf numFmtId="4" fontId="60" fillId="61" borderId="30" xfId="257" applyNumberFormat="1" applyFont="1" applyFill="1" applyBorder="1" applyAlignment="1">
      <alignment horizontal="center" vertical="center"/>
    </xf>
    <xf numFmtId="4" fontId="60" fillId="61" borderId="56" xfId="257" applyNumberFormat="1" applyFont="1" applyFill="1" applyBorder="1" applyAlignment="1">
      <alignment horizontal="center" vertical="center"/>
    </xf>
    <xf numFmtId="4" fontId="60" fillId="61" borderId="19" xfId="257" applyNumberFormat="1" applyFont="1" applyFill="1" applyBorder="1" applyAlignment="1">
      <alignment horizontal="center" vertical="center"/>
    </xf>
    <xf numFmtId="4" fontId="60" fillId="0" borderId="0" xfId="257" applyNumberFormat="1" applyFont="1" applyFill="1" applyBorder="1" applyAlignment="1">
      <alignment horizontal="center" vertical="center"/>
    </xf>
    <xf numFmtId="166" fontId="60" fillId="0" borderId="0" xfId="205" applyFont="1" applyFill="1" applyBorder="1" applyAlignment="1">
      <alignment horizontal="center" vertical="center"/>
    </xf>
    <xf numFmtId="4" fontId="60" fillId="0" borderId="44" xfId="257" applyNumberFormat="1" applyFont="1" applyFill="1" applyBorder="1" applyAlignment="1">
      <alignment horizontal="center" vertical="center"/>
    </xf>
    <xf numFmtId="4" fontId="60" fillId="0" borderId="30" xfId="257" applyNumberFormat="1" applyFont="1" applyFill="1" applyBorder="1" applyAlignment="1">
      <alignment horizontal="center" vertical="center"/>
    </xf>
    <xf numFmtId="4" fontId="60" fillId="0" borderId="56" xfId="257" applyNumberFormat="1" applyFont="1" applyFill="1" applyBorder="1" applyAlignment="1">
      <alignment horizontal="center" vertical="center"/>
    </xf>
    <xf numFmtId="4" fontId="60" fillId="0" borderId="19" xfId="257" applyNumberFormat="1" applyFont="1" applyFill="1" applyBorder="1" applyAlignment="1">
      <alignment horizontal="center" vertical="center"/>
    </xf>
    <xf numFmtId="40" fontId="61" fillId="0" borderId="0" xfId="257" applyNumberFormat="1" applyFont="1" applyFill="1" applyBorder="1" applyAlignment="1">
      <alignment vertical="center" wrapText="1"/>
    </xf>
    <xf numFmtId="0" fontId="61" fillId="0" borderId="0" xfId="257" applyFont="1" applyFill="1" applyBorder="1" applyAlignment="1">
      <alignment horizontal="left" vertical="center" wrapText="1"/>
    </xf>
    <xf numFmtId="4" fontId="61" fillId="0" borderId="0" xfId="257" applyNumberFormat="1" applyFont="1" applyFill="1" applyBorder="1" applyAlignment="1">
      <alignment vertical="center" wrapText="1"/>
    </xf>
    <xf numFmtId="0" fontId="61" fillId="0" borderId="0" xfId="257" applyFont="1" applyFill="1" applyBorder="1" applyAlignment="1">
      <alignment vertical="center" wrapText="1"/>
    </xf>
    <xf numFmtId="0" fontId="60" fillId="0" borderId="0" xfId="257" applyFont="1" applyFill="1" applyBorder="1" applyAlignment="1">
      <alignment horizontal="center" vertical="center" wrapText="1"/>
    </xf>
    <xf numFmtId="0" fontId="59" fillId="0" borderId="23" xfId="256" applyFont="1" applyFill="1" applyBorder="1" applyAlignment="1">
      <alignment horizontal="center" vertical="center" wrapText="1"/>
    </xf>
    <xf numFmtId="0" fontId="59" fillId="0" borderId="0" xfId="256" applyFont="1" applyFill="1" applyBorder="1" applyAlignment="1">
      <alignment horizontal="center" vertical="center" wrapText="1"/>
    </xf>
    <xf numFmtId="49" fontId="60" fillId="0" borderId="17" xfId="257" applyNumberFormat="1" applyFont="1" applyFill="1" applyBorder="1" applyAlignment="1">
      <alignment horizontal="center" vertical="center"/>
    </xf>
    <xf numFmtId="49" fontId="60" fillId="0" borderId="30" xfId="257" applyNumberFormat="1" applyFont="1" applyFill="1" applyBorder="1" applyAlignment="1">
      <alignment horizontal="center" vertical="center"/>
    </xf>
    <xf numFmtId="0" fontId="60" fillId="27" borderId="0" xfId="230" applyFont="1" applyFill="1" applyBorder="1" applyAlignment="1">
      <alignment horizontal="left" vertical="center" wrapText="1"/>
    </xf>
    <xf numFmtId="0" fontId="60" fillId="27" borderId="24" xfId="230" applyFont="1" applyFill="1" applyBorder="1" applyAlignment="1">
      <alignment horizontal="left" vertical="center" wrapText="1"/>
    </xf>
    <xf numFmtId="0" fontId="60" fillId="27" borderId="44" xfId="230" applyFont="1" applyFill="1" applyBorder="1" applyAlignment="1">
      <alignment horizontal="left" vertical="center" wrapText="1"/>
    </xf>
    <xf numFmtId="0" fontId="60" fillId="27" borderId="26" xfId="230" applyFont="1" applyFill="1" applyBorder="1" applyAlignment="1">
      <alignment horizontal="left" vertical="center" wrapText="1"/>
    </xf>
    <xf numFmtId="0" fontId="60" fillId="27" borderId="49" xfId="230" applyFont="1" applyFill="1" applyBorder="1" applyAlignment="1">
      <alignment horizontal="left" vertical="center" wrapText="1"/>
    </xf>
    <xf numFmtId="4" fontId="60" fillId="59" borderId="20" xfId="257" applyNumberFormat="1" applyFont="1" applyFill="1" applyBorder="1" applyAlignment="1">
      <alignment horizontal="center" vertical="center"/>
    </xf>
    <xf numFmtId="166" fontId="60" fillId="59" borderId="21" xfId="205" applyFont="1" applyFill="1" applyBorder="1" applyAlignment="1">
      <alignment horizontal="center" vertical="center"/>
    </xf>
    <xf numFmtId="4" fontId="60" fillId="59" borderId="21" xfId="257" applyNumberFormat="1" applyFont="1" applyFill="1" applyBorder="1" applyAlignment="1">
      <alignment horizontal="center" vertical="center"/>
    </xf>
    <xf numFmtId="4" fontId="60" fillId="59" borderId="54" xfId="257" applyNumberFormat="1" applyFont="1" applyFill="1" applyBorder="1" applyAlignment="1">
      <alignment horizontal="center" vertical="center"/>
    </xf>
    <xf numFmtId="4" fontId="60" fillId="59" borderId="30" xfId="257" applyNumberFormat="1" applyFont="1" applyFill="1" applyBorder="1" applyAlignment="1">
      <alignment horizontal="center" vertical="center"/>
    </xf>
    <xf numFmtId="4" fontId="60" fillId="59" borderId="56" xfId="257" applyNumberFormat="1" applyFont="1" applyFill="1" applyBorder="1" applyAlignment="1">
      <alignment horizontal="center" vertical="center"/>
    </xf>
    <xf numFmtId="4" fontId="60" fillId="59" borderId="19" xfId="257" applyNumberFormat="1" applyFont="1" applyFill="1" applyBorder="1" applyAlignment="1">
      <alignment horizontal="center" vertical="center"/>
    </xf>
    <xf numFmtId="0" fontId="60" fillId="27" borderId="23" xfId="230" applyFont="1" applyFill="1" applyBorder="1" applyAlignment="1">
      <alignment horizontal="center"/>
    </xf>
    <xf numFmtId="0" fontId="60" fillId="27" borderId="0" xfId="230" applyFont="1" applyFill="1" applyBorder="1" applyAlignment="1">
      <alignment horizontal="center"/>
    </xf>
    <xf numFmtId="166" fontId="60" fillId="27" borderId="0" xfId="205" applyFont="1" applyFill="1" applyBorder="1" applyAlignment="1">
      <alignment horizontal="center"/>
    </xf>
    <xf numFmtId="0" fontId="60" fillId="27" borderId="44" xfId="230" applyFont="1" applyFill="1" applyBorder="1" applyAlignment="1">
      <alignment horizontal="center"/>
    </xf>
    <xf numFmtId="0" fontId="60" fillId="27" borderId="30" xfId="230" applyFont="1" applyFill="1" applyBorder="1" applyAlignment="1">
      <alignment horizontal="center"/>
    </xf>
    <xf numFmtId="0" fontId="60" fillId="27" borderId="56" xfId="230" applyFont="1" applyFill="1" applyBorder="1" applyAlignment="1">
      <alignment horizontal="center"/>
    </xf>
    <xf numFmtId="0" fontId="60" fillId="27" borderId="19" xfId="230" applyFont="1" applyFill="1" applyBorder="1" applyAlignment="1">
      <alignment horizontal="center"/>
    </xf>
    <xf numFmtId="4" fontId="60" fillId="0" borderId="17" xfId="257" applyNumberFormat="1" applyFont="1" applyFill="1" applyBorder="1" applyAlignment="1">
      <alignment horizontal="center" vertical="center"/>
    </xf>
    <xf numFmtId="4" fontId="60" fillId="0" borderId="18" xfId="257" applyNumberFormat="1" applyFont="1" applyFill="1" applyBorder="1" applyAlignment="1">
      <alignment horizontal="center" vertical="center"/>
    </xf>
    <xf numFmtId="4" fontId="60" fillId="0" borderId="48" xfId="257" applyNumberFormat="1" applyFont="1" applyFill="1" applyBorder="1" applyAlignment="1">
      <alignment horizontal="center" vertical="center"/>
    </xf>
    <xf numFmtId="49" fontId="60" fillId="0" borderId="48" xfId="257" applyNumberFormat="1" applyFont="1" applyFill="1" applyBorder="1" applyAlignment="1">
      <alignment horizontal="center" vertical="center"/>
    </xf>
    <xf numFmtId="49" fontId="61" fillId="0" borderId="45" xfId="257" applyNumberFormat="1" applyFont="1" applyFill="1" applyBorder="1" applyAlignment="1">
      <alignment horizontal="left" vertical="center"/>
    </xf>
    <xf numFmtId="49" fontId="61" fillId="0" borderId="40" xfId="257" applyNumberFormat="1" applyFont="1" applyFill="1" applyBorder="1" applyAlignment="1">
      <alignment horizontal="left" vertical="center"/>
    </xf>
    <xf numFmtId="49" fontId="61" fillId="0" borderId="67" xfId="257" applyNumberFormat="1" applyFont="1" applyFill="1" applyBorder="1" applyAlignment="1">
      <alignment horizontal="left" vertical="center"/>
    </xf>
    <xf numFmtId="40" fontId="61" fillId="0" borderId="23" xfId="257" applyNumberFormat="1" applyFont="1" applyFill="1" applyBorder="1" applyAlignment="1">
      <alignment horizontal="left" vertical="center" wrapText="1"/>
    </xf>
    <xf numFmtId="40" fontId="61" fillId="0" borderId="24" xfId="257" applyNumberFormat="1" applyFont="1" applyFill="1" applyBorder="1" applyAlignment="1">
      <alignment horizontal="left" vertical="center" wrapText="1"/>
    </xf>
    <xf numFmtId="4" fontId="61" fillId="0" borderId="23" xfId="257" applyNumberFormat="1" applyFont="1" applyFill="1" applyBorder="1" applyAlignment="1">
      <alignment horizontal="left" vertical="center" wrapText="1"/>
    </xf>
    <xf numFmtId="0" fontId="61" fillId="0" borderId="24" xfId="257" applyFont="1" applyFill="1" applyBorder="1" applyAlignment="1">
      <alignment horizontal="left" vertical="center" wrapText="1"/>
    </xf>
    <xf numFmtId="4" fontId="61" fillId="0" borderId="25" xfId="257" applyNumberFormat="1" applyFont="1" applyFill="1" applyBorder="1" applyAlignment="1">
      <alignment horizontal="left" vertical="top" wrapText="1"/>
    </xf>
    <xf numFmtId="4" fontId="61" fillId="0" borderId="27" xfId="257" applyNumberFormat="1" applyFont="1" applyFill="1" applyBorder="1" applyAlignment="1">
      <alignment horizontal="left" vertical="top" wrapText="1"/>
    </xf>
    <xf numFmtId="49" fontId="60" fillId="0" borderId="28" xfId="257" applyNumberFormat="1" applyFont="1" applyFill="1" applyBorder="1" applyAlignment="1">
      <alignment horizontal="center" vertical="center"/>
    </xf>
    <xf numFmtId="49" fontId="60" fillId="0" borderId="16" xfId="257" applyNumberFormat="1" applyFont="1" applyFill="1" applyBorder="1" applyAlignment="1">
      <alignment horizontal="center" vertical="center"/>
    </xf>
    <xf numFmtId="49" fontId="60" fillId="0" borderId="31" xfId="257" applyNumberFormat="1" applyFont="1" applyFill="1" applyBorder="1" applyAlignment="1">
      <alignment horizontal="center" vertical="center"/>
    </xf>
    <xf numFmtId="0" fontId="60" fillId="0" borderId="20" xfId="257" applyFont="1" applyFill="1" applyBorder="1" applyAlignment="1">
      <alignment horizontal="center" vertical="center" wrapText="1"/>
    </xf>
    <xf numFmtId="0" fontId="60" fillId="0" borderId="21" xfId="257" applyFont="1" applyFill="1" applyBorder="1" applyAlignment="1">
      <alignment horizontal="center" vertical="center" wrapText="1"/>
    </xf>
    <xf numFmtId="0" fontId="60" fillId="0" borderId="22" xfId="257" applyFont="1" applyFill="1" applyBorder="1" applyAlignment="1">
      <alignment horizontal="center" vertical="center" wrapText="1"/>
    </xf>
    <xf numFmtId="0" fontId="60" fillId="0" borderId="25" xfId="257" applyFont="1" applyFill="1" applyBorder="1" applyAlignment="1">
      <alignment horizontal="center" vertical="center" wrapText="1"/>
    </xf>
    <xf numFmtId="0" fontId="60" fillId="0" borderId="26" xfId="257" applyFont="1" applyFill="1" applyBorder="1" applyAlignment="1">
      <alignment horizontal="left" vertical="center" wrapText="1"/>
    </xf>
    <xf numFmtId="0" fontId="60" fillId="0" borderId="27" xfId="257" applyFont="1" applyFill="1" applyBorder="1" applyAlignment="1">
      <alignment horizontal="left" vertical="center" wrapText="1"/>
    </xf>
    <xf numFmtId="0" fontId="60" fillId="0" borderId="45" xfId="257" applyFont="1" applyFill="1" applyBorder="1" applyAlignment="1">
      <alignment horizontal="center" vertical="center" wrapText="1"/>
    </xf>
    <xf numFmtId="0" fontId="60" fillId="0" borderId="67" xfId="257" applyFont="1" applyFill="1" applyBorder="1" applyAlignment="1">
      <alignment horizontal="center" vertical="center" wrapText="1"/>
    </xf>
    <xf numFmtId="0" fontId="61" fillId="0" borderId="23" xfId="257" applyFont="1" applyFill="1" applyBorder="1" applyAlignment="1">
      <alignment horizontal="left" vertical="center" wrapText="1"/>
    </xf>
    <xf numFmtId="0" fontId="110" fillId="0" borderId="43" xfId="230" applyFont="1" applyBorder="1" applyAlignment="1">
      <alignment horizontal="left" vertical="center" wrapText="1"/>
    </xf>
    <xf numFmtId="0" fontId="110" fillId="0" borderId="0" xfId="230" applyFont="1" applyBorder="1" applyAlignment="1">
      <alignment horizontal="left" vertical="center" wrapText="1"/>
    </xf>
    <xf numFmtId="0" fontId="110" fillId="0" borderId="44" xfId="230" applyFont="1" applyBorder="1" applyAlignment="1">
      <alignment horizontal="left" vertical="center" wrapText="1"/>
    </xf>
    <xf numFmtId="0" fontId="62" fillId="0" borderId="62" xfId="371" applyFont="1" applyBorder="1" applyAlignment="1">
      <alignment horizontal="center" wrapText="1"/>
    </xf>
    <xf numFmtId="0" fontId="62" fillId="0" borderId="63" xfId="371" applyFont="1" applyBorder="1" applyAlignment="1">
      <alignment horizontal="center" wrapText="1"/>
    </xf>
    <xf numFmtId="0" fontId="62" fillId="0" borderId="64" xfId="371" applyFont="1" applyBorder="1" applyAlignment="1">
      <alignment horizontal="center" wrapText="1"/>
    </xf>
    <xf numFmtId="0" fontId="62" fillId="0" borderId="17" xfId="371" applyFont="1" applyBorder="1" applyAlignment="1">
      <alignment horizontal="left"/>
    </xf>
    <xf numFmtId="0" fontId="62" fillId="0" borderId="18" xfId="371" applyFont="1" applyBorder="1" applyAlignment="1">
      <alignment horizontal="left"/>
    </xf>
    <xf numFmtId="0" fontId="62" fillId="59" borderId="68" xfId="371" applyFont="1" applyFill="1" applyBorder="1" applyAlignment="1">
      <alignment horizontal="left"/>
    </xf>
    <xf numFmtId="0" fontId="62" fillId="59" borderId="69" xfId="371" applyFont="1" applyFill="1" applyBorder="1" applyAlignment="1">
      <alignment horizontal="left"/>
    </xf>
    <xf numFmtId="178" fontId="53" fillId="27" borderId="20" xfId="368" applyNumberFormat="1" applyFont="1" applyFill="1" applyBorder="1" applyAlignment="1">
      <alignment horizontal="center" vertical="center" wrapText="1"/>
    </xf>
    <xf numFmtId="0" fontId="109" fillId="0" borderId="21" xfId="368" applyFont="1" applyBorder="1" applyAlignment="1">
      <alignment horizontal="center" vertical="center" wrapText="1"/>
    </xf>
    <xf numFmtId="0" fontId="109" fillId="0" borderId="22" xfId="368" applyFont="1" applyBorder="1" applyAlignment="1">
      <alignment horizontal="center" vertical="center" wrapText="1"/>
    </xf>
    <xf numFmtId="0" fontId="109" fillId="0" borderId="23" xfId="368" applyFont="1" applyBorder="1" applyAlignment="1">
      <alignment horizontal="center" vertical="center" wrapText="1"/>
    </xf>
    <xf numFmtId="0" fontId="109" fillId="0" borderId="0" xfId="368" applyFont="1" applyBorder="1" applyAlignment="1">
      <alignment horizontal="center" vertical="center" wrapText="1"/>
    </xf>
    <xf numFmtId="0" fontId="109" fillId="0" borderId="24" xfId="368" applyFont="1" applyBorder="1" applyAlignment="1">
      <alignment horizontal="center" vertical="center" wrapText="1"/>
    </xf>
    <xf numFmtId="0" fontId="109" fillId="0" borderId="25" xfId="368" applyFont="1" applyBorder="1" applyAlignment="1">
      <alignment horizontal="center" vertical="center" wrapText="1"/>
    </xf>
    <xf numFmtId="0" fontId="109" fillId="0" borderId="26" xfId="368" applyFont="1" applyBorder="1" applyAlignment="1">
      <alignment horizontal="center" vertical="center" wrapText="1"/>
    </xf>
    <xf numFmtId="0" fontId="109" fillId="0" borderId="27" xfId="368" applyFont="1" applyBorder="1" applyAlignment="1">
      <alignment horizontal="center" vertical="center" wrapText="1"/>
    </xf>
    <xf numFmtId="178" fontId="37" fillId="27" borderId="23" xfId="368" applyNumberFormat="1" applyFont="1" applyFill="1" applyBorder="1" applyAlignment="1">
      <alignment horizontal="center" vertical="center"/>
    </xf>
    <xf numFmtId="178" fontId="37" fillId="27" borderId="0" xfId="368" applyNumberFormat="1" applyFont="1" applyFill="1" applyBorder="1" applyAlignment="1">
      <alignment horizontal="center" vertical="center"/>
    </xf>
    <xf numFmtId="178" fontId="52" fillId="27" borderId="19" xfId="368" applyNumberFormat="1" applyFont="1" applyFill="1" applyBorder="1" applyAlignment="1">
      <alignment horizontal="center" vertical="center" wrapText="1"/>
    </xf>
    <xf numFmtId="0" fontId="52" fillId="27" borderId="23" xfId="368" applyNumberFormat="1" applyFont="1" applyFill="1" applyBorder="1" applyAlignment="1">
      <alignment horizontal="center" vertical="center"/>
    </xf>
    <xf numFmtId="0" fontId="52" fillId="27" borderId="0" xfId="368" applyNumberFormat="1" applyFont="1" applyFill="1" applyBorder="1" applyAlignment="1">
      <alignment horizontal="center" vertical="center"/>
    </xf>
    <xf numFmtId="0" fontId="52" fillId="27" borderId="25" xfId="368" applyNumberFormat="1" applyFont="1" applyFill="1" applyBorder="1" applyAlignment="1">
      <alignment horizontal="center" vertical="center"/>
    </xf>
    <xf numFmtId="0" fontId="52" fillId="27" borderId="26" xfId="368" applyNumberFormat="1" applyFont="1" applyFill="1" applyBorder="1" applyAlignment="1">
      <alignment horizontal="center" vertical="center"/>
    </xf>
    <xf numFmtId="178" fontId="37" fillId="59" borderId="20" xfId="368" applyNumberFormat="1" applyFont="1" applyFill="1" applyBorder="1" applyAlignment="1">
      <alignment horizontal="center" vertical="center"/>
    </xf>
    <xf numFmtId="178" fontId="37" fillId="59" borderId="21" xfId="368" applyNumberFormat="1" applyFont="1" applyFill="1" applyBorder="1" applyAlignment="1">
      <alignment horizontal="center" vertical="center"/>
    </xf>
    <xf numFmtId="178" fontId="37" fillId="59" borderId="22" xfId="368" applyNumberFormat="1" applyFont="1" applyFill="1" applyBorder="1" applyAlignment="1">
      <alignment horizontal="center" vertical="center"/>
    </xf>
    <xf numFmtId="178" fontId="37" fillId="59" borderId="25" xfId="368" applyNumberFormat="1" applyFont="1" applyFill="1" applyBorder="1" applyAlignment="1">
      <alignment horizontal="center" vertical="center"/>
    </xf>
    <xf numFmtId="178" fontId="37" fillId="59" borderId="26" xfId="368" applyNumberFormat="1" applyFont="1" applyFill="1" applyBorder="1" applyAlignment="1">
      <alignment horizontal="center" vertical="center"/>
    </xf>
    <xf numFmtId="178" fontId="37" fillId="59" borderId="27" xfId="368" applyNumberFormat="1" applyFont="1" applyFill="1" applyBorder="1" applyAlignment="1">
      <alignment horizontal="center" vertical="center"/>
    </xf>
    <xf numFmtId="178" fontId="37" fillId="59" borderId="19" xfId="368" applyNumberFormat="1" applyFont="1" applyFill="1" applyBorder="1" applyAlignment="1">
      <alignment horizontal="center" vertical="center" wrapText="1"/>
    </xf>
    <xf numFmtId="174" fontId="37" fillId="0" borderId="20" xfId="368" applyNumberFormat="1" applyFont="1" applyBorder="1" applyAlignment="1">
      <alignment horizontal="center"/>
    </xf>
    <xf numFmtId="174" fontId="37" fillId="0" borderId="21" xfId="368" applyNumberFormat="1" applyFont="1" applyBorder="1" applyAlignment="1">
      <alignment horizontal="center"/>
    </xf>
    <xf numFmtId="174" fontId="37" fillId="0" borderId="22" xfId="368" applyNumberFormat="1" applyFont="1" applyBorder="1" applyAlignment="1">
      <alignment horizontal="center"/>
    </xf>
    <xf numFmtId="174" fontId="37" fillId="0" borderId="23" xfId="368" applyNumberFormat="1" applyFont="1" applyBorder="1" applyAlignment="1">
      <alignment horizontal="center"/>
    </xf>
    <xf numFmtId="174" fontId="37" fillId="0" borderId="0" xfId="368" applyNumberFormat="1" applyFont="1" applyBorder="1" applyAlignment="1">
      <alignment horizontal="center"/>
    </xf>
    <xf numFmtId="174" fontId="37" fillId="0" borderId="24" xfId="368" applyNumberFormat="1" applyFont="1" applyBorder="1" applyAlignment="1">
      <alignment horizontal="center"/>
    </xf>
    <xf numFmtId="174" fontId="37" fillId="0" borderId="25" xfId="368" applyNumberFormat="1" applyFont="1" applyBorder="1" applyAlignment="1">
      <alignment horizontal="center"/>
    </xf>
    <xf numFmtId="174" fontId="37" fillId="0" borderId="26" xfId="368" applyNumberFormat="1" applyFont="1" applyBorder="1" applyAlignment="1">
      <alignment horizontal="center"/>
    </xf>
    <xf numFmtId="174" fontId="37" fillId="0" borderId="27" xfId="368" applyNumberFormat="1" applyFont="1" applyBorder="1" applyAlignment="1">
      <alignment horizontal="center"/>
    </xf>
    <xf numFmtId="178" fontId="37" fillId="27" borderId="19" xfId="368" applyNumberFormat="1" applyFont="1" applyFill="1" applyBorder="1" applyAlignment="1">
      <alignment horizontal="center" vertical="center" wrapText="1"/>
    </xf>
    <xf numFmtId="178" fontId="37" fillId="0" borderId="25" xfId="368" applyNumberFormat="1" applyFont="1" applyFill="1" applyBorder="1" applyAlignment="1">
      <alignment horizontal="left" vertical="center"/>
    </xf>
    <xf numFmtId="178" fontId="37" fillId="0" borderId="26" xfId="368" applyNumberFormat="1" applyFont="1" applyFill="1" applyBorder="1" applyAlignment="1">
      <alignment horizontal="left" vertical="center"/>
    </xf>
    <xf numFmtId="178" fontId="37" fillId="0" borderId="27" xfId="368" applyNumberFormat="1" applyFont="1" applyFill="1" applyBorder="1" applyAlignment="1">
      <alignment horizontal="left" vertical="center"/>
    </xf>
    <xf numFmtId="178" fontId="37" fillId="59" borderId="20" xfId="368" applyNumberFormat="1" applyFont="1" applyFill="1" applyBorder="1" applyAlignment="1">
      <alignment horizontal="center" vertical="center" wrapText="1"/>
    </xf>
    <xf numFmtId="178" fontId="37" fillId="59" borderId="21" xfId="368" applyNumberFormat="1" applyFont="1" applyFill="1" applyBorder="1" applyAlignment="1">
      <alignment horizontal="center" vertical="center" wrapText="1"/>
    </xf>
    <xf numFmtId="178" fontId="37" fillId="59" borderId="23" xfId="368" applyNumberFormat="1" applyFont="1" applyFill="1" applyBorder="1" applyAlignment="1">
      <alignment horizontal="center" vertical="center" wrapText="1"/>
    </xf>
    <xf numFmtId="178" fontId="37" fillId="59" borderId="0" xfId="368" applyNumberFormat="1" applyFont="1" applyFill="1" applyBorder="1" applyAlignment="1">
      <alignment horizontal="center" vertical="center" wrapText="1"/>
    </xf>
    <xf numFmtId="178" fontId="37" fillId="59" borderId="17" xfId="246" applyNumberFormat="1" applyFont="1" applyFill="1" applyBorder="1" applyAlignment="1">
      <alignment horizontal="center"/>
    </xf>
    <xf numFmtId="178" fontId="37" fillId="59" borderId="18" xfId="246" applyNumberFormat="1" applyFont="1" applyFill="1" applyBorder="1" applyAlignment="1">
      <alignment horizontal="center"/>
    </xf>
    <xf numFmtId="178" fontId="37" fillId="59" borderId="30" xfId="246" applyNumberFormat="1" applyFont="1" applyFill="1" applyBorder="1" applyAlignment="1">
      <alignment horizontal="center"/>
    </xf>
    <xf numFmtId="178" fontId="37" fillId="0" borderId="25" xfId="246" applyNumberFormat="1" applyFont="1" applyFill="1" applyBorder="1" applyAlignment="1">
      <alignment horizontal="left" vertical="center"/>
    </xf>
    <xf numFmtId="178" fontId="37" fillId="0" borderId="26" xfId="246" applyNumberFormat="1" applyFont="1" applyFill="1" applyBorder="1" applyAlignment="1">
      <alignment horizontal="left" vertical="center"/>
    </xf>
    <xf numFmtId="178" fontId="37" fillId="0" borderId="27" xfId="246" applyNumberFormat="1" applyFont="1" applyFill="1" applyBorder="1" applyAlignment="1">
      <alignment horizontal="left" vertical="center"/>
    </xf>
    <xf numFmtId="178" fontId="37" fillId="59" borderId="19" xfId="246" applyNumberFormat="1" applyFont="1" applyFill="1" applyBorder="1" applyAlignment="1">
      <alignment horizontal="center" vertical="center" wrapText="1"/>
    </xf>
    <xf numFmtId="4" fontId="37" fillId="27" borderId="19" xfId="246" applyNumberFormat="1" applyFont="1" applyFill="1" applyBorder="1" applyAlignment="1">
      <alignment horizontal="center" vertical="center" wrapText="1"/>
    </xf>
    <xf numFmtId="178" fontId="37" fillId="59" borderId="17" xfId="368" applyNumberFormat="1" applyFont="1" applyFill="1" applyBorder="1" applyAlignment="1">
      <alignment horizontal="center"/>
    </xf>
    <xf numFmtId="178" fontId="37" fillId="59" borderId="18" xfId="368" applyNumberFormat="1" applyFont="1" applyFill="1" applyBorder="1" applyAlignment="1">
      <alignment horizontal="center"/>
    </xf>
    <xf numFmtId="178" fontId="37" fillId="59" borderId="30" xfId="368" applyNumberFormat="1" applyFont="1" applyFill="1" applyBorder="1" applyAlignment="1">
      <alignment horizontal="center"/>
    </xf>
    <xf numFmtId="178" fontId="56" fillId="0" borderId="95" xfId="246" applyNumberFormat="1" applyFont="1" applyFill="1" applyBorder="1" applyAlignment="1" applyProtection="1">
      <alignment horizontal="left" vertical="center" wrapText="1"/>
      <protection locked="0"/>
    </xf>
    <xf numFmtId="178" fontId="56" fillId="0" borderId="60" xfId="246" applyNumberFormat="1" applyFont="1" applyFill="1" applyBorder="1" applyAlignment="1" applyProtection="1">
      <alignment horizontal="left" vertical="center" wrapText="1"/>
      <protection locked="0"/>
    </xf>
    <xf numFmtId="178" fontId="37" fillId="0" borderId="100" xfId="246" applyNumberFormat="1" applyFont="1" applyFill="1" applyBorder="1" applyAlignment="1">
      <alignment horizontal="left" vertical="center"/>
    </xf>
    <xf numFmtId="178" fontId="37" fillId="0" borderId="21" xfId="246" applyNumberFormat="1" applyFont="1" applyFill="1" applyBorder="1" applyAlignment="1">
      <alignment horizontal="left" vertical="center"/>
    </xf>
    <xf numFmtId="178" fontId="37" fillId="0" borderId="22" xfId="246" applyNumberFormat="1" applyFont="1" applyFill="1" applyBorder="1" applyAlignment="1">
      <alignment horizontal="left" vertical="center"/>
    </xf>
    <xf numFmtId="178" fontId="37" fillId="0" borderId="95" xfId="246" applyNumberFormat="1" applyFont="1" applyFill="1" applyBorder="1" applyAlignment="1" applyProtection="1">
      <alignment horizontal="left" vertical="center" wrapText="1"/>
      <protection locked="0"/>
    </xf>
    <xf numFmtId="178" fontId="37" fillId="0" borderId="60" xfId="246" applyNumberFormat="1" applyFont="1" applyFill="1" applyBorder="1" applyAlignment="1" applyProtection="1">
      <alignment horizontal="left" vertical="center" wrapText="1"/>
      <protection locked="0"/>
    </xf>
    <xf numFmtId="178" fontId="56" fillId="0" borderId="100" xfId="246" applyNumberFormat="1" applyFont="1" applyFill="1" applyBorder="1" applyAlignment="1">
      <alignment horizontal="left" vertical="center"/>
    </xf>
    <xf numFmtId="178" fontId="56" fillId="0" borderId="21" xfId="246" applyNumberFormat="1" applyFont="1" applyFill="1" applyBorder="1" applyAlignment="1">
      <alignment horizontal="left" vertical="center"/>
    </xf>
    <xf numFmtId="178" fontId="56" fillId="0" borderId="22" xfId="246" applyNumberFormat="1" applyFont="1" applyFill="1" applyBorder="1" applyAlignment="1">
      <alignment horizontal="left" vertical="center"/>
    </xf>
    <xf numFmtId="174" fontId="56" fillId="27" borderId="19" xfId="345" applyNumberFormat="1" applyFont="1" applyFill="1" applyBorder="1" applyAlignment="1">
      <alignment horizontal="center" vertical="center"/>
    </xf>
    <xf numFmtId="174" fontId="56" fillId="27" borderId="56" xfId="345" applyNumberFormat="1" applyFont="1" applyFill="1" applyBorder="1" applyAlignment="1">
      <alignment horizontal="center" vertical="center"/>
    </xf>
    <xf numFmtId="174" fontId="56" fillId="27" borderId="57" xfId="345" applyNumberFormat="1" applyFont="1" applyFill="1" applyBorder="1" applyAlignment="1">
      <alignment horizontal="center" vertical="center"/>
    </xf>
    <xf numFmtId="174" fontId="56" fillId="27" borderId="58" xfId="345" applyNumberFormat="1" applyFont="1" applyFill="1" applyBorder="1" applyAlignment="1">
      <alignment horizontal="center" vertical="center"/>
    </xf>
    <xf numFmtId="178" fontId="52" fillId="60" borderId="20" xfId="246" applyNumberFormat="1" applyFont="1" applyFill="1" applyBorder="1" applyAlignment="1">
      <alignment horizontal="center" vertical="center" wrapText="1"/>
    </xf>
    <xf numFmtId="0" fontId="37" fillId="0" borderId="21" xfId="246" applyFont="1" applyBorder="1" applyAlignment="1">
      <alignment horizontal="center" vertical="center" wrapText="1"/>
    </xf>
    <xf numFmtId="0" fontId="37" fillId="0" borderId="22" xfId="246" applyFont="1" applyBorder="1" applyAlignment="1">
      <alignment horizontal="center" vertical="center" wrapText="1"/>
    </xf>
    <xf numFmtId="0" fontId="37" fillId="0" borderId="23" xfId="246" applyFont="1" applyBorder="1" applyAlignment="1">
      <alignment horizontal="center" vertical="center" wrapText="1"/>
    </xf>
    <xf numFmtId="0" fontId="37" fillId="0" borderId="0" xfId="246" applyFont="1" applyBorder="1" applyAlignment="1">
      <alignment horizontal="center" vertical="center" wrapText="1"/>
    </xf>
    <xf numFmtId="0" fontId="37" fillId="0" borderId="24" xfId="246" applyFont="1" applyBorder="1" applyAlignment="1">
      <alignment horizontal="center" vertical="center" wrapText="1"/>
    </xf>
    <xf numFmtId="0" fontId="37" fillId="0" borderId="25" xfId="246" applyFont="1" applyBorder="1" applyAlignment="1">
      <alignment horizontal="center" vertical="center" wrapText="1"/>
    </xf>
    <xf numFmtId="0" fontId="37" fillId="0" borderId="26" xfId="246" applyFont="1" applyBorder="1" applyAlignment="1">
      <alignment horizontal="center" vertical="center" wrapText="1"/>
    </xf>
    <xf numFmtId="0" fontId="37" fillId="0" borderId="27" xfId="246" applyFont="1" applyBorder="1" applyAlignment="1">
      <alignment horizontal="center" vertical="center" wrapText="1"/>
    </xf>
    <xf numFmtId="0" fontId="52" fillId="27" borderId="21" xfId="246" applyNumberFormat="1" applyFont="1" applyFill="1" applyBorder="1" applyAlignment="1">
      <alignment horizontal="center"/>
    </xf>
    <xf numFmtId="0" fontId="52" fillId="60" borderId="0" xfId="246" applyNumberFormat="1" applyFont="1" applyFill="1" applyBorder="1" applyAlignment="1">
      <alignment horizontal="center"/>
    </xf>
    <xf numFmtId="0" fontId="52" fillId="60" borderId="29" xfId="246" applyNumberFormat="1" applyFont="1" applyFill="1" applyBorder="1" applyAlignment="1">
      <alignment horizontal="center" vertical="center"/>
    </xf>
    <xf numFmtId="0" fontId="52" fillId="60" borderId="28" xfId="246" applyNumberFormat="1" applyFont="1" applyFill="1" applyBorder="1" applyAlignment="1">
      <alignment horizontal="center" vertical="center"/>
    </xf>
    <xf numFmtId="178" fontId="56" fillId="59" borderId="105" xfId="246" applyNumberFormat="1" applyFont="1" applyFill="1" applyBorder="1" applyAlignment="1">
      <alignment horizontal="center" vertical="center" wrapText="1"/>
    </xf>
    <xf numFmtId="178" fontId="56" fillId="59" borderId="63" xfId="246" applyNumberFormat="1" applyFont="1" applyFill="1" applyBorder="1" applyAlignment="1">
      <alignment horizontal="center" vertical="center" wrapText="1"/>
    </xf>
    <xf numFmtId="178" fontId="56" fillId="59" borderId="64" xfId="246" applyNumberFormat="1" applyFont="1" applyFill="1" applyBorder="1" applyAlignment="1">
      <alignment horizontal="center" vertical="center" wrapText="1"/>
    </xf>
    <xf numFmtId="178" fontId="56" fillId="59" borderId="25" xfId="246" applyNumberFormat="1" applyFont="1" applyFill="1" applyBorder="1" applyAlignment="1">
      <alignment horizontal="center" vertical="center" wrapText="1"/>
    </xf>
    <xf numFmtId="178" fontId="56" fillId="59" borderId="26" xfId="246" applyNumberFormat="1" applyFont="1" applyFill="1" applyBorder="1" applyAlignment="1">
      <alignment horizontal="center" vertical="center" wrapText="1"/>
    </xf>
    <xf numFmtId="178" fontId="56" fillId="59" borderId="49" xfId="246" applyNumberFormat="1" applyFont="1" applyFill="1" applyBorder="1" applyAlignment="1">
      <alignment horizontal="center" vertical="center" wrapText="1"/>
    </xf>
    <xf numFmtId="178" fontId="56" fillId="59" borderId="108" xfId="246" applyNumberFormat="1" applyFont="1" applyFill="1" applyBorder="1" applyAlignment="1">
      <alignment horizontal="center" vertical="center"/>
    </xf>
    <xf numFmtId="178" fontId="56" fillId="59" borderId="18" xfId="246" applyNumberFormat="1" applyFont="1" applyFill="1" applyBorder="1" applyAlignment="1">
      <alignment horizontal="center" vertical="center"/>
    </xf>
    <xf numFmtId="178" fontId="56" fillId="59" borderId="30" xfId="246" applyNumberFormat="1" applyFont="1" applyFill="1" applyBorder="1" applyAlignment="1">
      <alignment horizontal="center" vertical="center"/>
    </xf>
    <xf numFmtId="178" fontId="56" fillId="59" borderId="17" xfId="246" applyNumberFormat="1" applyFont="1" applyFill="1" applyBorder="1" applyAlignment="1">
      <alignment horizontal="center" vertical="center"/>
    </xf>
    <xf numFmtId="178" fontId="37" fillId="60" borderId="23" xfId="246" applyNumberFormat="1" applyFont="1" applyFill="1" applyBorder="1" applyAlignment="1">
      <alignment horizontal="center" vertical="center"/>
    </xf>
    <xf numFmtId="178" fontId="37" fillId="60" borderId="0" xfId="246" applyNumberFormat="1" applyFont="1" applyFill="1" applyBorder="1" applyAlignment="1">
      <alignment horizontal="center" vertical="center"/>
    </xf>
    <xf numFmtId="178" fontId="52" fillId="27" borderId="23" xfId="246" applyNumberFormat="1" applyFont="1" applyFill="1" applyBorder="1" applyAlignment="1">
      <alignment horizontal="center" vertical="center" wrapText="1"/>
    </xf>
    <xf numFmtId="178" fontId="52" fillId="27" borderId="0" xfId="246" applyNumberFormat="1" applyFont="1" applyFill="1" applyBorder="1" applyAlignment="1">
      <alignment horizontal="center" vertical="center" wrapText="1"/>
    </xf>
    <xf numFmtId="178" fontId="52" fillId="27" borderId="25" xfId="246" applyNumberFormat="1" applyFont="1" applyFill="1" applyBorder="1" applyAlignment="1">
      <alignment horizontal="center" vertical="center" wrapText="1"/>
    </xf>
    <xf numFmtId="178" fontId="52" fillId="27" borderId="26" xfId="246" applyNumberFormat="1" applyFont="1" applyFill="1" applyBorder="1" applyAlignment="1">
      <alignment horizontal="center" vertical="center" wrapText="1"/>
    </xf>
    <xf numFmtId="0" fontId="52" fillId="60" borderId="19" xfId="246" applyNumberFormat="1" applyFont="1" applyFill="1" applyBorder="1" applyAlignment="1">
      <alignment horizontal="center" vertical="center"/>
    </xf>
    <xf numFmtId="178" fontId="37" fillId="59" borderId="100" xfId="246" applyNumberFormat="1" applyFont="1" applyFill="1" applyBorder="1" applyAlignment="1">
      <alignment horizontal="center" vertical="center"/>
    </xf>
    <xf numFmtId="178" fontId="37" fillId="59" borderId="21" xfId="246" applyNumberFormat="1" applyFont="1" applyFill="1" applyBorder="1" applyAlignment="1">
      <alignment horizontal="center" vertical="center"/>
    </xf>
    <xf numFmtId="178" fontId="37" fillId="59" borderId="22" xfId="246" applyNumberFormat="1" applyFont="1" applyFill="1" applyBorder="1" applyAlignment="1">
      <alignment horizontal="center" vertical="center"/>
    </xf>
    <xf numFmtId="178" fontId="37" fillId="59" borderId="20" xfId="246" applyNumberFormat="1" applyFont="1" applyFill="1" applyBorder="1" applyAlignment="1">
      <alignment horizontal="center" vertical="center"/>
    </xf>
    <xf numFmtId="178" fontId="56" fillId="59" borderId="82" xfId="246" applyNumberFormat="1" applyFont="1" applyFill="1" applyBorder="1" applyAlignment="1">
      <alignment horizontal="center" vertical="center" wrapText="1"/>
    </xf>
    <xf numFmtId="178" fontId="56" fillId="59" borderId="90" xfId="246" applyNumberFormat="1" applyFont="1" applyFill="1" applyBorder="1" applyAlignment="1">
      <alignment horizontal="center" vertical="center" wrapText="1"/>
    </xf>
    <xf numFmtId="178" fontId="56" fillId="59" borderId="19" xfId="246" applyNumberFormat="1" applyFont="1" applyFill="1" applyBorder="1" applyAlignment="1">
      <alignment horizontal="center" vertical="center" wrapText="1"/>
    </xf>
    <xf numFmtId="178" fontId="56" fillId="59" borderId="56" xfId="246" applyNumberFormat="1" applyFont="1" applyFill="1" applyBorder="1" applyAlignment="1">
      <alignment horizontal="center" vertical="center" wrapText="1"/>
    </xf>
    <xf numFmtId="178" fontId="37" fillId="27" borderId="19" xfId="246" applyNumberFormat="1" applyFont="1" applyFill="1" applyBorder="1" applyAlignment="1">
      <alignment horizontal="center" vertical="center" wrapText="1"/>
    </xf>
    <xf numFmtId="178" fontId="37" fillId="27" borderId="56" xfId="246" applyNumberFormat="1" applyFont="1" applyFill="1" applyBorder="1" applyAlignment="1">
      <alignment horizontal="center" vertical="center" wrapText="1"/>
    </xf>
    <xf numFmtId="178" fontId="37" fillId="27" borderId="57" xfId="246" applyNumberFormat="1" applyFont="1" applyFill="1" applyBorder="1" applyAlignment="1">
      <alignment horizontal="center" vertical="center" wrapText="1"/>
    </xf>
    <xf numFmtId="178" fontId="37" fillId="27" borderId="58" xfId="246" applyNumberFormat="1" applyFont="1" applyFill="1" applyBorder="1" applyAlignment="1">
      <alignment horizontal="center" vertical="center" wrapText="1"/>
    </xf>
    <xf numFmtId="0" fontId="121" fillId="27" borderId="0" xfId="345" applyNumberFormat="1" applyFont="1" applyFill="1" applyBorder="1" applyAlignment="1">
      <alignment horizontal="center" vertical="center"/>
    </xf>
    <xf numFmtId="178" fontId="124" fillId="59" borderId="108" xfId="246" applyNumberFormat="1" applyFont="1" applyFill="1" applyBorder="1" applyAlignment="1">
      <alignment horizontal="center" vertical="center"/>
    </xf>
    <xf numFmtId="178" fontId="124" fillId="59" borderId="18" xfId="246" applyNumberFormat="1" applyFont="1" applyFill="1" applyBorder="1" applyAlignment="1">
      <alignment horizontal="center" vertical="center"/>
    </xf>
    <xf numFmtId="178" fontId="124" fillId="59" borderId="30" xfId="246" applyNumberFormat="1" applyFont="1" applyFill="1" applyBorder="1" applyAlignment="1">
      <alignment horizontal="center" vertical="center"/>
    </xf>
    <xf numFmtId="178" fontId="124" fillId="59" borderId="17" xfId="246" applyNumberFormat="1" applyFont="1" applyFill="1" applyBorder="1" applyAlignment="1">
      <alignment horizontal="center" vertical="center"/>
    </xf>
    <xf numFmtId="4" fontId="12" fillId="27" borderId="112" xfId="246" applyNumberFormat="1" applyFont="1" applyFill="1" applyBorder="1" applyAlignment="1">
      <alignment horizontal="center" vertical="center" wrapText="1"/>
    </xf>
    <xf numFmtId="4" fontId="12" fillId="27" borderId="107" xfId="246" applyNumberFormat="1" applyFont="1" applyFill="1" applyBorder="1" applyAlignment="1">
      <alignment horizontal="center" vertical="center" wrapText="1"/>
    </xf>
    <xf numFmtId="178" fontId="56" fillId="0" borderId="23" xfId="246" applyNumberFormat="1" applyFont="1" applyFill="1" applyBorder="1" applyAlignment="1" applyProtection="1">
      <alignment horizontal="left" vertical="center" wrapText="1"/>
      <protection locked="0"/>
    </xf>
    <xf numFmtId="178" fontId="56" fillId="0" borderId="0" xfId="246" applyNumberFormat="1" applyFont="1" applyFill="1" applyBorder="1" applyAlignment="1" applyProtection="1">
      <alignment horizontal="left" vertical="center" wrapText="1"/>
      <protection locked="0"/>
    </xf>
    <xf numFmtId="178" fontId="56" fillId="59" borderId="23" xfId="246" applyNumberFormat="1" applyFont="1" applyFill="1" applyBorder="1" applyAlignment="1">
      <alignment horizontal="center" vertical="center" wrapText="1"/>
    </xf>
    <xf numFmtId="178" fontId="56" fillId="59" borderId="44" xfId="246" applyNumberFormat="1" applyFont="1" applyFill="1" applyBorder="1" applyAlignment="1">
      <alignment horizontal="center" vertical="center" wrapText="1"/>
    </xf>
    <xf numFmtId="4" fontId="12" fillId="27" borderId="23" xfId="246" applyNumberFormat="1" applyFont="1" applyFill="1" applyBorder="1" applyAlignment="1">
      <alignment horizontal="center" vertical="center" wrapText="1"/>
    </xf>
    <xf numFmtId="4" fontId="12" fillId="27" borderId="44" xfId="246" applyNumberFormat="1" applyFont="1" applyFill="1" applyBorder="1" applyAlignment="1">
      <alignment horizontal="center" vertical="center" wrapText="1"/>
    </xf>
    <xf numFmtId="4" fontId="12" fillId="27" borderId="115" xfId="246" applyNumberFormat="1" applyFont="1" applyFill="1" applyBorder="1" applyAlignment="1">
      <alignment horizontal="center" vertical="center" wrapText="1"/>
    </xf>
    <xf numFmtId="4" fontId="12" fillId="27" borderId="96" xfId="246" applyNumberFormat="1" applyFont="1" applyFill="1" applyBorder="1" applyAlignment="1">
      <alignment horizontal="center" vertical="center" wrapText="1"/>
    </xf>
    <xf numFmtId="178" fontId="37" fillId="59" borderId="28" xfId="254" applyNumberFormat="1" applyFont="1" applyFill="1" applyBorder="1" applyAlignment="1">
      <alignment horizontal="center" vertical="center" wrapText="1"/>
    </xf>
    <xf numFmtId="178" fontId="37" fillId="59" borderId="29" xfId="254" applyNumberFormat="1" applyFont="1" applyFill="1" applyBorder="1" applyAlignment="1">
      <alignment horizontal="center" vertical="center" wrapText="1"/>
    </xf>
    <xf numFmtId="0" fontId="34" fillId="27" borderId="111" xfId="423" applyNumberFormat="1" applyFont="1" applyFill="1" applyBorder="1" applyAlignment="1">
      <alignment horizontal="center" vertical="center"/>
    </xf>
    <xf numFmtId="0" fontId="34" fillId="27" borderId="69" xfId="423" applyNumberFormat="1" applyFont="1" applyFill="1" applyBorder="1" applyAlignment="1">
      <alignment horizontal="center" vertical="center"/>
    </xf>
    <xf numFmtId="0" fontId="34" fillId="27" borderId="51" xfId="423" applyNumberFormat="1" applyFont="1" applyFill="1" applyBorder="1" applyAlignment="1">
      <alignment horizontal="center" vertical="center"/>
    </xf>
    <xf numFmtId="0" fontId="34" fillId="27" borderId="95" xfId="423" applyNumberFormat="1" applyFont="1" applyFill="1" applyBorder="1" applyAlignment="1">
      <alignment horizontal="center" vertical="center"/>
    </xf>
    <xf numFmtId="0" fontId="34" fillId="27" borderId="60" xfId="423" applyNumberFormat="1" applyFont="1" applyFill="1" applyBorder="1" applyAlignment="1">
      <alignment horizontal="center" vertical="center"/>
    </xf>
    <xf numFmtId="0" fontId="34" fillId="27" borderId="96" xfId="423" applyNumberFormat="1" applyFont="1" applyFill="1" applyBorder="1" applyAlignment="1">
      <alignment horizontal="center" vertical="center"/>
    </xf>
    <xf numFmtId="178" fontId="37" fillId="59" borderId="61" xfId="423" applyNumberFormat="1" applyFont="1" applyFill="1" applyBorder="1" applyAlignment="1">
      <alignment horizontal="center" vertical="center"/>
    </xf>
    <xf numFmtId="178" fontId="37" fillId="59" borderId="29" xfId="423" applyNumberFormat="1" applyFont="1" applyFill="1" applyBorder="1" applyAlignment="1">
      <alignment horizontal="center" vertical="center"/>
    </xf>
    <xf numFmtId="178" fontId="37" fillId="59" borderId="25" xfId="423" applyNumberFormat="1" applyFont="1" applyFill="1" applyBorder="1" applyAlignment="1">
      <alignment horizontal="center" vertical="center"/>
    </xf>
    <xf numFmtId="178" fontId="37" fillId="59" borderId="47" xfId="423" applyNumberFormat="1" applyFont="1" applyFill="1" applyBorder="1" applyAlignment="1">
      <alignment horizontal="center" vertical="center"/>
    </xf>
    <xf numFmtId="178" fontId="37" fillId="59" borderId="19" xfId="423" applyNumberFormat="1" applyFont="1" applyFill="1" applyBorder="1" applyAlignment="1">
      <alignment horizontal="center" vertical="center"/>
    </xf>
    <xf numFmtId="178" fontId="37" fillId="59" borderId="17" xfId="423" applyNumberFormat="1" applyFont="1" applyFill="1" applyBorder="1" applyAlignment="1">
      <alignment horizontal="center" vertical="center"/>
    </xf>
    <xf numFmtId="178" fontId="37" fillId="59" borderId="27" xfId="423" applyNumberFormat="1" applyFont="1" applyFill="1" applyBorder="1" applyAlignment="1">
      <alignment horizontal="center" vertical="center" wrapText="1"/>
    </xf>
    <xf numFmtId="178" fontId="37" fillId="59" borderId="30" xfId="423" applyNumberFormat="1" applyFont="1" applyFill="1" applyBorder="1" applyAlignment="1">
      <alignment horizontal="center" vertical="center" wrapText="1"/>
    </xf>
    <xf numFmtId="178" fontId="37" fillId="59" borderId="25" xfId="423" applyNumberFormat="1" applyFont="1" applyFill="1" applyBorder="1" applyAlignment="1">
      <alignment horizontal="center" vertical="center" wrapText="1"/>
    </xf>
    <xf numFmtId="178" fontId="37" fillId="59" borderId="17" xfId="423" applyNumberFormat="1" applyFont="1" applyFill="1" applyBorder="1" applyAlignment="1">
      <alignment horizontal="center" vertical="center" wrapText="1"/>
    </xf>
    <xf numFmtId="4" fontId="52" fillId="0" borderId="28" xfId="423" applyNumberFormat="1" applyFont="1" applyBorder="1" applyAlignment="1">
      <alignment horizontal="center" vertical="center"/>
    </xf>
    <xf numFmtId="4" fontId="52" fillId="0" borderId="29" xfId="423" applyNumberFormat="1" applyFont="1" applyBorder="1" applyAlignment="1">
      <alignment horizontal="center" vertical="center"/>
    </xf>
    <xf numFmtId="178" fontId="37" fillId="59" borderId="105" xfId="423" applyNumberFormat="1" applyFont="1" applyFill="1" applyBorder="1" applyAlignment="1">
      <alignment horizontal="center" vertical="center" wrapText="1"/>
    </xf>
    <xf numFmtId="178" fontId="37" fillId="59" borderId="64" xfId="423" applyNumberFormat="1" applyFont="1" applyFill="1" applyBorder="1" applyAlignment="1">
      <alignment horizontal="center" vertical="center" wrapText="1"/>
    </xf>
    <xf numFmtId="178" fontId="37" fillId="59" borderId="49" xfId="423" applyNumberFormat="1" applyFont="1" applyFill="1" applyBorder="1" applyAlignment="1">
      <alignment horizontal="center" vertical="center" wrapText="1"/>
    </xf>
    <xf numFmtId="174" fontId="37" fillId="27" borderId="20" xfId="300" applyNumberFormat="1" applyFont="1" applyFill="1" applyBorder="1" applyAlignment="1">
      <alignment horizontal="center" vertical="center"/>
    </xf>
    <xf numFmtId="174" fontId="37" fillId="27" borderId="54" xfId="300" applyNumberFormat="1" applyFont="1" applyFill="1" applyBorder="1" applyAlignment="1">
      <alignment horizontal="center" vertical="center"/>
    </xf>
    <xf numFmtId="174" fontId="37" fillId="27" borderId="25" xfId="300" applyNumberFormat="1" applyFont="1" applyFill="1" applyBorder="1" applyAlignment="1">
      <alignment horizontal="center" vertical="center"/>
    </xf>
    <xf numFmtId="174" fontId="37" fillId="27" borderId="49" xfId="300" applyNumberFormat="1" applyFont="1" applyFill="1" applyBorder="1" applyAlignment="1">
      <alignment horizontal="center" vertical="center"/>
    </xf>
    <xf numFmtId="174" fontId="52" fillId="27" borderId="65" xfId="300" applyNumberFormat="1" applyFont="1" applyFill="1" applyBorder="1" applyAlignment="1">
      <alignment horizontal="center" vertical="center" wrapText="1"/>
    </xf>
    <xf numFmtId="174" fontId="52" fillId="27" borderId="88" xfId="300" applyNumberFormat="1" applyFont="1" applyFill="1" applyBorder="1" applyAlignment="1">
      <alignment horizontal="center" vertical="center" wrapText="1"/>
    </xf>
    <xf numFmtId="178" fontId="37" fillId="59" borderId="62" xfId="423" applyNumberFormat="1" applyFont="1" applyFill="1" applyBorder="1" applyAlignment="1">
      <alignment horizontal="center" vertical="center"/>
    </xf>
    <xf numFmtId="178" fontId="37" fillId="59" borderId="63" xfId="423" applyNumberFormat="1" applyFont="1" applyFill="1" applyBorder="1" applyAlignment="1">
      <alignment horizontal="center" vertical="center"/>
    </xf>
    <xf numFmtId="178" fontId="37" fillId="59" borderId="113" xfId="423" applyNumberFormat="1" applyFont="1" applyFill="1" applyBorder="1" applyAlignment="1">
      <alignment horizontal="center" vertical="center"/>
    </xf>
    <xf numFmtId="178" fontId="37" fillId="59" borderId="106" xfId="423" applyNumberFormat="1" applyFont="1" applyFill="1" applyBorder="1" applyAlignment="1">
      <alignment horizontal="center" vertical="center"/>
    </xf>
    <xf numFmtId="178" fontId="37" fillId="59" borderId="26" xfId="423" applyNumberFormat="1" applyFont="1" applyFill="1" applyBorder="1" applyAlignment="1">
      <alignment horizontal="center" vertical="center"/>
    </xf>
    <xf numFmtId="178" fontId="37" fillId="59" borderId="27" xfId="423" applyNumberFormat="1" applyFont="1" applyFill="1" applyBorder="1" applyAlignment="1">
      <alignment horizontal="center" vertical="center"/>
    </xf>
    <xf numFmtId="167" fontId="37" fillId="0" borderId="20" xfId="423" applyNumberFormat="1" applyFont="1" applyBorder="1" applyAlignment="1">
      <alignment horizontal="center" vertical="center"/>
    </xf>
    <xf numFmtId="167" fontId="37" fillId="0" borderId="21" xfId="423" applyNumberFormat="1" applyFont="1" applyBorder="1" applyAlignment="1">
      <alignment horizontal="center" vertical="center"/>
    </xf>
    <xf numFmtId="167" fontId="37" fillId="0" borderId="54" xfId="423" applyNumberFormat="1" applyFont="1" applyBorder="1" applyAlignment="1">
      <alignment horizontal="center" vertical="center"/>
    </xf>
    <xf numFmtId="167" fontId="37" fillId="0" borderId="23" xfId="423" applyNumberFormat="1" applyFont="1" applyBorder="1" applyAlignment="1">
      <alignment horizontal="center" vertical="center"/>
    </xf>
    <xf numFmtId="167" fontId="37" fillId="0" borderId="0" xfId="423" applyNumberFormat="1" applyFont="1" applyBorder="1" applyAlignment="1">
      <alignment horizontal="center" vertical="center"/>
    </xf>
    <xf numFmtId="167" fontId="37" fillId="0" borderId="44" xfId="423" applyNumberFormat="1" applyFont="1" applyBorder="1" applyAlignment="1">
      <alignment horizontal="center" vertical="center"/>
    </xf>
    <xf numFmtId="167" fontId="37" fillId="0" borderId="25" xfId="423" applyNumberFormat="1" applyFont="1" applyBorder="1" applyAlignment="1">
      <alignment horizontal="center" vertical="center"/>
    </xf>
    <xf numFmtId="167" fontId="37" fillId="0" borderId="26" xfId="423" applyNumberFormat="1" applyFont="1" applyBorder="1" applyAlignment="1">
      <alignment horizontal="center" vertical="center"/>
    </xf>
    <xf numFmtId="167" fontId="37" fillId="0" borderId="49" xfId="423" applyNumberFormat="1" applyFont="1" applyBorder="1" applyAlignment="1">
      <alignment horizontal="center" vertical="center"/>
    </xf>
    <xf numFmtId="178" fontId="37" fillId="59" borderId="43" xfId="423" applyNumberFormat="1" applyFont="1" applyFill="1" applyBorder="1" applyAlignment="1">
      <alignment horizontal="center" vertical="center" wrapText="1"/>
    </xf>
    <xf numFmtId="178" fontId="37" fillId="59" borderId="0" xfId="423" applyNumberFormat="1" applyFont="1" applyFill="1" applyBorder="1" applyAlignment="1">
      <alignment horizontal="center" vertical="center" wrapText="1"/>
    </xf>
    <xf numFmtId="178" fontId="37" fillId="59" borderId="106" xfId="423" applyNumberFormat="1" applyFont="1" applyFill="1" applyBorder="1" applyAlignment="1">
      <alignment horizontal="center" vertical="center" wrapText="1"/>
    </xf>
    <xf numFmtId="178" fontId="37" fillId="59" borderId="26" xfId="423" applyNumberFormat="1" applyFont="1" applyFill="1" applyBorder="1" applyAlignment="1">
      <alignment horizontal="center" vertical="center" wrapText="1"/>
    </xf>
    <xf numFmtId="178" fontId="37" fillId="0" borderId="100" xfId="423" applyNumberFormat="1" applyFont="1" applyFill="1" applyBorder="1" applyAlignment="1">
      <alignment horizontal="center" vertical="center" wrapText="1"/>
    </xf>
    <xf numFmtId="178" fontId="37" fillId="0" borderId="21" xfId="423" applyNumberFormat="1" applyFont="1" applyFill="1" applyBorder="1" applyAlignment="1">
      <alignment horizontal="center" vertical="center" wrapText="1"/>
    </xf>
    <xf numFmtId="178" fontId="37" fillId="0" borderId="22" xfId="423" applyNumberFormat="1" applyFont="1" applyFill="1" applyBorder="1" applyAlignment="1">
      <alignment horizontal="center" vertical="center" wrapText="1"/>
    </xf>
    <xf numFmtId="178" fontId="37" fillId="0" borderId="106" xfId="423" applyNumberFormat="1" applyFont="1" applyFill="1" applyBorder="1" applyAlignment="1">
      <alignment horizontal="center" vertical="center" wrapText="1"/>
    </xf>
    <xf numFmtId="178" fontId="37" fillId="0" borderId="26" xfId="423" applyNumberFormat="1" applyFont="1" applyFill="1" applyBorder="1" applyAlignment="1">
      <alignment horizontal="center" vertical="center" wrapText="1"/>
    </xf>
    <xf numFmtId="178" fontId="37" fillId="0" borderId="27" xfId="423" applyNumberFormat="1" applyFont="1" applyFill="1" applyBorder="1" applyAlignment="1">
      <alignment horizontal="center" vertical="center" wrapText="1"/>
    </xf>
    <xf numFmtId="4" fontId="37" fillId="0" borderId="28" xfId="423" applyNumberFormat="1" applyFont="1" applyBorder="1" applyAlignment="1">
      <alignment horizontal="center" vertical="center"/>
    </xf>
    <xf numFmtId="4" fontId="37" fillId="0" borderId="29" xfId="423" applyNumberFormat="1" applyFont="1" applyBorder="1" applyAlignment="1">
      <alignment horizontal="center" vertical="center"/>
    </xf>
    <xf numFmtId="178" fontId="37" fillId="0" borderId="100" xfId="423" applyNumberFormat="1" applyFont="1" applyFill="1" applyBorder="1" applyAlignment="1">
      <alignment horizontal="center" vertical="center"/>
    </xf>
    <xf numFmtId="178" fontId="37" fillId="0" borderId="21" xfId="423" applyNumberFormat="1" applyFont="1" applyFill="1" applyBorder="1" applyAlignment="1">
      <alignment horizontal="center" vertical="center"/>
    </xf>
    <xf numFmtId="178" fontId="37" fillId="0" borderId="22" xfId="423" applyNumberFormat="1" applyFont="1" applyFill="1" applyBorder="1" applyAlignment="1">
      <alignment horizontal="center" vertical="center"/>
    </xf>
    <xf numFmtId="178" fontId="37" fillId="0" borderId="106" xfId="423" applyNumberFormat="1" applyFont="1" applyFill="1" applyBorder="1" applyAlignment="1">
      <alignment horizontal="center" vertical="center"/>
    </xf>
    <xf numFmtId="178" fontId="37" fillId="0" borderId="26" xfId="423" applyNumberFormat="1" applyFont="1" applyFill="1" applyBorder="1" applyAlignment="1">
      <alignment horizontal="center" vertical="center"/>
    </xf>
    <xf numFmtId="178" fontId="37" fillId="0" borderId="27" xfId="423" applyNumberFormat="1" applyFont="1" applyFill="1" applyBorder="1" applyAlignment="1">
      <alignment horizontal="center" vertical="center"/>
    </xf>
    <xf numFmtId="174" fontId="54" fillId="27" borderId="65" xfId="300" applyNumberFormat="1" applyFont="1" applyFill="1" applyBorder="1" applyAlignment="1">
      <alignment horizontal="center" vertical="center" wrapText="1"/>
    </xf>
    <xf numFmtId="174" fontId="54" fillId="27" borderId="66" xfId="300" applyNumberFormat="1" applyFont="1" applyFill="1" applyBorder="1" applyAlignment="1">
      <alignment horizontal="center" vertical="center" wrapText="1"/>
    </xf>
    <xf numFmtId="174" fontId="54" fillId="27" borderId="88" xfId="300" applyNumberFormat="1" applyFont="1" applyFill="1" applyBorder="1" applyAlignment="1">
      <alignment horizontal="center" vertical="center" wrapText="1"/>
    </xf>
    <xf numFmtId="0" fontId="52" fillId="60" borderId="19" xfId="246" applyNumberFormat="1" applyFont="1" applyFill="1" applyBorder="1" applyAlignment="1">
      <alignment horizontal="center"/>
    </xf>
    <xf numFmtId="0" fontId="52" fillId="60" borderId="56" xfId="246" applyNumberFormat="1" applyFont="1" applyFill="1" applyBorder="1" applyAlignment="1">
      <alignment horizontal="center"/>
    </xf>
    <xf numFmtId="0" fontId="52" fillId="60" borderId="57" xfId="246" applyNumberFormat="1" applyFont="1" applyFill="1" applyBorder="1" applyAlignment="1">
      <alignment horizontal="center"/>
    </xf>
    <xf numFmtId="0" fontId="52" fillId="60" borderId="58" xfId="246" applyNumberFormat="1" applyFont="1" applyFill="1" applyBorder="1" applyAlignment="1">
      <alignment horizontal="center"/>
    </xf>
    <xf numFmtId="178" fontId="120" fillId="60" borderId="63" xfId="246" applyNumberFormat="1" applyFont="1" applyFill="1" applyBorder="1" applyAlignment="1">
      <alignment horizontal="center" vertical="center" wrapText="1"/>
    </xf>
    <xf numFmtId="178" fontId="120" fillId="60" borderId="64" xfId="246" applyNumberFormat="1" applyFont="1" applyFill="1" applyBorder="1" applyAlignment="1">
      <alignment horizontal="center" vertical="center" wrapText="1"/>
    </xf>
    <xf numFmtId="178" fontId="120" fillId="60" borderId="0" xfId="246" applyNumberFormat="1" applyFont="1" applyFill="1" applyBorder="1" applyAlignment="1">
      <alignment horizontal="center" vertical="center" wrapText="1"/>
    </xf>
    <xf numFmtId="178" fontId="120" fillId="60" borderId="44" xfId="246" applyNumberFormat="1" applyFont="1" applyFill="1" applyBorder="1" applyAlignment="1">
      <alignment horizontal="center" vertical="center" wrapText="1"/>
    </xf>
    <xf numFmtId="178" fontId="120" fillId="60" borderId="26" xfId="246" applyNumberFormat="1" applyFont="1" applyFill="1" applyBorder="1" applyAlignment="1">
      <alignment horizontal="center" vertical="center" wrapText="1"/>
    </xf>
    <xf numFmtId="178" fontId="120" fillId="60" borderId="49" xfId="246" applyNumberFormat="1" applyFont="1" applyFill="1" applyBorder="1" applyAlignment="1">
      <alignment horizontal="center" vertical="center" wrapText="1"/>
    </xf>
    <xf numFmtId="178" fontId="37" fillId="59" borderId="63" xfId="423" applyNumberFormat="1" applyFont="1" applyFill="1" applyBorder="1" applyAlignment="1">
      <alignment horizontal="center" vertical="center" wrapText="1"/>
    </xf>
    <xf numFmtId="178" fontId="37" fillId="0" borderId="100" xfId="421" applyNumberFormat="1" applyFont="1" applyFill="1" applyBorder="1" applyAlignment="1">
      <alignment horizontal="left" vertical="center"/>
    </xf>
    <xf numFmtId="178" fontId="37" fillId="0" borderId="21" xfId="421" applyNumberFormat="1" applyFont="1" applyFill="1" applyBorder="1" applyAlignment="1">
      <alignment horizontal="left" vertical="center"/>
    </xf>
    <xf numFmtId="178" fontId="37" fillId="0" borderId="22" xfId="421" applyNumberFormat="1" applyFont="1" applyFill="1" applyBorder="1" applyAlignment="1">
      <alignment horizontal="left" vertical="center"/>
    </xf>
    <xf numFmtId="178" fontId="37" fillId="0" borderId="43" xfId="421" applyNumberFormat="1" applyFont="1" applyFill="1" applyBorder="1" applyAlignment="1">
      <alignment horizontal="left" vertical="center"/>
    </xf>
    <xf numFmtId="178" fontId="37" fillId="0" borderId="0" xfId="421" applyNumberFormat="1" applyFont="1" applyFill="1" applyBorder="1" applyAlignment="1">
      <alignment horizontal="left" vertical="center"/>
    </xf>
    <xf numFmtId="178" fontId="37" fillId="0" borderId="24" xfId="421" applyNumberFormat="1" applyFont="1" applyFill="1" applyBorder="1" applyAlignment="1">
      <alignment horizontal="left" vertical="center"/>
    </xf>
    <xf numFmtId="178" fontId="56" fillId="0" borderId="20" xfId="246" applyNumberFormat="1" applyFont="1" applyFill="1" applyBorder="1" applyAlignment="1" applyProtection="1">
      <alignment horizontal="left" vertical="center" wrapText="1"/>
      <protection locked="0"/>
    </xf>
    <xf numFmtId="178" fontId="56" fillId="0" borderId="21" xfId="246" applyNumberFormat="1" applyFont="1" applyFill="1" applyBorder="1" applyAlignment="1" applyProtection="1">
      <alignment horizontal="left" vertical="center" wrapText="1"/>
      <protection locked="0"/>
    </xf>
    <xf numFmtId="178" fontId="120" fillId="60" borderId="20" xfId="246" applyNumberFormat="1" applyFont="1" applyFill="1" applyBorder="1" applyAlignment="1">
      <alignment horizontal="center" vertical="center" wrapText="1"/>
    </xf>
    <xf numFmtId="0" fontId="122" fillId="0" borderId="21" xfId="246" applyFont="1" applyBorder="1" applyAlignment="1">
      <alignment horizontal="center" vertical="center" wrapText="1"/>
    </xf>
    <xf numFmtId="0" fontId="122" fillId="0" borderId="22" xfId="246" applyFont="1" applyBorder="1" applyAlignment="1">
      <alignment horizontal="center" vertical="center" wrapText="1"/>
    </xf>
    <xf numFmtId="0" fontId="122" fillId="0" borderId="23" xfId="246" applyFont="1" applyBorder="1" applyAlignment="1">
      <alignment horizontal="center" vertical="center" wrapText="1"/>
    </xf>
    <xf numFmtId="0" fontId="122" fillId="0" borderId="0" xfId="246" applyFont="1" applyBorder="1" applyAlignment="1">
      <alignment horizontal="center" vertical="center" wrapText="1"/>
    </xf>
    <xf numFmtId="0" fontId="122" fillId="0" borderId="24" xfId="246" applyFont="1" applyBorder="1" applyAlignment="1">
      <alignment horizontal="center" vertical="center" wrapText="1"/>
    </xf>
    <xf numFmtId="0" fontId="122" fillId="0" borderId="25" xfId="246" applyFont="1" applyBorder="1" applyAlignment="1">
      <alignment horizontal="center" vertical="center" wrapText="1"/>
    </xf>
    <xf numFmtId="0" fontId="122" fillId="0" borderId="26" xfId="246" applyFont="1" applyBorder="1" applyAlignment="1">
      <alignment horizontal="center" vertical="center" wrapText="1"/>
    </xf>
    <xf numFmtId="0" fontId="122" fillId="0" borderId="27" xfId="246" applyFont="1" applyBorder="1" applyAlignment="1">
      <alignment horizontal="center" vertical="center" wrapText="1"/>
    </xf>
    <xf numFmtId="0" fontId="52" fillId="27" borderId="22" xfId="246" applyNumberFormat="1" applyFont="1" applyFill="1" applyBorder="1" applyAlignment="1">
      <alignment horizontal="center"/>
    </xf>
    <xf numFmtId="0" fontId="52" fillId="27" borderId="24" xfId="246" applyNumberFormat="1" applyFont="1" applyFill="1" applyBorder="1" applyAlignment="1">
      <alignment horizontal="center"/>
    </xf>
    <xf numFmtId="0" fontId="52" fillId="60" borderId="26" xfId="246" applyNumberFormat="1" applyFont="1" applyFill="1" applyBorder="1" applyAlignment="1">
      <alignment horizontal="center"/>
    </xf>
    <xf numFmtId="0" fontId="52" fillId="27" borderId="27" xfId="246" applyNumberFormat="1" applyFont="1" applyFill="1" applyBorder="1" applyAlignment="1">
      <alignment horizontal="center"/>
    </xf>
    <xf numFmtId="178" fontId="119" fillId="27" borderId="24" xfId="246" applyNumberFormat="1" applyFont="1" applyFill="1" applyBorder="1" applyAlignment="1">
      <alignment horizontal="center" wrapText="1"/>
    </xf>
    <xf numFmtId="178" fontId="35" fillId="0" borderId="24" xfId="246" applyNumberFormat="1" applyBorder="1" applyAlignment="1">
      <alignment horizontal="center" wrapText="1"/>
    </xf>
    <xf numFmtId="178" fontId="56" fillId="59" borderId="28" xfId="246" applyNumberFormat="1" applyFont="1" applyFill="1" applyBorder="1" applyAlignment="1">
      <alignment horizontal="center" vertical="center" wrapText="1"/>
    </xf>
    <xf numFmtId="178" fontId="56" fillId="59" borderId="29" xfId="246" applyNumberFormat="1" applyFont="1" applyFill="1" applyBorder="1" applyAlignment="1">
      <alignment horizontal="center" vertical="center" wrapText="1"/>
    </xf>
    <xf numFmtId="178" fontId="56" fillId="0" borderId="20" xfId="246" applyNumberFormat="1" applyFont="1" applyFill="1" applyBorder="1" applyAlignment="1">
      <alignment horizontal="left" vertical="center"/>
    </xf>
    <xf numFmtId="4" fontId="56" fillId="27" borderId="28" xfId="246" applyNumberFormat="1" applyFont="1" applyFill="1" applyBorder="1" applyAlignment="1">
      <alignment horizontal="center" vertical="center" wrapText="1"/>
    </xf>
    <xf numFmtId="4" fontId="56" fillId="27" borderId="16" xfId="246" applyNumberFormat="1" applyFont="1" applyFill="1" applyBorder="1" applyAlignment="1">
      <alignment horizontal="center" vertical="center" wrapText="1"/>
    </xf>
    <xf numFmtId="4" fontId="56" fillId="27" borderId="29" xfId="246" applyNumberFormat="1" applyFont="1" applyFill="1" applyBorder="1" applyAlignment="1">
      <alignment horizontal="center" vertical="center" wrapText="1"/>
    </xf>
    <xf numFmtId="0" fontId="121" fillId="27" borderId="23" xfId="345" applyNumberFormat="1" applyFont="1" applyFill="1" applyBorder="1" applyAlignment="1">
      <alignment horizontal="center" vertical="center"/>
    </xf>
    <xf numFmtId="0" fontId="121" fillId="27" borderId="24" xfId="345" applyNumberFormat="1" applyFont="1" applyFill="1" applyBorder="1" applyAlignment="1">
      <alignment horizontal="center" vertical="center"/>
    </xf>
    <xf numFmtId="0" fontId="121" fillId="27" borderId="25" xfId="345" applyNumberFormat="1" applyFont="1" applyFill="1" applyBorder="1" applyAlignment="1">
      <alignment horizontal="center" vertical="center"/>
    </xf>
    <xf numFmtId="0" fontId="121" fillId="27" borderId="26" xfId="345" applyNumberFormat="1" applyFont="1" applyFill="1" applyBorder="1" applyAlignment="1">
      <alignment horizontal="center" vertical="center"/>
    </xf>
    <xf numFmtId="0" fontId="121" fillId="27" borderId="27" xfId="345" applyNumberFormat="1" applyFont="1" applyFill="1" applyBorder="1" applyAlignment="1">
      <alignment horizontal="center" vertical="center"/>
    </xf>
    <xf numFmtId="178" fontId="56" fillId="0" borderId="23" xfId="246" applyNumberFormat="1" applyFont="1" applyFill="1" applyBorder="1" applyAlignment="1">
      <alignment vertical="center"/>
    </xf>
    <xf numFmtId="178" fontId="56" fillId="0" borderId="0" xfId="246" applyNumberFormat="1" applyFont="1" applyFill="1" applyBorder="1" applyAlignment="1">
      <alignment vertical="center"/>
    </xf>
    <xf numFmtId="178" fontId="56" fillId="0" borderId="24" xfId="246" applyNumberFormat="1" applyFont="1" applyFill="1" applyBorder="1" applyAlignment="1">
      <alignment vertical="center"/>
    </xf>
    <xf numFmtId="178" fontId="56" fillId="0" borderId="19" xfId="246" applyNumberFormat="1" applyFont="1" applyFill="1" applyBorder="1" applyAlignment="1">
      <alignment horizontal="center" vertical="center" wrapText="1"/>
    </xf>
    <xf numFmtId="178" fontId="56" fillId="0" borderId="25" xfId="246" applyNumberFormat="1" applyFont="1" applyFill="1" applyBorder="1" applyAlignment="1">
      <alignment horizontal="center" vertical="center"/>
    </xf>
    <xf numFmtId="178" fontId="56" fillId="0" borderId="26" xfId="246" applyNumberFormat="1" applyFont="1" applyFill="1" applyBorder="1" applyAlignment="1">
      <alignment horizontal="center" vertical="center"/>
    </xf>
    <xf numFmtId="178" fontId="56" fillId="0" borderId="27" xfId="246" applyNumberFormat="1" applyFont="1" applyFill="1" applyBorder="1" applyAlignment="1">
      <alignment horizontal="center" vertical="center"/>
    </xf>
    <xf numFmtId="0" fontId="126" fillId="0" borderId="57" xfId="464" applyFont="1" applyFill="1" applyBorder="1" applyAlignment="1">
      <alignment horizontal="center" vertical="center" wrapText="1"/>
    </xf>
    <xf numFmtId="0" fontId="127" fillId="63" borderId="109" xfId="464" applyFont="1" applyFill="1" applyBorder="1" applyAlignment="1">
      <alignment horizontal="center" vertical="center" wrapText="1"/>
    </xf>
    <xf numFmtId="0" fontId="127" fillId="63" borderId="110" xfId="464" applyFont="1" applyFill="1" applyBorder="1" applyAlignment="1">
      <alignment horizontal="center" vertical="center" wrapText="1"/>
    </xf>
    <xf numFmtId="0" fontId="127" fillId="63" borderId="63" xfId="464" applyFont="1" applyFill="1" applyBorder="1" applyAlignment="1">
      <alignment horizontal="center" vertical="center" wrapText="1"/>
    </xf>
    <xf numFmtId="0" fontId="127" fillId="63" borderId="64" xfId="464" applyFont="1" applyFill="1" applyBorder="1" applyAlignment="1">
      <alignment horizontal="center" vertical="center" wrapText="1"/>
    </xf>
    <xf numFmtId="0" fontId="127" fillId="63" borderId="60" xfId="464" applyFont="1" applyFill="1" applyBorder="1" applyAlignment="1">
      <alignment horizontal="center" vertical="center" wrapText="1"/>
    </xf>
    <xf numFmtId="0" fontId="127" fillId="63" borderId="96" xfId="464" applyFont="1" applyFill="1" applyBorder="1" applyAlignment="1">
      <alignment horizontal="center" vertical="center" wrapText="1"/>
    </xf>
    <xf numFmtId="0" fontId="142" fillId="63" borderId="43" xfId="725" applyFont="1" applyFill="1" applyBorder="1" applyAlignment="1">
      <alignment horizontal="center" vertical="center"/>
    </xf>
    <xf numFmtId="0" fontId="142" fillId="63" borderId="0" xfId="725" applyFont="1" applyFill="1" applyBorder="1" applyAlignment="1">
      <alignment horizontal="center" vertical="center"/>
    </xf>
    <xf numFmtId="0" fontId="142" fillId="63" borderId="95" xfId="725" applyFont="1" applyFill="1" applyBorder="1" applyAlignment="1">
      <alignment horizontal="center" vertical="center"/>
    </xf>
    <xf numFmtId="0" fontId="142" fillId="63" borderId="60" xfId="725" applyFont="1" applyFill="1" applyBorder="1" applyAlignment="1">
      <alignment horizontal="center" vertical="center"/>
    </xf>
    <xf numFmtId="0" fontId="141" fillId="68" borderId="94" xfId="713" applyFont="1" applyFill="1" applyBorder="1" applyAlignment="1">
      <alignment horizontal="center" vertical="center" wrapText="1"/>
    </xf>
    <xf numFmtId="0" fontId="141" fillId="68" borderId="116" xfId="713" applyFont="1" applyFill="1" applyBorder="1" applyAlignment="1">
      <alignment horizontal="center" vertical="center" wrapText="1"/>
    </xf>
    <xf numFmtId="0" fontId="141" fillId="68" borderId="94" xfId="657" applyFont="1" applyFill="1" applyBorder="1" applyAlignment="1">
      <alignment horizontal="center" vertical="center" wrapText="1"/>
    </xf>
    <xf numFmtId="0" fontId="141" fillId="68" borderId="116" xfId="657" applyFont="1" applyFill="1" applyBorder="1" applyAlignment="1">
      <alignment horizontal="center" vertical="center" wrapText="1"/>
    </xf>
    <xf numFmtId="0" fontId="141" fillId="68" borderId="94" xfId="680" applyFont="1" applyFill="1" applyBorder="1" applyAlignment="1">
      <alignment horizontal="center" vertical="center" wrapText="1"/>
    </xf>
    <xf numFmtId="0" fontId="141" fillId="68" borderId="116" xfId="680" applyFont="1" applyFill="1" applyBorder="1" applyAlignment="1">
      <alignment horizontal="center" vertical="center" wrapText="1"/>
    </xf>
    <xf numFmtId="0" fontId="141" fillId="68" borderId="94" xfId="695" applyFont="1" applyFill="1" applyBorder="1" applyAlignment="1">
      <alignment horizontal="center" vertical="center" wrapText="1"/>
    </xf>
    <xf numFmtId="0" fontId="141" fillId="68" borderId="116" xfId="695" applyFont="1" applyFill="1" applyBorder="1" applyAlignment="1">
      <alignment horizontal="center" vertical="center" wrapText="1"/>
    </xf>
    <xf numFmtId="0" fontId="103" fillId="62" borderId="47" xfId="230" applyFont="1" applyFill="1" applyBorder="1" applyAlignment="1">
      <alignment horizontal="center" vertical="center"/>
    </xf>
  </cellXfs>
  <cellStyles count="726">
    <cellStyle name="12" xfId="1"/>
    <cellStyle name="20% - Accent1" xfId="2"/>
    <cellStyle name="20% - Accent2" xfId="3"/>
    <cellStyle name="20% - Accent3" xfId="4"/>
    <cellStyle name="20% - Accent4" xfId="5"/>
    <cellStyle name="20% - Accent5" xfId="6"/>
    <cellStyle name="20% - Accent6" xfId="7"/>
    <cellStyle name="20% - Ênfase1" xfId="8" builtinId="30" customBuiltin="1"/>
    <cellStyle name="20% - Ênfase1 2" xfId="9"/>
    <cellStyle name="20% - Ênfase1 2 2" xfId="10"/>
    <cellStyle name="20% - Ênfase1 3" xfId="11"/>
    <cellStyle name="20% - Ênfase1 4" xfId="12"/>
    <cellStyle name="20% - Ênfase1 4 2" xfId="424"/>
    <cellStyle name="20% - Ênfase1 4 3" xfId="484"/>
    <cellStyle name="20% - Ênfase1 4 4" xfId="520"/>
    <cellStyle name="20% - Ênfase1 4 5" xfId="643"/>
    <cellStyle name="20% - Ênfase1 4 6" xfId="666"/>
    <cellStyle name="20% - Ênfase1 4 7" xfId="683"/>
    <cellStyle name="20% - Ênfase1 4 8" xfId="701"/>
    <cellStyle name="20% - Ênfase1 5" xfId="373"/>
    <cellStyle name="20% - Ênfase2" xfId="13" builtinId="34" customBuiltin="1"/>
    <cellStyle name="20% - Ênfase2 2" xfId="14"/>
    <cellStyle name="20% - Ênfase2 2 2" xfId="15"/>
    <cellStyle name="20% - Ênfase2 3" xfId="16"/>
    <cellStyle name="20% - Ênfase2 4" xfId="17"/>
    <cellStyle name="20% - Ênfase2 4 2" xfId="425"/>
    <cellStyle name="20% - Ênfase2 4 3" xfId="485"/>
    <cellStyle name="20% - Ênfase2 4 4" xfId="522"/>
    <cellStyle name="20% - Ênfase2 4 5" xfId="641"/>
    <cellStyle name="20% - Ênfase2 4 6" xfId="664"/>
    <cellStyle name="20% - Ênfase2 4 7" xfId="682"/>
    <cellStyle name="20% - Ênfase2 4 8" xfId="700"/>
    <cellStyle name="20% - Ênfase2 5" xfId="374"/>
    <cellStyle name="20% - Ênfase3" xfId="18" builtinId="38" customBuiltin="1"/>
    <cellStyle name="20% - Ênfase3 2" xfId="19"/>
    <cellStyle name="20% - Ênfase3 2 2" xfId="20"/>
    <cellStyle name="20% - Ênfase3 3" xfId="21"/>
    <cellStyle name="20% - Ênfase3 4" xfId="22"/>
    <cellStyle name="20% - Ênfase3 4 2" xfId="426"/>
    <cellStyle name="20% - Ênfase3 4 3" xfId="486"/>
    <cellStyle name="20% - Ênfase3 4 4" xfId="524"/>
    <cellStyle name="20% - Ênfase3 4 5" xfId="639"/>
    <cellStyle name="20% - Ênfase3 4 6" xfId="662"/>
    <cellStyle name="20% - Ênfase3 4 7" xfId="681"/>
    <cellStyle name="20% - Ênfase3 4 8" xfId="699"/>
    <cellStyle name="20% - Ênfase3 5" xfId="375"/>
    <cellStyle name="20% - Ênfase4" xfId="23" builtinId="42" customBuiltin="1"/>
    <cellStyle name="20% - Ênfase4 2" xfId="24"/>
    <cellStyle name="20% - Ênfase4 2 2" xfId="25"/>
    <cellStyle name="20% - Ênfase4 3" xfId="26"/>
    <cellStyle name="20% - Ênfase4 4" xfId="27"/>
    <cellStyle name="20% - Ênfase4 4 2" xfId="427"/>
    <cellStyle name="20% - Ênfase4 4 3" xfId="487"/>
    <cellStyle name="20% - Ênfase4 4 4" xfId="526"/>
    <cellStyle name="20% - Ênfase4 4 5" xfId="636"/>
    <cellStyle name="20% - Ênfase4 4 6" xfId="660"/>
    <cellStyle name="20% - Ênfase4 4 7" xfId="650"/>
    <cellStyle name="20% - Ênfase4 4 8" xfId="698"/>
    <cellStyle name="20% - Ênfase4 5" xfId="376"/>
    <cellStyle name="20% - Ênfase5" xfId="28" builtinId="46" customBuiltin="1"/>
    <cellStyle name="20% - Ênfase5 2" xfId="29"/>
    <cellStyle name="20% - Ênfase5 3" xfId="30"/>
    <cellStyle name="20% - Ênfase5 3 2" xfId="428"/>
    <cellStyle name="20% - Ênfase5 3 3" xfId="488"/>
    <cellStyle name="20% - Ênfase5 3 4" xfId="527"/>
    <cellStyle name="20% - Ênfase5 3 5" xfId="635"/>
    <cellStyle name="20% - Ênfase5 3 6" xfId="658"/>
    <cellStyle name="20% - Ênfase5 3 7" xfId="647"/>
    <cellStyle name="20% - Ênfase5 3 8" xfId="697"/>
    <cellStyle name="20% - Ênfase6" xfId="31" builtinId="50" customBuiltin="1"/>
    <cellStyle name="20% - Ênfase6 2" xfId="32"/>
    <cellStyle name="20% - Ênfase6 2 2" xfId="33"/>
    <cellStyle name="20% - Ênfase6 3" xfId="34"/>
    <cellStyle name="20% - Ênfase6 4" xfId="35"/>
    <cellStyle name="20% - Ênfase6 4 2" xfId="429"/>
    <cellStyle name="20% - Ênfase6 4 3" xfId="489"/>
    <cellStyle name="20% - Ênfase6 4 4" xfId="529"/>
    <cellStyle name="20% - Ênfase6 4 5" xfId="631"/>
    <cellStyle name="20% - Ênfase6 4 6" xfId="517"/>
    <cellStyle name="20% - Ênfase6 4 7" xfId="642"/>
    <cellStyle name="20% - Ênfase6 4 8" xfId="696"/>
    <cellStyle name="20% - Ênfase6 5" xfId="377"/>
    <cellStyle name="40% - Accent1" xfId="36"/>
    <cellStyle name="40% - Accent2" xfId="37"/>
    <cellStyle name="40% - Accent3" xfId="38"/>
    <cellStyle name="40% - Accent4" xfId="39"/>
    <cellStyle name="40% - Accent5" xfId="40"/>
    <cellStyle name="40% - Accent6" xfId="41"/>
    <cellStyle name="40% - Ênfase1" xfId="42" builtinId="31" customBuiltin="1"/>
    <cellStyle name="40% - Ênfase1 2" xfId="43"/>
    <cellStyle name="40% - Ênfase1 2 2" xfId="44"/>
    <cellStyle name="40% - Ênfase1 3" xfId="45"/>
    <cellStyle name="40% - Ênfase1 4" xfId="46"/>
    <cellStyle name="40% - Ênfase1 4 2" xfId="430"/>
    <cellStyle name="40% - Ênfase1 4 3" xfId="490"/>
    <cellStyle name="40% - Ênfase1 4 4" xfId="534"/>
    <cellStyle name="40% - Ênfase1 4 5" xfId="627"/>
    <cellStyle name="40% - Ênfase1 4 6" xfId="521"/>
    <cellStyle name="40% - Ênfase1 4 7" xfId="637"/>
    <cellStyle name="40% - Ênfase1 4 8" xfId="673"/>
    <cellStyle name="40% - Ênfase1 5" xfId="378"/>
    <cellStyle name="40% - Ênfase2" xfId="47" builtinId="35" customBuiltin="1"/>
    <cellStyle name="40% - Ênfase2 2" xfId="48"/>
    <cellStyle name="40% - Ênfase2 3" xfId="49"/>
    <cellStyle name="40% - Ênfase2 3 2" xfId="431"/>
    <cellStyle name="40% - Ênfase2 3 3" xfId="491"/>
    <cellStyle name="40% - Ênfase2 3 4" xfId="535"/>
    <cellStyle name="40% - Ênfase2 3 5" xfId="626"/>
    <cellStyle name="40% - Ênfase2 3 6" xfId="523"/>
    <cellStyle name="40% - Ênfase2 3 7" xfId="634"/>
    <cellStyle name="40% - Ênfase2 3 8" xfId="670"/>
    <cellStyle name="40% - Ênfase3" xfId="50" builtinId="39" customBuiltin="1"/>
    <cellStyle name="40% - Ênfase3 2" xfId="51"/>
    <cellStyle name="40% - Ênfase3 2 2" xfId="52"/>
    <cellStyle name="40% - Ênfase3 3" xfId="53"/>
    <cellStyle name="40% - Ênfase3 4" xfId="54"/>
    <cellStyle name="40% - Ênfase3 4 2" xfId="432"/>
    <cellStyle name="40% - Ênfase3 4 3" xfId="492"/>
    <cellStyle name="40% - Ênfase3 4 4" xfId="538"/>
    <cellStyle name="40% - Ênfase3 4 5" xfId="622"/>
    <cellStyle name="40% - Ênfase3 4 6" xfId="525"/>
    <cellStyle name="40% - Ênfase3 4 7" xfId="630"/>
    <cellStyle name="40% - Ênfase3 4 8" xfId="665"/>
    <cellStyle name="40% - Ênfase3 5" xfId="379"/>
    <cellStyle name="40% - Ênfase4" xfId="55" builtinId="43" customBuiltin="1"/>
    <cellStyle name="40% - Ênfase4 2" xfId="56"/>
    <cellStyle name="40% - Ênfase4 2 2" xfId="57"/>
    <cellStyle name="40% - Ênfase4 3" xfId="58"/>
    <cellStyle name="40% - Ênfase4 4" xfId="59"/>
    <cellStyle name="40% - Ênfase4 4 2" xfId="433"/>
    <cellStyle name="40% - Ênfase4 4 3" xfId="493"/>
    <cellStyle name="40% - Ênfase4 4 4" xfId="539"/>
    <cellStyle name="40% - Ênfase4 4 5" xfId="620"/>
    <cellStyle name="40% - Ênfase4 4 6" xfId="528"/>
    <cellStyle name="40% - Ênfase4 4 7" xfId="628"/>
    <cellStyle name="40% - Ênfase4 4 8" xfId="663"/>
    <cellStyle name="40% - Ênfase4 5" xfId="380"/>
    <cellStyle name="40% - Ênfase5" xfId="60" builtinId="47" customBuiltin="1"/>
    <cellStyle name="40% - Ênfase5 2" xfId="61"/>
    <cellStyle name="40% - Ênfase5 2 2" xfId="62"/>
    <cellStyle name="40% - Ênfase5 3" xfId="63"/>
    <cellStyle name="40% - Ênfase5 4" xfId="64"/>
    <cellStyle name="40% - Ênfase5 4 2" xfId="434"/>
    <cellStyle name="40% - Ênfase5 4 3" xfId="494"/>
    <cellStyle name="40% - Ênfase5 4 4" xfId="542"/>
    <cellStyle name="40% - Ênfase5 4 5" xfId="619"/>
    <cellStyle name="40% - Ênfase5 4 6" xfId="531"/>
    <cellStyle name="40% - Ênfase5 4 7" xfId="623"/>
    <cellStyle name="40% - Ênfase5 4 8" xfId="661"/>
    <cellStyle name="40% - Ênfase5 5" xfId="381"/>
    <cellStyle name="40% - Ênfase6" xfId="65" builtinId="51" customBuiltin="1"/>
    <cellStyle name="40% - Ênfase6 2" xfId="66"/>
    <cellStyle name="40% - Ênfase6 2 2" xfId="67"/>
    <cellStyle name="40% - Ênfase6 3" xfId="68"/>
    <cellStyle name="40% - Ênfase6 4" xfId="69"/>
    <cellStyle name="40% - Ênfase6 4 2" xfId="435"/>
    <cellStyle name="40% - Ênfase6 4 3" xfId="495"/>
    <cellStyle name="40% - Ênfase6 4 4" xfId="543"/>
    <cellStyle name="40% - Ênfase6 4 5" xfId="616"/>
    <cellStyle name="40% - Ênfase6 4 6" xfId="533"/>
    <cellStyle name="40% - Ênfase6 4 7" xfId="621"/>
    <cellStyle name="40% - Ênfase6 4 8" xfId="516"/>
    <cellStyle name="40% - Ênfase6 5" xfId="382"/>
    <cellStyle name="60% - Accent1" xfId="70"/>
    <cellStyle name="60% - Accent2" xfId="71"/>
    <cellStyle name="60% - Accent3" xfId="72"/>
    <cellStyle name="60% - Accent4" xfId="73"/>
    <cellStyle name="60% - Accent5" xfId="74"/>
    <cellStyle name="60% - Accent6" xfId="75"/>
    <cellStyle name="60% - Ênfase1" xfId="76" builtinId="32" customBuiltin="1"/>
    <cellStyle name="60% - Ênfase1 2" xfId="77"/>
    <cellStyle name="60% - Ênfase1 2 2" xfId="78"/>
    <cellStyle name="60% - Ênfase1 3" xfId="79"/>
    <cellStyle name="60% - Ênfase1 4" xfId="80"/>
    <cellStyle name="60% - Ênfase1 4 2" xfId="436"/>
    <cellStyle name="60% - Ênfase1 5" xfId="383"/>
    <cellStyle name="60% - Ênfase2" xfId="81" builtinId="36" customBuiltin="1"/>
    <cellStyle name="60% - Ênfase2 2" xfId="82"/>
    <cellStyle name="60% - Ênfase2 2 2" xfId="83"/>
    <cellStyle name="60% - Ênfase2 3" xfId="84"/>
    <cellStyle name="60% - Ênfase2 4" xfId="85"/>
    <cellStyle name="60% - Ênfase2 4 2" xfId="437"/>
    <cellStyle name="60% - Ênfase2 5" xfId="384"/>
    <cellStyle name="60% - Ênfase3" xfId="86" builtinId="40" customBuiltin="1"/>
    <cellStyle name="60% - Ênfase3 2" xfId="87"/>
    <cellStyle name="60% - Ênfase3 2 2" xfId="88"/>
    <cellStyle name="60% - Ênfase3 3" xfId="89"/>
    <cellStyle name="60% - Ênfase3 4" xfId="90"/>
    <cellStyle name="60% - Ênfase3 4 2" xfId="438"/>
    <cellStyle name="60% - Ênfase3 5" xfId="385"/>
    <cellStyle name="60% - Ênfase4" xfId="91" builtinId="44" customBuiltin="1"/>
    <cellStyle name="60% - Ênfase4 2" xfId="92"/>
    <cellStyle name="60% - Ênfase4 2 2" xfId="93"/>
    <cellStyle name="60% - Ênfase4 3" xfId="94"/>
    <cellStyle name="60% - Ênfase4 4" xfId="95"/>
    <cellStyle name="60% - Ênfase4 4 2" xfId="439"/>
    <cellStyle name="60% - Ênfase4 5" xfId="386"/>
    <cellStyle name="60% - Ênfase5" xfId="96" builtinId="48" customBuiltin="1"/>
    <cellStyle name="60% - Ênfase5 2" xfId="97"/>
    <cellStyle name="60% - Ênfase5 2 2" xfId="98"/>
    <cellStyle name="60% - Ênfase5 3" xfId="99"/>
    <cellStyle name="60% - Ênfase5 4" xfId="100"/>
    <cellStyle name="60% - Ênfase5 4 2" xfId="440"/>
    <cellStyle name="60% - Ênfase5 5" xfId="387"/>
    <cellStyle name="60% - Ênfase6" xfId="101" builtinId="52" customBuiltin="1"/>
    <cellStyle name="60% - Ênfase6 2" xfId="102"/>
    <cellStyle name="60% - Ênfase6 2 2" xfId="103"/>
    <cellStyle name="60% - Ênfase6 3" xfId="104"/>
    <cellStyle name="60% - Ênfase6 4" xfId="105"/>
    <cellStyle name="60% - Ênfase6 4 2" xfId="441"/>
    <cellStyle name="60% - Ênfase6 5" xfId="388"/>
    <cellStyle name="Accent1" xfId="106"/>
    <cellStyle name="Accent2" xfId="107"/>
    <cellStyle name="Accent3" xfId="108"/>
    <cellStyle name="Accent4" xfId="109"/>
    <cellStyle name="Accent5" xfId="110"/>
    <cellStyle name="Accent6" xfId="111"/>
    <cellStyle name="Bad" xfId="112"/>
    <cellStyle name="Bom" xfId="113" builtinId="26" customBuiltin="1"/>
    <cellStyle name="Bom 2" xfId="114"/>
    <cellStyle name="Bom 2 2" xfId="115"/>
    <cellStyle name="Bom 3" xfId="116"/>
    <cellStyle name="Bom 4" xfId="117"/>
    <cellStyle name="Bom 4 2" xfId="442"/>
    <cellStyle name="Bom 5" xfId="389"/>
    <cellStyle name="Calculation" xfId="118"/>
    <cellStyle name="Cálculo" xfId="119" builtinId="22" customBuiltin="1"/>
    <cellStyle name="Cálculo 2" xfId="120"/>
    <cellStyle name="Cálculo 2 2" xfId="121"/>
    <cellStyle name="Cálculo 3" xfId="122"/>
    <cellStyle name="Cálculo 4" xfId="123"/>
    <cellStyle name="Cálculo 4 2" xfId="443"/>
    <cellStyle name="Cálculo 5" xfId="390"/>
    <cellStyle name="Célula de Verificação" xfId="124" builtinId="23" customBuiltin="1"/>
    <cellStyle name="Célula de Verificação 2" xfId="125"/>
    <cellStyle name="Célula de Verificação 3" xfId="126"/>
    <cellStyle name="Célula Vinculada" xfId="127" builtinId="24" customBuiltin="1"/>
    <cellStyle name="Célula Vinculada 2" xfId="128"/>
    <cellStyle name="Célula Vinculada 2 2" xfId="129"/>
    <cellStyle name="Célula Vinculada 3" xfId="130"/>
    <cellStyle name="Célula Vinculada 4" xfId="131"/>
    <cellStyle name="Célula Vinculada 4 2" xfId="444"/>
    <cellStyle name="Célula Vinculada 5" xfId="391"/>
    <cellStyle name="Check Cell" xfId="132"/>
    <cellStyle name="Comma0 - Modelo1" xfId="133"/>
    <cellStyle name="Comma0 - Style1" xfId="134"/>
    <cellStyle name="Comma1 - Modelo2" xfId="135"/>
    <cellStyle name="Comma1 - Style2" xfId="136"/>
    <cellStyle name="Currency [0]_1995" xfId="137"/>
    <cellStyle name="Currency_1995" xfId="138"/>
    <cellStyle name="Dia" xfId="139"/>
    <cellStyle name="Encabez1" xfId="140"/>
    <cellStyle name="Encabez2" xfId="141"/>
    <cellStyle name="Ênfase1" xfId="142" builtinId="29" customBuiltin="1"/>
    <cellStyle name="Ênfase1 2" xfId="143"/>
    <cellStyle name="Ênfase1 2 2" xfId="144"/>
    <cellStyle name="Ênfase1 3" xfId="145"/>
    <cellStyle name="Ênfase1 4" xfId="146"/>
    <cellStyle name="Ênfase1 4 2" xfId="445"/>
    <cellStyle name="Ênfase1 5" xfId="392"/>
    <cellStyle name="Ênfase2" xfId="147" builtinId="33" customBuiltin="1"/>
    <cellStyle name="Ênfase2 2" xfId="148"/>
    <cellStyle name="Ênfase2 2 2" xfId="149"/>
    <cellStyle name="Ênfase2 3" xfId="150"/>
    <cellStyle name="Ênfase2 4" xfId="151"/>
    <cellStyle name="Ênfase2 4 2" xfId="446"/>
    <cellStyle name="Ênfase2 5" xfId="393"/>
    <cellStyle name="Ênfase3" xfId="152" builtinId="37" customBuiltin="1"/>
    <cellStyle name="Ênfase3 2" xfId="153"/>
    <cellStyle name="Ênfase3 2 2" xfId="154"/>
    <cellStyle name="Ênfase3 3" xfId="155"/>
    <cellStyle name="Ênfase3 4" xfId="156"/>
    <cellStyle name="Ênfase3 4 2" xfId="447"/>
    <cellStyle name="Ênfase3 5" xfId="394"/>
    <cellStyle name="Ênfase4" xfId="157" builtinId="41" customBuiltin="1"/>
    <cellStyle name="Ênfase4 2" xfId="158"/>
    <cellStyle name="Ênfase4 2 2" xfId="159"/>
    <cellStyle name="Ênfase4 3" xfId="160"/>
    <cellStyle name="Ênfase4 4" xfId="161"/>
    <cellStyle name="Ênfase4 4 2" xfId="448"/>
    <cellStyle name="Ênfase4 5" xfId="395"/>
    <cellStyle name="Ênfase5" xfId="162" builtinId="45" customBuiltin="1"/>
    <cellStyle name="Ênfase5 2" xfId="163"/>
    <cellStyle name="Ênfase5 3" xfId="164"/>
    <cellStyle name="Ênfase6" xfId="165" builtinId="49" customBuiltin="1"/>
    <cellStyle name="Ênfase6 2" xfId="166"/>
    <cellStyle name="Ênfase6 2 2" xfId="167"/>
    <cellStyle name="Ênfase6 3" xfId="168"/>
    <cellStyle name="Ênfase6 4" xfId="169"/>
    <cellStyle name="Ênfase6 4 2" xfId="449"/>
    <cellStyle name="Ênfase6 5" xfId="396"/>
    <cellStyle name="Entrada" xfId="170" builtinId="20" customBuiltin="1"/>
    <cellStyle name="Entrada 2" xfId="171"/>
    <cellStyle name="Entrada 2 2" xfId="172"/>
    <cellStyle name="Entrada 3" xfId="173"/>
    <cellStyle name="Entrada 4" xfId="174"/>
    <cellStyle name="Entrada 4 2" xfId="450"/>
    <cellStyle name="Entrada 5" xfId="397"/>
    <cellStyle name="Estilo 1" xfId="175"/>
    <cellStyle name="Euro" xfId="176"/>
    <cellStyle name="Euro 2" xfId="177"/>
    <cellStyle name="Excel Built-in Normal" xfId="178"/>
    <cellStyle name="Excel Built-in Normal 1" xfId="179"/>
    <cellStyle name="Explanatory Text" xfId="180"/>
    <cellStyle name="F2" xfId="181"/>
    <cellStyle name="F3" xfId="182"/>
    <cellStyle name="F4" xfId="183"/>
    <cellStyle name="F5" xfId="184"/>
    <cellStyle name="F6" xfId="185"/>
    <cellStyle name="F7" xfId="186"/>
    <cellStyle name="F8" xfId="187"/>
    <cellStyle name="Fijo" xfId="188"/>
    <cellStyle name="Financiero" xfId="189"/>
    <cellStyle name="Good" xfId="190"/>
    <cellStyle name="Heading 1" xfId="191"/>
    <cellStyle name="Heading 2" xfId="192"/>
    <cellStyle name="Heading 3" xfId="193"/>
    <cellStyle name="Heading 4" xfId="194"/>
    <cellStyle name="Incorreto" xfId="195" builtinId="27" customBuiltin="1"/>
    <cellStyle name="Incorreto 2" xfId="196"/>
    <cellStyle name="Incorreto 2 2" xfId="197"/>
    <cellStyle name="Incorreto 3" xfId="198"/>
    <cellStyle name="Incorreto 4" xfId="199"/>
    <cellStyle name="Incorreto 4 2" xfId="451"/>
    <cellStyle name="Incorreto 5" xfId="398"/>
    <cellStyle name="Indefinido" xfId="200"/>
    <cellStyle name="Input" xfId="201"/>
    <cellStyle name="Linked Cell" xfId="202"/>
    <cellStyle name="Millares [0]_10 AVERIAS MASIVAS + ANT" xfId="203"/>
    <cellStyle name="Millares_10 AVERIAS MASIVAS + ANT" xfId="204"/>
    <cellStyle name="Moeda" xfId="205" builtinId="4"/>
    <cellStyle name="Moeda 12" xfId="581"/>
    <cellStyle name="Moeda 2" xfId="206"/>
    <cellStyle name="Moeda 2 2" xfId="207"/>
    <cellStyle name="Moeda 2 2 2" xfId="208"/>
    <cellStyle name="Moeda 2 2 3" xfId="579"/>
    <cellStyle name="Moeda 2 3" xfId="209"/>
    <cellStyle name="Moeda 2 4" xfId="399"/>
    <cellStyle name="Moeda 2 5" xfId="580"/>
    <cellStyle name="Moeda 3" xfId="210"/>
    <cellStyle name="Moeda 3 10" xfId="578"/>
    <cellStyle name="Moeda 3 2" xfId="211"/>
    <cellStyle name="Moeda 3 2 2" xfId="453"/>
    <cellStyle name="Moeda 3 2 3" xfId="497"/>
    <cellStyle name="Moeda 3 2 4" xfId="583"/>
    <cellStyle name="Moeda 3 2 5" xfId="571"/>
    <cellStyle name="Moeda 3 2 6" xfId="588"/>
    <cellStyle name="Moeda 3 2 7" xfId="562"/>
    <cellStyle name="Moeda 3 2 8" xfId="585"/>
    <cellStyle name="Moeda 3 3" xfId="452"/>
    <cellStyle name="Moeda 3 4" xfId="496"/>
    <cellStyle name="Moeda 3 5" xfId="582"/>
    <cellStyle name="Moeda 3 6" xfId="572"/>
    <cellStyle name="Moeda 3 7" xfId="587"/>
    <cellStyle name="Moeda 3 8" xfId="564"/>
    <cellStyle name="Moeda 3 9" xfId="584"/>
    <cellStyle name="Moeda 4" xfId="212"/>
    <cellStyle name="Moeda 4 2" xfId="213"/>
    <cellStyle name="Moeda 5" xfId="214"/>
    <cellStyle name="Moeda 5 2" xfId="215"/>
    <cellStyle name="Moeda 5 2 2" xfId="454"/>
    <cellStyle name="Moeda 5 2 3" xfId="498"/>
    <cellStyle name="Moeda 5 2 4" xfId="586"/>
    <cellStyle name="Moeda 5 2 5" xfId="570"/>
    <cellStyle name="Moeda 5 2 6" xfId="590"/>
    <cellStyle name="Moeda 5 2 7" xfId="556"/>
    <cellStyle name="Moeda 5 2 8" xfId="589"/>
    <cellStyle name="Moeda 6" xfId="400"/>
    <cellStyle name="Moneda [0]_10 AVERIAS MASIVAS + ANT" xfId="216"/>
    <cellStyle name="Moneda_10 AVERIAS MASIVAS + ANT" xfId="217"/>
    <cellStyle name="Monetario" xfId="218"/>
    <cellStyle name="Neutra" xfId="219" builtinId="28" customBuiltin="1"/>
    <cellStyle name="Neutra 2" xfId="220"/>
    <cellStyle name="Neutra 2 2" xfId="221"/>
    <cellStyle name="Neutra 3" xfId="222"/>
    <cellStyle name="Neutra 4" xfId="223"/>
    <cellStyle name="Neutra 4 2" xfId="455"/>
    <cellStyle name="Neutra 5" xfId="401"/>
    <cellStyle name="Neutral" xfId="224"/>
    <cellStyle name="no dec" xfId="225"/>
    <cellStyle name="Normal" xfId="0" builtinId="0"/>
    <cellStyle name="Normal 10" xfId="226"/>
    <cellStyle name="Normal 11" xfId="227"/>
    <cellStyle name="Normal 11 2" xfId="421"/>
    <cellStyle name="Normal 11 3" xfId="591"/>
    <cellStyle name="Normal 11 4" xfId="567"/>
    <cellStyle name="Normal 11 5" xfId="598"/>
    <cellStyle name="Normal 11 6" xfId="551"/>
    <cellStyle name="Normal 11 7" xfId="600"/>
    <cellStyle name="Normal 12" xfId="228"/>
    <cellStyle name="Normal 12 2" xfId="456"/>
    <cellStyle name="Normal 12 3" xfId="592"/>
    <cellStyle name="Normal 12 4" xfId="566"/>
    <cellStyle name="Normal 12 5" xfId="599"/>
    <cellStyle name="Normal 12 6" xfId="550"/>
    <cellStyle name="Normal 12 7" xfId="601"/>
    <cellStyle name="Normal 13" xfId="368"/>
    <cellStyle name="Normal 13 2" xfId="423"/>
    <cellStyle name="Normal 13 3" xfId="654"/>
    <cellStyle name="Normal 13 4" xfId="677"/>
    <cellStyle name="Normal 13 5" xfId="692"/>
    <cellStyle name="Normal 13 6" xfId="710"/>
    <cellStyle name="Normal 13 7" xfId="722"/>
    <cellStyle name="Normal 14" xfId="402"/>
    <cellStyle name="Normal 14 2" xfId="657"/>
    <cellStyle name="Normal 14 3" xfId="680"/>
    <cellStyle name="Normal 14 4" xfId="695"/>
    <cellStyle name="Normal 14 5" xfId="713"/>
    <cellStyle name="Normal 14 6" xfId="725"/>
    <cellStyle name="Normal 15" xfId="422"/>
    <cellStyle name="Normal 16" xfId="638"/>
    <cellStyle name="Normal 2" xfId="229"/>
    <cellStyle name="Normal 2 2" xfId="230"/>
    <cellStyle name="Normal 2 2 2" xfId="231"/>
    <cellStyle name="Normal 2 2 2 2" xfId="458"/>
    <cellStyle name="Normal 2 2 2 3" xfId="499"/>
    <cellStyle name="Normal 2 2 2 4" xfId="593"/>
    <cellStyle name="Normal 2 2 2 5" xfId="563"/>
    <cellStyle name="Normal 2 2 2 6" xfId="602"/>
    <cellStyle name="Normal 2 2 2 7" xfId="549"/>
    <cellStyle name="Normal 2 2 2 8" xfId="603"/>
    <cellStyle name="Normal 2 2 3" xfId="232"/>
    <cellStyle name="Normal 2 2 4" xfId="233"/>
    <cellStyle name="Normal 2 2 5" xfId="403"/>
    <cellStyle name="Normal 2 2 6" xfId="457"/>
    <cellStyle name="Normal 2 2 7" xfId="576"/>
    <cellStyle name="Normal 2 3" xfId="234"/>
    <cellStyle name="Normal 2 4" xfId="404"/>
    <cellStyle name="Normal 2 5" xfId="577"/>
    <cellStyle name="Normal 3" xfId="235"/>
    <cellStyle name="Normal 3 10" xfId="548"/>
    <cellStyle name="Normal 3 11" xfId="608"/>
    <cellStyle name="Normal 3 12" xfId="575"/>
    <cellStyle name="Normal 3 2" xfId="236"/>
    <cellStyle name="Normal 3 2 10" xfId="574"/>
    <cellStyle name="Normal 3 2 2" xfId="237"/>
    <cellStyle name="Normal 3 2 2 2" xfId="461"/>
    <cellStyle name="Normal 3 2 2 3" xfId="502"/>
    <cellStyle name="Normal 3 2 2 4" xfId="596"/>
    <cellStyle name="Normal 3 2 2 5" xfId="558"/>
    <cellStyle name="Normal 3 2 2 6" xfId="606"/>
    <cellStyle name="Normal 3 2 2 7" xfId="546"/>
    <cellStyle name="Normal 3 2 2 8" xfId="610"/>
    <cellStyle name="Normal 3 2 3" xfId="460"/>
    <cellStyle name="Normal 3 2 4" xfId="501"/>
    <cellStyle name="Normal 3 2 5" xfId="595"/>
    <cellStyle name="Normal 3 2 6" xfId="559"/>
    <cellStyle name="Normal 3 2 7" xfId="605"/>
    <cellStyle name="Normal 3 2 8" xfId="547"/>
    <cellStyle name="Normal 3 2 9" xfId="609"/>
    <cellStyle name="Normal 3 3" xfId="238"/>
    <cellStyle name="Normal 3 3 2" xfId="239"/>
    <cellStyle name="Normal 3 3 2 2" xfId="462"/>
    <cellStyle name="Normal 3 3 2 3" xfId="503"/>
    <cellStyle name="Normal 3 3 2 4" xfId="597"/>
    <cellStyle name="Normal 3 3 2 5" xfId="557"/>
    <cellStyle name="Normal 3 3 2 6" xfId="607"/>
    <cellStyle name="Normal 3 3 2 7" xfId="544"/>
    <cellStyle name="Normal 3 3 2 8" xfId="611"/>
    <cellStyle name="Normal 3 3 3" xfId="240"/>
    <cellStyle name="Normal 3 3 4" xfId="573"/>
    <cellStyle name="Normal 3 4" xfId="371"/>
    <cellStyle name="Normal 3 4 2" xfId="463"/>
    <cellStyle name="Normal 3 4 3" xfId="515"/>
    <cellStyle name="Normal 3 4 4" xfId="656"/>
    <cellStyle name="Normal 3 4 5" xfId="679"/>
    <cellStyle name="Normal 3 4 6" xfId="694"/>
    <cellStyle name="Normal 3 4 7" xfId="712"/>
    <cellStyle name="Normal 3 4 8" xfId="724"/>
    <cellStyle name="Normal 3 5" xfId="459"/>
    <cellStyle name="Normal 3 6" xfId="500"/>
    <cellStyle name="Normal 3 7" xfId="594"/>
    <cellStyle name="Normal 3 8" xfId="560"/>
    <cellStyle name="Normal 3 9" xfId="604"/>
    <cellStyle name="Normal 4" xfId="241"/>
    <cellStyle name="Normal 4 2" xfId="242"/>
    <cellStyle name="Normal 4 2 2" xfId="243"/>
    <cellStyle name="Normal 4 2 3" xfId="244"/>
    <cellStyle name="Normal 4 3" xfId="245"/>
    <cellStyle name="Normal 5" xfId="246"/>
    <cellStyle name="Normal 5 2" xfId="247"/>
    <cellStyle name="Normal 5 3" xfId="248"/>
    <cellStyle name="Normal 5 4" xfId="249"/>
    <cellStyle name="Normal 6" xfId="250"/>
    <cellStyle name="Normal 6 2" xfId="251"/>
    <cellStyle name="Normal 7" xfId="252"/>
    <cellStyle name="Normal 8" xfId="253"/>
    <cellStyle name="Normal 8 2" xfId="254"/>
    <cellStyle name="Normal 9" xfId="255"/>
    <cellStyle name="Normal_1° Medição MT-487" xfId="405"/>
    <cellStyle name="Normal_Mirassol" xfId="256"/>
    <cellStyle name="Normal_Pesquisa no referencial 10 de maio de 2013" xfId="464"/>
    <cellStyle name="Normal_PL. TRABALHO NOVA SAPEZAL-BR 364-2004 - (PREF.)" xfId="257"/>
    <cellStyle name="Nota" xfId="258" builtinId="10" customBuiltin="1"/>
    <cellStyle name="Nota 2" xfId="259"/>
    <cellStyle name="Nota 2 2" xfId="260"/>
    <cellStyle name="Nota 3" xfId="261"/>
    <cellStyle name="Nota 4" xfId="262"/>
    <cellStyle name="Nota 4 2" xfId="465"/>
    <cellStyle name="Nota 4 3" xfId="504"/>
    <cellStyle name="Nota 4 4" xfId="612"/>
    <cellStyle name="Nota 4 5" xfId="545"/>
    <cellStyle name="Nota 4 6" xfId="613"/>
    <cellStyle name="Nota 4 7" xfId="530"/>
    <cellStyle name="Nota 4 8" xfId="618"/>
    <cellStyle name="Nota 5" xfId="406"/>
    <cellStyle name="Note" xfId="263"/>
    <cellStyle name="Output" xfId="264"/>
    <cellStyle name="Porcentagem" xfId="265" builtinId="5"/>
    <cellStyle name="Porcentagem 2" xfId="266"/>
    <cellStyle name="Porcentagem 2 2" xfId="267"/>
    <cellStyle name="Porcentagem 2 2 2" xfId="268"/>
    <cellStyle name="Porcentagem 2 2 3" xfId="269"/>
    <cellStyle name="Porcentagem 2 2 4" xfId="568"/>
    <cellStyle name="Porcentagem 2 3" xfId="270"/>
    <cellStyle name="Porcentagem 2 4" xfId="271"/>
    <cellStyle name="Porcentagem 2 5" xfId="407"/>
    <cellStyle name="Porcentagem 2 6" xfId="569"/>
    <cellStyle name="Porcentagem 3" xfId="272"/>
    <cellStyle name="Porcentagem 3 2" xfId="273"/>
    <cellStyle name="Porcentagem 3 2 2" xfId="274"/>
    <cellStyle name="Porcentagem 3 2 3" xfId="275"/>
    <cellStyle name="Porcentagem 3 3" xfId="276"/>
    <cellStyle name="Porcentagem 4" xfId="277"/>
    <cellStyle name="Porcentagem 4 2" xfId="278"/>
    <cellStyle name="Porcentagem 4 3" xfId="279"/>
    <cellStyle name="Porcentagem 4 4" xfId="408"/>
    <cellStyle name="Porcentagem 4 5" xfId="565"/>
    <cellStyle name="Porcentagem 5" xfId="280"/>
    <cellStyle name="Porcentagem 5 2" xfId="281"/>
    <cellStyle name="Porcentagem 5 2 2" xfId="466"/>
    <cellStyle name="Porcentagem 5 2 3" xfId="505"/>
    <cellStyle name="Porcentagem 5 2 4" xfId="614"/>
    <cellStyle name="Porcentagem 5 2 5" xfId="537"/>
    <cellStyle name="Porcentagem 5 2 6" xfId="624"/>
    <cellStyle name="Porcentagem 5 2 7" xfId="519"/>
    <cellStyle name="Porcentagem 5 2 8" xfId="632"/>
    <cellStyle name="Porcentagem 5 3" xfId="561"/>
    <cellStyle name="Porcentagem 6" xfId="282"/>
    <cellStyle name="Porcentagem 6 2" xfId="467"/>
    <cellStyle name="Porcentagem 6 3" xfId="506"/>
    <cellStyle name="Porcentagem 6 4" xfId="615"/>
    <cellStyle name="Porcentagem 6 5" xfId="536"/>
    <cellStyle name="Porcentagem 6 6" xfId="625"/>
    <cellStyle name="Porcentagem 6 7" xfId="518"/>
    <cellStyle name="Porcentagem 6 8" xfId="633"/>
    <cellStyle name="Porcentagem 7" xfId="409"/>
    <cellStyle name="Porcentaje" xfId="283"/>
    <cellStyle name="RM" xfId="284"/>
    <cellStyle name="Saída" xfId="285" builtinId="21" customBuiltin="1"/>
    <cellStyle name="Saída 2" xfId="286"/>
    <cellStyle name="Saída 2 2" xfId="287"/>
    <cellStyle name="Saída 3" xfId="288"/>
    <cellStyle name="Saída 4" xfId="289"/>
    <cellStyle name="Saída 4 2" xfId="468"/>
    <cellStyle name="Saída 5" xfId="410"/>
    <cellStyle name="Separador de milhares 2" xfId="290"/>
    <cellStyle name="Separador de milhares 2 10" xfId="555"/>
    <cellStyle name="Separador de milhares 2 2" xfId="291"/>
    <cellStyle name="Separador de milhares 2 2 2" xfId="292"/>
    <cellStyle name="Separador de milhares 2 2 3" xfId="293"/>
    <cellStyle name="Separador de milhares 2 2 4" xfId="411"/>
    <cellStyle name="Separador de milhares 2 2 5" xfId="554"/>
    <cellStyle name="Separador de milhares 2 3" xfId="294"/>
    <cellStyle name="Separador de milhares 2 3 2" xfId="295"/>
    <cellStyle name="Separador de milhares 2 3 3" xfId="296"/>
    <cellStyle name="Separador de milhares 2 3 4" xfId="553"/>
    <cellStyle name="Separador de milhares 2 4" xfId="412"/>
    <cellStyle name="Separador de milhares 2 5" xfId="617"/>
    <cellStyle name="Separador de milhares 2 6" xfId="532"/>
    <cellStyle name="Separador de milhares 2 7" xfId="629"/>
    <cellStyle name="Separador de milhares 2 8" xfId="659"/>
    <cellStyle name="Separador de milhares 2 9" xfId="640"/>
    <cellStyle name="Separador de milhares 3" xfId="297"/>
    <cellStyle name="Separador de milhares 3 2" xfId="298"/>
    <cellStyle name="Separador de milhares 3 2 2" xfId="299"/>
    <cellStyle name="Separador de milhares 3 2 3" xfId="552"/>
    <cellStyle name="Separador de milhares 4" xfId="300"/>
    <cellStyle name="Separador de milhares 4 2" xfId="301"/>
    <cellStyle name="Separador de milhares 5" xfId="369"/>
    <cellStyle name="Separador de milhares 5 2" xfId="469"/>
    <cellStyle name="Separador de milhares 5 3" xfId="655"/>
    <cellStyle name="Separador de milhares 5 4" xfId="678"/>
    <cellStyle name="Separador de milhares 5 5" xfId="693"/>
    <cellStyle name="Separador de milhares 5 6" xfId="711"/>
    <cellStyle name="Separador de milhares 5 7" xfId="723"/>
    <cellStyle name="Separador de milhares_PL. TRABALHO NOVA SAPEZAL-BR 364-2004 - (PREF.)" xfId="302"/>
    <cellStyle name="Separador de milhares_Proposta-Prodeagro" xfId="303"/>
    <cellStyle name="Separador de milhares_Soltec" xfId="370"/>
    <cellStyle name="Separador de milhares_Soltec 2" xfId="372"/>
    <cellStyle name="TableStyleLight1" xfId="304"/>
    <cellStyle name="Texto de Aviso" xfId="305" builtinId="11" customBuiltin="1"/>
    <cellStyle name="Texto de Aviso 2" xfId="306"/>
    <cellStyle name="Texto de Aviso 3" xfId="307"/>
    <cellStyle name="Texto Explicativo" xfId="308" builtinId="53" customBuiltin="1"/>
    <cellStyle name="Texto Explicativo 2" xfId="309"/>
    <cellStyle name="Texto Explicativo 3" xfId="310"/>
    <cellStyle name="Title" xfId="311"/>
    <cellStyle name="Título" xfId="312" builtinId="15" customBuiltin="1"/>
    <cellStyle name="Título 1" xfId="313" builtinId="16" customBuiltin="1"/>
    <cellStyle name="Título 1 1" xfId="314"/>
    <cellStyle name="Título 1 1 2" xfId="315"/>
    <cellStyle name="Título 1 2" xfId="316"/>
    <cellStyle name="Título 1 2 2" xfId="317"/>
    <cellStyle name="Título 1 3" xfId="318"/>
    <cellStyle name="Título 1 4" xfId="319"/>
    <cellStyle name="Título 1 4 2" xfId="470"/>
    <cellStyle name="Título 1 5" xfId="413"/>
    <cellStyle name="Título 2" xfId="320" builtinId="17" customBuiltin="1"/>
    <cellStyle name="Título 2 2" xfId="321"/>
    <cellStyle name="Título 2 2 2" xfId="322"/>
    <cellStyle name="Título 2 3" xfId="323"/>
    <cellStyle name="Título 2 4" xfId="324"/>
    <cellStyle name="Título 2 4 2" xfId="471"/>
    <cellStyle name="Título 2 5" xfId="414"/>
    <cellStyle name="Título 3" xfId="325" builtinId="18" customBuiltin="1"/>
    <cellStyle name="Título 3 2" xfId="326"/>
    <cellStyle name="Título 3 2 2" xfId="327"/>
    <cellStyle name="Título 3 3" xfId="328"/>
    <cellStyle name="Título 3 4" xfId="329"/>
    <cellStyle name="Título 3 4 2" xfId="472"/>
    <cellStyle name="Título 3 5" xfId="415"/>
    <cellStyle name="Título 4" xfId="330" builtinId="19" customBuiltin="1"/>
    <cellStyle name="Título 4 2" xfId="331"/>
    <cellStyle name="Título 4 2 2" xfId="332"/>
    <cellStyle name="Título 4 3" xfId="333"/>
    <cellStyle name="Título 4 4" xfId="334"/>
    <cellStyle name="Título 4 4 2" xfId="473"/>
    <cellStyle name="Título 4 5" xfId="416"/>
    <cellStyle name="Título 5" xfId="335"/>
    <cellStyle name="Título 5 2" xfId="336"/>
    <cellStyle name="Título 6" xfId="337"/>
    <cellStyle name="Título 6 2" xfId="338"/>
    <cellStyle name="Título 6 2 2" xfId="474"/>
    <cellStyle name="Título 7" xfId="417"/>
    <cellStyle name="Total" xfId="339" builtinId="25" customBuiltin="1"/>
    <cellStyle name="Total 2" xfId="340"/>
    <cellStyle name="Total 2 2" xfId="341"/>
    <cellStyle name="Total 3" xfId="342"/>
    <cellStyle name="Total 4" xfId="343"/>
    <cellStyle name="Total 4 2" xfId="475"/>
    <cellStyle name="Total 5" xfId="418"/>
    <cellStyle name="Vírgula" xfId="344" builtinId="3"/>
    <cellStyle name="Vírgula 2" xfId="345"/>
    <cellStyle name="Vírgula 2 2" xfId="346"/>
    <cellStyle name="Vírgula 2 2 2" xfId="347"/>
    <cellStyle name="Vírgula 2 2 2 2" xfId="476"/>
    <cellStyle name="Vírgula 2 2 2 3" xfId="507"/>
    <cellStyle name="Vírgula 2 2 2 4" xfId="644"/>
    <cellStyle name="Vírgula 2 2 2 5" xfId="667"/>
    <cellStyle name="Vírgula 2 2 2 6" xfId="684"/>
    <cellStyle name="Vírgula 2 2 2 7" xfId="702"/>
    <cellStyle name="Vírgula 2 2 2 8" xfId="714"/>
    <cellStyle name="Vírgula 2 2 3" xfId="348"/>
    <cellStyle name="Vírgula 2 2 3 2" xfId="477"/>
    <cellStyle name="Vírgula 2 2 3 3" xfId="508"/>
    <cellStyle name="Vírgula 2 2 3 4" xfId="645"/>
    <cellStyle name="Vírgula 2 2 3 5" xfId="668"/>
    <cellStyle name="Vírgula 2 2 3 6" xfId="685"/>
    <cellStyle name="Vírgula 2 2 3 7" xfId="703"/>
    <cellStyle name="Vírgula 2 2 3 8" xfId="715"/>
    <cellStyle name="Vírgula 2 3" xfId="349"/>
    <cellStyle name="Vírgula 2 3 2" xfId="350"/>
    <cellStyle name="Vírgula 2 3 2 2" xfId="478"/>
    <cellStyle name="Vírgula 2 3 2 3" xfId="509"/>
    <cellStyle name="Vírgula 2 3 2 4" xfId="646"/>
    <cellStyle name="Vírgula 2 3 2 5" xfId="669"/>
    <cellStyle name="Vírgula 2 3 2 6" xfId="686"/>
    <cellStyle name="Vírgula 2 3 2 7" xfId="704"/>
    <cellStyle name="Vírgula 2 3 2 8" xfId="716"/>
    <cellStyle name="Vírgula 2 4" xfId="351"/>
    <cellStyle name="Vírgula 2 5" xfId="352"/>
    <cellStyle name="Vírgula 2 6" xfId="419"/>
    <cellStyle name="Vírgula 2 7" xfId="541"/>
    <cellStyle name="Vírgula 3" xfId="353"/>
    <cellStyle name="Vírgula 3 2" xfId="354"/>
    <cellStyle name="Vírgula 3 2 10" xfId="705"/>
    <cellStyle name="Vírgula 3 2 11" xfId="717"/>
    <cellStyle name="Vírgula 3 2 12" xfId="540"/>
    <cellStyle name="Vírgula 3 2 2" xfId="355"/>
    <cellStyle name="Vírgula 3 2 2 2" xfId="356"/>
    <cellStyle name="Vírgula 3 2 2 2 2" xfId="480"/>
    <cellStyle name="Vírgula 3 2 2 2 3" xfId="511"/>
    <cellStyle name="Vírgula 3 2 2 2 4" xfId="649"/>
    <cellStyle name="Vírgula 3 2 2 2 5" xfId="672"/>
    <cellStyle name="Vírgula 3 2 2 2 6" xfId="688"/>
    <cellStyle name="Vírgula 3 2 2 2 7" xfId="706"/>
    <cellStyle name="Vírgula 3 2 2 2 8" xfId="718"/>
    <cellStyle name="Vírgula 3 2 3" xfId="357"/>
    <cellStyle name="Vírgula 3 2 4" xfId="358"/>
    <cellStyle name="Vírgula 3 2 5" xfId="479"/>
    <cellStyle name="Vírgula 3 2 6" xfId="510"/>
    <cellStyle name="Vírgula 3 2 7" xfId="648"/>
    <cellStyle name="Vírgula 3 2 8" xfId="671"/>
    <cellStyle name="Vírgula 3 2 9" xfId="687"/>
    <cellStyle name="Vírgula 3 3" xfId="359"/>
    <cellStyle name="Vírgula 3 3 2" xfId="481"/>
    <cellStyle name="Vírgula 3 3 3" xfId="512"/>
    <cellStyle name="Vírgula 3 3 4" xfId="651"/>
    <cellStyle name="Vírgula 3 3 5" xfId="674"/>
    <cellStyle name="Vírgula 3 3 6" xfId="689"/>
    <cellStyle name="Vírgula 3 3 7" xfId="707"/>
    <cellStyle name="Vírgula 3 3 8" xfId="719"/>
    <cellStyle name="Vírgula 4" xfId="360"/>
    <cellStyle name="Vírgula 4 2" xfId="361"/>
    <cellStyle name="Vírgula 4 3" xfId="362"/>
    <cellStyle name="Vírgula 5" xfId="363"/>
    <cellStyle name="Vírgula 5 2" xfId="364"/>
    <cellStyle name="Vírgula 6" xfId="365"/>
    <cellStyle name="Vírgula 6 2" xfId="482"/>
    <cellStyle name="Vírgula 6 3" xfId="513"/>
    <cellStyle name="Vírgula 6 4" xfId="652"/>
    <cellStyle name="Vírgula 6 5" xfId="675"/>
    <cellStyle name="Vírgula 6 6" xfId="690"/>
    <cellStyle name="Vírgula 6 7" xfId="708"/>
    <cellStyle name="Vírgula 6 8" xfId="720"/>
    <cellStyle name="Vírgula 7" xfId="366"/>
    <cellStyle name="Vírgula 7 2" xfId="483"/>
    <cellStyle name="Vírgula 7 3" xfId="514"/>
    <cellStyle name="Vírgula 7 4" xfId="653"/>
    <cellStyle name="Vírgula 7 5" xfId="676"/>
    <cellStyle name="Vírgula 7 6" xfId="691"/>
    <cellStyle name="Vírgula 7 7" xfId="709"/>
    <cellStyle name="Vírgula 7 8" xfId="721"/>
    <cellStyle name="Vírgula 8" xfId="420"/>
    <cellStyle name="Warning Text" xfId="3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1</xdr:row>
      <xdr:rowOff>127001</xdr:rowOff>
    </xdr:from>
    <xdr:to>
      <xdr:col>1</xdr:col>
      <xdr:colOff>488203</xdr:colOff>
      <xdr:row>6</xdr:row>
      <xdr:rowOff>63499</xdr:rowOff>
    </xdr:to>
    <xdr:pic>
      <xdr:nvPicPr>
        <xdr:cNvPr id="66472"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84667" y="571501"/>
          <a:ext cx="1377203" cy="125941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114300</xdr:rowOff>
    </xdr:from>
    <xdr:to>
      <xdr:col>0</xdr:col>
      <xdr:colOff>1162050</xdr:colOff>
      <xdr:row>7</xdr:row>
      <xdr:rowOff>123825</xdr:rowOff>
    </xdr:to>
    <xdr:pic>
      <xdr:nvPicPr>
        <xdr:cNvPr id="87828"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466725"/>
          <a:ext cx="1066800" cy="1009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6</xdr:row>
      <xdr:rowOff>190500</xdr:rowOff>
    </xdr:from>
    <xdr:to>
      <xdr:col>0</xdr:col>
      <xdr:colOff>1162050</xdr:colOff>
      <xdr:row>14</xdr:row>
      <xdr:rowOff>38100</xdr:rowOff>
    </xdr:to>
    <xdr:pic>
      <xdr:nvPicPr>
        <xdr:cNvPr id="68423"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1000125"/>
          <a:ext cx="1066800"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180975</xdr:colOff>
      <xdr:row>23</xdr:row>
      <xdr:rowOff>19050</xdr:rowOff>
    </xdr:from>
    <xdr:to>
      <xdr:col>2</xdr:col>
      <xdr:colOff>209550</xdr:colOff>
      <xdr:row>25</xdr:row>
      <xdr:rowOff>152400</xdr:rowOff>
    </xdr:to>
    <xdr:pic>
      <xdr:nvPicPr>
        <xdr:cNvPr id="2" name="Imagem 5"/>
        <xdr:cNvPicPr>
          <a:picLocks noChangeAspect="1" noChangeArrowheads="1"/>
        </xdr:cNvPicPr>
      </xdr:nvPicPr>
      <xdr:blipFill>
        <a:blip xmlns:r="http://schemas.openxmlformats.org/officeDocument/2006/relationships" r:embed="rId1"/>
        <a:srcRect/>
        <a:stretch>
          <a:fillRect/>
        </a:stretch>
      </xdr:blipFill>
      <xdr:spPr bwMode="auto">
        <a:xfrm>
          <a:off x="1371600" y="4810125"/>
          <a:ext cx="3057525" cy="552450"/>
        </a:xfrm>
        <a:prstGeom prst="rect">
          <a:avLst/>
        </a:prstGeom>
        <a:noFill/>
        <a:ln w="9525">
          <a:noFill/>
          <a:miter lim="800000"/>
          <a:headEnd/>
          <a:tailEnd/>
        </a:ln>
      </xdr:spPr>
    </xdr:pic>
    <xdr:clientData/>
  </xdr:twoCellAnchor>
  <xdr:twoCellAnchor editAs="oneCell">
    <xdr:from>
      <xdr:col>2</xdr:col>
      <xdr:colOff>542925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srcRect/>
        <a:stretch>
          <a:fillRect/>
        </a:stretch>
      </xdr:blipFill>
      <xdr:spPr bwMode="auto">
        <a:xfrm>
          <a:off x="4762500" y="200025"/>
          <a:ext cx="111442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17</xdr:row>
      <xdr:rowOff>0</xdr:rowOff>
    </xdr:from>
    <xdr:to>
      <xdr:col>6</xdr:col>
      <xdr:colOff>0</xdr:colOff>
      <xdr:row>17</xdr:row>
      <xdr:rowOff>0</xdr:rowOff>
    </xdr:to>
    <xdr:sp macro="" textlink="">
      <xdr:nvSpPr>
        <xdr:cNvPr id="2" name="Line 1"/>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3" name="Line 2"/>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4" name="Line 3"/>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5" name="Line 4"/>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6" name="Line 5"/>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7" name="Line 6"/>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8" name="Line 7"/>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9" name="Line 8"/>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0" name="Line 9"/>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1" name="Line 10"/>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2" name="Line 11"/>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3" name="Line 12"/>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4" name="Line 13"/>
        <xdr:cNvSpPr>
          <a:spLocks noChangeShapeType="1"/>
        </xdr:cNvSpPr>
      </xdr:nvSpPr>
      <xdr:spPr bwMode="auto">
        <a:xfrm flipV="1">
          <a:off x="2505075" y="3219450"/>
          <a:ext cx="0" cy="0"/>
        </a:xfrm>
        <a:prstGeom prst="line">
          <a:avLst/>
        </a:prstGeom>
        <a:noFill/>
        <a:ln w="9525">
          <a:solidFill>
            <a:srgbClr val="000000"/>
          </a:solidFill>
          <a:round/>
          <a:headEnd/>
          <a:tailEnd/>
        </a:ln>
      </xdr:spPr>
    </xdr:sp>
    <xdr:clientData/>
  </xdr:twoCellAnchor>
  <xdr:twoCellAnchor editAs="oneCell">
    <xdr:from>
      <xdr:col>0</xdr:col>
      <xdr:colOff>352425</xdr:colOff>
      <xdr:row>0</xdr:row>
      <xdr:rowOff>66675</xdr:rowOff>
    </xdr:from>
    <xdr:to>
      <xdr:col>2</xdr:col>
      <xdr:colOff>200025</xdr:colOff>
      <xdr:row>2</xdr:row>
      <xdr:rowOff>114300</xdr:rowOff>
    </xdr:to>
    <xdr:pic>
      <xdr:nvPicPr>
        <xdr:cNvPr id="15"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352425" y="66675"/>
          <a:ext cx="495300" cy="428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352425</xdr:colOff>
      <xdr:row>0</xdr:row>
      <xdr:rowOff>66675</xdr:rowOff>
    </xdr:from>
    <xdr:to>
      <xdr:col>2</xdr:col>
      <xdr:colOff>200025</xdr:colOff>
      <xdr:row>2</xdr:row>
      <xdr:rowOff>114300</xdr:rowOff>
    </xdr:to>
    <xdr:pic>
      <xdr:nvPicPr>
        <xdr:cNvPr id="15"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352425" y="66675"/>
          <a:ext cx="495300" cy="428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16</xdr:row>
      <xdr:rowOff>0</xdr:rowOff>
    </xdr:from>
    <xdr:to>
      <xdr:col>6</xdr:col>
      <xdr:colOff>0</xdr:colOff>
      <xdr:row>16</xdr:row>
      <xdr:rowOff>0</xdr:rowOff>
    </xdr:to>
    <xdr:sp macro="" textlink="">
      <xdr:nvSpPr>
        <xdr:cNvPr id="2" name="Line 1"/>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3" name="Line 2"/>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4" name="Line 3"/>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5" name="Line 4"/>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6" name="Line 5"/>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7" name="Line 6"/>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8" name="Line 7"/>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9" name="Line 8"/>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10" name="Line 9"/>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11" name="Line 10"/>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12" name="Line 11"/>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13" name="Line 12"/>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6</xdr:col>
      <xdr:colOff>0</xdr:colOff>
      <xdr:row>16</xdr:row>
      <xdr:rowOff>0</xdr:rowOff>
    </xdr:to>
    <xdr:sp macro="" textlink="">
      <xdr:nvSpPr>
        <xdr:cNvPr id="14" name="Line 13"/>
        <xdr:cNvSpPr>
          <a:spLocks noChangeShapeType="1"/>
        </xdr:cNvSpPr>
      </xdr:nvSpPr>
      <xdr:spPr bwMode="auto">
        <a:xfrm flipV="1">
          <a:off x="2371725" y="3600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0</xdr:row>
      <xdr:rowOff>28575</xdr:rowOff>
    </xdr:from>
    <xdr:to>
      <xdr:col>2</xdr:col>
      <xdr:colOff>76200</xdr:colOff>
      <xdr:row>2</xdr:row>
      <xdr:rowOff>85725</xdr:rowOff>
    </xdr:to>
    <xdr:pic>
      <xdr:nvPicPr>
        <xdr:cNvPr id="15" name="Picture 1" descr="brasã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457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434975</xdr:colOff>
      <xdr:row>0</xdr:row>
      <xdr:rowOff>70908</xdr:rowOff>
    </xdr:from>
    <xdr:to>
      <xdr:col>2</xdr:col>
      <xdr:colOff>95251</xdr:colOff>
      <xdr:row>2</xdr:row>
      <xdr:rowOff>295275</xdr:rowOff>
    </xdr:to>
    <xdr:pic>
      <xdr:nvPicPr>
        <xdr:cNvPr id="2" name="Picture 1" descr="brasã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975" y="70908"/>
          <a:ext cx="879476" cy="576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24</xdr:row>
      <xdr:rowOff>0</xdr:rowOff>
    </xdr:from>
    <xdr:to>
      <xdr:col>6</xdr:col>
      <xdr:colOff>0</xdr:colOff>
      <xdr:row>24</xdr:row>
      <xdr:rowOff>0</xdr:rowOff>
    </xdr:to>
    <xdr:sp macro="" textlink="">
      <xdr:nvSpPr>
        <xdr:cNvPr id="2" name="Line 1"/>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3" name="Line 2"/>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4" name="Line 3"/>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5" name="Line 4"/>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6" name="Line 5"/>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7" name="Line 6"/>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8" name="Line 7"/>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9" name="Line 8"/>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10" name="Line 9"/>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11" name="Line 10"/>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12" name="Line 11"/>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13" name="Line 12"/>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0</xdr:colOff>
      <xdr:row>24</xdr:row>
      <xdr:rowOff>0</xdr:rowOff>
    </xdr:to>
    <xdr:sp macro="" textlink="">
      <xdr:nvSpPr>
        <xdr:cNvPr id="14" name="Line 13"/>
        <xdr:cNvSpPr>
          <a:spLocks noChangeShapeType="1"/>
        </xdr:cNvSpPr>
      </xdr:nvSpPr>
      <xdr:spPr bwMode="auto">
        <a:xfrm flipV="1">
          <a:off x="24955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187324</xdr:colOff>
      <xdr:row>0</xdr:row>
      <xdr:rowOff>42333</xdr:rowOff>
    </xdr:from>
    <xdr:to>
      <xdr:col>2</xdr:col>
      <xdr:colOff>101599</xdr:colOff>
      <xdr:row>2</xdr:row>
      <xdr:rowOff>175683</xdr:rowOff>
    </xdr:to>
    <xdr:pic>
      <xdr:nvPicPr>
        <xdr:cNvPr id="15" name="Picture 1" descr="brasã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324" y="42333"/>
          <a:ext cx="549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0.19\d\Meus%20documentos\DEISE\2005\SINFRA\MODELOS\N.MUTUM-STA%20RITA%20DO%20TRIVELATO%20QUANTITATIVO%20(altera&#231;&#245;es%20do%20Fabia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C10" t="str">
            <v>SERVIÇOS PRELIMINARES</v>
          </cell>
        </row>
        <row r="35">
          <cell r="C35" t="str">
            <v>DRENAGEM DE ÁGUAS PLUVIAIS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16"/>
  <sheetViews>
    <sheetView showGridLines="0" tabSelected="1" view="pageBreakPreview" topLeftCell="A31" zoomScaleNormal="75" zoomScaleSheetLayoutView="100" workbookViewId="0">
      <selection activeCell="C17" sqref="C17"/>
    </sheetView>
  </sheetViews>
  <sheetFormatPr defaultRowHeight="12.75"/>
  <cols>
    <col min="1" max="1" width="14.5703125" style="222" bestFit="1" customWidth="1"/>
    <col min="2" max="2" width="8.140625" style="222" customWidth="1"/>
    <col min="3" max="3" width="115.140625" style="222" customWidth="1"/>
    <col min="4" max="4" width="8.7109375" style="223" customWidth="1"/>
    <col min="5" max="5" width="12.85546875" style="222" bestFit="1" customWidth="1"/>
    <col min="6" max="6" width="18.140625" style="222" customWidth="1"/>
    <col min="7" max="7" width="11.85546875" style="222" bestFit="1" customWidth="1"/>
    <col min="8" max="8" width="16.140625" style="223" customWidth="1"/>
    <col min="9" max="9" width="16.140625" style="223" bestFit="1" customWidth="1"/>
    <col min="10" max="10" width="26" style="223" bestFit="1" customWidth="1"/>
    <col min="11" max="11" width="16.5703125" style="16" customWidth="1"/>
    <col min="12" max="12" width="17.42578125" style="16" bestFit="1" customWidth="1"/>
    <col min="13" max="13" width="13.7109375" style="16" customWidth="1"/>
    <col min="14" max="14" width="10.28515625" style="16" customWidth="1"/>
    <col min="15" max="16384" width="9.140625" style="16"/>
  </cols>
  <sheetData>
    <row r="1" spans="1:15" s="201" customFormat="1" ht="35.25" customHeight="1">
      <c r="A1" s="919" t="s">
        <v>25</v>
      </c>
      <c r="B1" s="920"/>
      <c r="C1" s="920"/>
      <c r="D1" s="920"/>
      <c r="E1" s="920"/>
      <c r="F1" s="920"/>
      <c r="G1" s="920"/>
      <c r="H1" s="920"/>
      <c r="I1" s="920"/>
      <c r="J1" s="921"/>
      <c r="K1" s="200"/>
      <c r="L1" s="200"/>
      <c r="M1" s="200"/>
    </row>
    <row r="2" spans="1:15" s="201" customFormat="1" ht="21" customHeight="1">
      <c r="A2" s="228" t="s">
        <v>132</v>
      </c>
      <c r="B2" s="229"/>
      <c r="C2" s="433" t="s">
        <v>111</v>
      </c>
      <c r="D2" s="928"/>
      <c r="E2" s="928"/>
      <c r="F2" s="928"/>
      <c r="G2" s="928"/>
      <c r="H2" s="928"/>
      <c r="I2" s="230"/>
      <c r="J2" s="231"/>
      <c r="K2" s="200"/>
      <c r="L2" s="200"/>
      <c r="M2" s="200"/>
    </row>
    <row r="3" spans="1:15" s="201" customFormat="1" ht="21" customHeight="1">
      <c r="A3" s="232" t="s">
        <v>26</v>
      </c>
      <c r="B3" s="233"/>
      <c r="C3" s="677" t="s">
        <v>318</v>
      </c>
      <c r="D3" s="928"/>
      <c r="E3" s="928"/>
      <c r="F3" s="928"/>
      <c r="G3" s="928"/>
      <c r="H3" s="928"/>
      <c r="I3" s="230"/>
      <c r="J3" s="231"/>
      <c r="K3" s="200"/>
      <c r="L3" s="200"/>
      <c r="M3" s="200"/>
    </row>
    <row r="4" spans="1:15" s="201" customFormat="1" ht="21" customHeight="1">
      <c r="A4" s="232"/>
      <c r="B4" s="233"/>
      <c r="C4" s="432" t="s">
        <v>27</v>
      </c>
      <c r="D4" s="434" t="s">
        <v>426</v>
      </c>
      <c r="E4" s="435"/>
      <c r="F4" s="236"/>
      <c r="G4" s="235"/>
      <c r="H4" s="235"/>
      <c r="I4" s="235"/>
      <c r="J4" s="237"/>
      <c r="K4" s="200"/>
      <c r="L4" s="200"/>
      <c r="M4" s="200"/>
    </row>
    <row r="5" spans="1:15" s="201" customFormat="1" ht="21" customHeight="1">
      <c r="A5" s="232"/>
      <c r="B5" s="233"/>
      <c r="C5" s="432" t="s">
        <v>180</v>
      </c>
      <c r="D5" s="434" t="s">
        <v>28</v>
      </c>
      <c r="E5" s="435">
        <v>0.1406</v>
      </c>
      <c r="F5" s="926" t="s">
        <v>29</v>
      </c>
      <c r="G5" s="926"/>
      <c r="H5" s="926"/>
      <c r="I5" s="926"/>
      <c r="J5" s="927"/>
      <c r="K5" s="200"/>
      <c r="L5" s="200"/>
      <c r="M5" s="200"/>
    </row>
    <row r="6" spans="1:15" s="201" customFormat="1" ht="21" customHeight="1">
      <c r="A6" s="232"/>
      <c r="B6" s="233"/>
      <c r="C6" s="677" t="s">
        <v>339</v>
      </c>
      <c r="D6" s="434" t="s">
        <v>31</v>
      </c>
      <c r="E6" s="436">
        <f>BDI!D21</f>
        <v>0.20702738941176513</v>
      </c>
      <c r="F6" s="926"/>
      <c r="G6" s="926"/>
      <c r="H6" s="926"/>
      <c r="I6" s="926"/>
      <c r="J6" s="927"/>
      <c r="K6" s="200"/>
      <c r="L6" s="200"/>
      <c r="M6" s="200"/>
    </row>
    <row r="7" spans="1:15" s="201" customFormat="1" ht="23.25">
      <c r="A7" s="232"/>
      <c r="B7" s="233"/>
      <c r="C7" s="433" t="s">
        <v>425</v>
      </c>
      <c r="D7" s="437"/>
      <c r="E7" s="437"/>
      <c r="F7" s="926"/>
      <c r="G7" s="926"/>
      <c r="H7" s="926"/>
      <c r="I7" s="926"/>
      <c r="J7" s="927"/>
      <c r="K7" s="200"/>
      <c r="L7" s="200"/>
      <c r="M7" s="200"/>
    </row>
    <row r="8" spans="1:15" s="201" customFormat="1" ht="20.25" customHeight="1" thickBot="1">
      <c r="A8" s="239"/>
      <c r="B8" s="240"/>
      <c r="C8" s="234" t="s">
        <v>344</v>
      </c>
      <c r="D8" s="241"/>
      <c r="E8" s="238"/>
      <c r="F8" s="238"/>
      <c r="G8" s="238"/>
      <c r="H8" s="238"/>
      <c r="I8" s="238"/>
      <c r="J8" s="363"/>
    </row>
    <row r="9" spans="1:15" s="202" customFormat="1" ht="19.5" customHeight="1" thickBot="1">
      <c r="A9" s="350" t="s">
        <v>19</v>
      </c>
      <c r="B9" s="351" t="s">
        <v>5</v>
      </c>
      <c r="C9" s="352" t="s">
        <v>32</v>
      </c>
      <c r="D9" s="922" t="s">
        <v>33</v>
      </c>
      <c r="E9" s="923"/>
      <c r="F9" s="922" t="s">
        <v>34</v>
      </c>
      <c r="G9" s="924"/>
      <c r="H9" s="924"/>
      <c r="I9" s="924"/>
      <c r="J9" s="925"/>
    </row>
    <row r="10" spans="1:15" s="201" customFormat="1" ht="16.5" thickBot="1">
      <c r="A10" s="1332"/>
      <c r="B10" s="668" t="s">
        <v>6</v>
      </c>
      <c r="C10" s="914" t="s">
        <v>319</v>
      </c>
      <c r="D10" s="914"/>
      <c r="E10" s="914"/>
      <c r="F10" s="914"/>
      <c r="G10" s="914"/>
      <c r="H10" s="929"/>
      <c r="I10" s="914"/>
      <c r="J10" s="915"/>
      <c r="K10" s="203"/>
      <c r="L10" s="204"/>
      <c r="M10" s="204"/>
      <c r="N10" s="204"/>
    </row>
    <row r="11" spans="1:15" s="201" customFormat="1">
      <c r="A11" s="752">
        <v>4813</v>
      </c>
      <c r="B11" s="673" t="s">
        <v>7</v>
      </c>
      <c r="C11" s="895" t="s">
        <v>357</v>
      </c>
      <c r="D11" s="643" t="s">
        <v>2</v>
      </c>
      <c r="E11" s="753">
        <v>8</v>
      </c>
      <c r="F11" s="675"/>
      <c r="G11" s="754">
        <f>$E$6</f>
        <v>0.20702738941176513</v>
      </c>
      <c r="H11" s="645">
        <f>F11*G11</f>
        <v>0</v>
      </c>
      <c r="I11" s="633">
        <f>H11+F11</f>
        <v>0</v>
      </c>
      <c r="J11" s="676">
        <f>E11*I11</f>
        <v>0</v>
      </c>
      <c r="K11" s="203"/>
      <c r="L11" s="204"/>
      <c r="M11" s="204"/>
      <c r="N11" s="204"/>
    </row>
    <row r="12" spans="1:15" s="201" customFormat="1">
      <c r="A12" s="752">
        <v>98529</v>
      </c>
      <c r="B12" s="673" t="s">
        <v>22</v>
      </c>
      <c r="C12" s="882" t="s">
        <v>340</v>
      </c>
      <c r="D12" s="643" t="s">
        <v>338</v>
      </c>
      <c r="E12" s="753">
        <v>11</v>
      </c>
      <c r="F12" s="675"/>
      <c r="G12" s="754">
        <f>$E$6</f>
        <v>0.20702738941176513</v>
      </c>
      <c r="H12" s="645">
        <f>F12*G12</f>
        <v>0</v>
      </c>
      <c r="I12" s="633">
        <f>H12+F12</f>
        <v>0</v>
      </c>
      <c r="J12" s="676">
        <f>E12*I12</f>
        <v>0</v>
      </c>
      <c r="K12" s="203"/>
      <c r="L12" s="204"/>
      <c r="M12" s="204"/>
      <c r="N12" s="204"/>
    </row>
    <row r="13" spans="1:15" s="201" customFormat="1" ht="13.5" thickBot="1">
      <c r="A13" s="916" t="s">
        <v>35</v>
      </c>
      <c r="B13" s="917"/>
      <c r="C13" s="917"/>
      <c r="D13" s="917"/>
      <c r="E13" s="917"/>
      <c r="F13" s="917"/>
      <c r="G13" s="917"/>
      <c r="H13" s="917"/>
      <c r="I13" s="918"/>
      <c r="J13" s="881">
        <f>SUM(J11:J12)</f>
        <v>0</v>
      </c>
      <c r="K13" s="203"/>
      <c r="L13" s="204"/>
      <c r="M13" s="204"/>
      <c r="N13" s="204"/>
    </row>
    <row r="14" spans="1:15" s="201" customFormat="1" ht="16.5" thickBot="1">
      <c r="A14" s="756"/>
      <c r="B14" s="668" t="s">
        <v>8</v>
      </c>
      <c r="C14" s="914" t="s">
        <v>181</v>
      </c>
      <c r="D14" s="914"/>
      <c r="E14" s="914"/>
      <c r="F14" s="914"/>
      <c r="G14" s="914"/>
      <c r="H14" s="914"/>
      <c r="I14" s="914"/>
      <c r="J14" s="915"/>
      <c r="K14" s="205"/>
      <c r="L14" s="204"/>
      <c r="M14" s="204"/>
      <c r="N14" s="204"/>
      <c r="O14" s="206"/>
    </row>
    <row r="15" spans="1:15" s="201" customFormat="1" ht="26.25" customHeight="1">
      <c r="A15" s="752">
        <v>72915</v>
      </c>
      <c r="B15" s="673" t="s">
        <v>9</v>
      </c>
      <c r="C15" s="887" t="s">
        <v>341</v>
      </c>
      <c r="D15" s="643" t="s">
        <v>0</v>
      </c>
      <c r="E15" s="753">
        <f>'Escav. vala'!L13</f>
        <v>76.608000000000004</v>
      </c>
      <c r="F15" s="675"/>
      <c r="G15" s="754">
        <f>$E$6</f>
        <v>0.20702738941176513</v>
      </c>
      <c r="H15" s="755">
        <f>F15*G15</f>
        <v>0</v>
      </c>
      <c r="I15" s="633">
        <f>H15+F15</f>
        <v>0</v>
      </c>
      <c r="J15" s="676">
        <f>E15*I15</f>
        <v>0</v>
      </c>
      <c r="K15" s="205"/>
      <c r="L15" s="204"/>
      <c r="M15" s="204"/>
      <c r="N15" s="204"/>
      <c r="O15" s="206"/>
    </row>
    <row r="16" spans="1:15" s="201" customFormat="1" ht="25.5">
      <c r="A16" s="510">
        <v>94102</v>
      </c>
      <c r="B16" s="673" t="s">
        <v>36</v>
      </c>
      <c r="C16" s="880" t="s">
        <v>358</v>
      </c>
      <c r="D16" s="643" t="s">
        <v>0</v>
      </c>
      <c r="E16" s="430">
        <f>'Escav. vala'!K20</f>
        <v>2.016</v>
      </c>
      <c r="F16" s="714"/>
      <c r="G16" s="644">
        <f t="shared" ref="G16:G20" si="0">$E$6</f>
        <v>0.20702738941176513</v>
      </c>
      <c r="H16" s="645">
        <f t="shared" ref="H16:H20" si="1">F16*G16</f>
        <v>0</v>
      </c>
      <c r="I16" s="670">
        <f t="shared" ref="I16:I20" si="2">H16+F16</f>
        <v>0</v>
      </c>
      <c r="J16" s="646">
        <f t="shared" ref="J16:J20" si="3">E16*I16</f>
        <v>0</v>
      </c>
      <c r="K16" s="205"/>
      <c r="L16" s="204"/>
      <c r="M16" s="204"/>
      <c r="N16" s="204"/>
      <c r="O16" s="206"/>
    </row>
    <row r="17" spans="1:15" s="201" customFormat="1">
      <c r="A17" s="534">
        <v>97912</v>
      </c>
      <c r="B17" s="673" t="s">
        <v>18</v>
      </c>
      <c r="C17" s="879" t="s">
        <v>345</v>
      </c>
      <c r="D17" s="643" t="s">
        <v>117</v>
      </c>
      <c r="E17" s="430">
        <f>'Escav. vala'!N34</f>
        <v>14.923999999999999</v>
      </c>
      <c r="F17" s="714"/>
      <c r="G17" s="644">
        <f t="shared" si="0"/>
        <v>0.20702738941176513</v>
      </c>
      <c r="H17" s="645">
        <f t="shared" si="1"/>
        <v>0</v>
      </c>
      <c r="I17" s="670">
        <f t="shared" si="2"/>
        <v>0</v>
      </c>
      <c r="J17" s="646">
        <f t="shared" si="3"/>
        <v>0</v>
      </c>
      <c r="K17" s="205"/>
      <c r="L17" s="204"/>
      <c r="M17" s="204"/>
      <c r="N17" s="204"/>
      <c r="O17" s="206"/>
    </row>
    <row r="18" spans="1:15" s="201" customFormat="1" ht="25.5">
      <c r="A18" s="509">
        <v>92212</v>
      </c>
      <c r="B18" s="673" t="s">
        <v>255</v>
      </c>
      <c r="C18" s="880" t="s">
        <v>270</v>
      </c>
      <c r="D18" s="643" t="s">
        <v>128</v>
      </c>
      <c r="E18" s="431">
        <f>Material!H14</f>
        <v>28</v>
      </c>
      <c r="F18" s="714"/>
      <c r="G18" s="644">
        <f t="shared" si="0"/>
        <v>0.20702738941176513</v>
      </c>
      <c r="H18" s="645">
        <f t="shared" si="1"/>
        <v>0</v>
      </c>
      <c r="I18" s="670">
        <f t="shared" si="2"/>
        <v>0</v>
      </c>
      <c r="J18" s="646">
        <f t="shared" si="3"/>
        <v>0</v>
      </c>
      <c r="K18" s="205"/>
      <c r="L18" s="204"/>
      <c r="M18" s="204"/>
      <c r="N18" s="204"/>
      <c r="O18" s="206"/>
    </row>
    <row r="19" spans="1:15" s="201" customFormat="1" ht="25.5">
      <c r="A19" s="508" t="s">
        <v>183</v>
      </c>
      <c r="B19" s="673" t="s">
        <v>256</v>
      </c>
      <c r="C19" s="893" t="s">
        <v>352</v>
      </c>
      <c r="D19" s="643" t="s">
        <v>129</v>
      </c>
      <c r="E19" s="671">
        <f>Material!J21</f>
        <v>2</v>
      </c>
      <c r="F19" s="714"/>
      <c r="G19" s="644">
        <f t="shared" si="0"/>
        <v>0.20702738941176513</v>
      </c>
      <c r="H19" s="645">
        <f t="shared" si="1"/>
        <v>0</v>
      </c>
      <c r="I19" s="670">
        <f t="shared" si="2"/>
        <v>0</v>
      </c>
      <c r="J19" s="646">
        <f t="shared" si="3"/>
        <v>0</v>
      </c>
      <c r="K19" s="205"/>
      <c r="L19" s="204"/>
      <c r="M19" s="204"/>
      <c r="N19" s="204"/>
      <c r="O19" s="206"/>
    </row>
    <row r="20" spans="1:15" s="865" customFormat="1" ht="13.5" thickBot="1">
      <c r="A20" s="868" t="str">
        <f>COMP.!$A$141</f>
        <v>COMP-07</v>
      </c>
      <c r="B20" s="673" t="s">
        <v>320</v>
      </c>
      <c r="C20" s="903" t="str">
        <f>COMP.!$B$141</f>
        <v>PORTA DE FERRO, DE ABRIR, TIPO GRADE COM CHAPA, 87X210CM, COM GUARNICOES Composição 73933/1(Código Sinapi) - M2</v>
      </c>
      <c r="D20" s="869" t="s">
        <v>2</v>
      </c>
      <c r="E20" s="870">
        <f>E19</f>
        <v>2</v>
      </c>
      <c r="F20" s="871"/>
      <c r="G20" s="872">
        <f t="shared" si="0"/>
        <v>0.20702738941176513</v>
      </c>
      <c r="H20" s="873">
        <f t="shared" si="1"/>
        <v>0</v>
      </c>
      <c r="I20" s="874">
        <f t="shared" si="2"/>
        <v>0</v>
      </c>
      <c r="J20" s="875">
        <f t="shared" si="3"/>
        <v>0</v>
      </c>
      <c r="K20" s="862"/>
      <c r="L20" s="863"/>
      <c r="M20" s="863"/>
      <c r="N20" s="863"/>
      <c r="O20" s="864"/>
    </row>
    <row r="21" spans="1:15" s="201" customFormat="1">
      <c r="A21" s="916" t="s">
        <v>35</v>
      </c>
      <c r="B21" s="917"/>
      <c r="C21" s="917"/>
      <c r="D21" s="917"/>
      <c r="E21" s="917"/>
      <c r="F21" s="917"/>
      <c r="G21" s="917"/>
      <c r="H21" s="917"/>
      <c r="I21" s="918"/>
      <c r="J21" s="881">
        <f>SUM(J15:J20)</f>
        <v>0</v>
      </c>
      <c r="K21" s="205"/>
      <c r="L21" s="204"/>
      <c r="M21" s="204"/>
      <c r="N21" s="204"/>
      <c r="O21" s="206"/>
    </row>
    <row r="22" spans="1:15" s="201" customFormat="1" ht="13.5" thickBot="1">
      <c r="A22" s="353"/>
      <c r="B22" s="354"/>
      <c r="C22" s="354"/>
      <c r="D22" s="354"/>
      <c r="E22" s="354"/>
      <c r="F22" s="354"/>
      <c r="G22" s="354"/>
      <c r="H22" s="354"/>
      <c r="I22" s="354"/>
      <c r="J22" s="355"/>
      <c r="K22" s="205"/>
      <c r="L22" s="204"/>
      <c r="M22" s="204"/>
      <c r="N22" s="204"/>
      <c r="O22" s="206"/>
    </row>
    <row r="23" spans="1:15" s="201" customFormat="1" ht="16.5" thickBot="1">
      <c r="A23" s="766"/>
      <c r="B23" s="767" t="s">
        <v>10</v>
      </c>
      <c r="C23" s="910" t="s">
        <v>112</v>
      </c>
      <c r="D23" s="911"/>
      <c r="E23" s="911"/>
      <c r="F23" s="911"/>
      <c r="G23" s="911"/>
      <c r="H23" s="911"/>
      <c r="I23" s="911"/>
      <c r="J23" s="912"/>
      <c r="K23" s="205"/>
      <c r="L23" s="207"/>
      <c r="M23" s="208"/>
    </row>
    <row r="24" spans="1:15" s="201" customFormat="1" ht="22.5" customHeight="1">
      <c r="A24" s="757" t="str">
        <f>COMP.!$A$20</f>
        <v>COMP-02</v>
      </c>
      <c r="B24" s="758" t="s">
        <v>11</v>
      </c>
      <c r="C24" s="759" t="str">
        <f>COMP.!$B$20</f>
        <v xml:space="preserve"> SERVICOS TOPOGRAFICOS PARA PAVIMENTACAO, INCLUSIVE NOTA DE SERVICOS, ACOMPANHAMENTO E GREIDE Composição 78472 (Código Sinapi) - M2</v>
      </c>
      <c r="D24" s="760" t="s">
        <v>2</v>
      </c>
      <c r="E24" s="760">
        <f>COMP.!$G$41</f>
        <v>0.78291584199999964</v>
      </c>
      <c r="F24" s="761"/>
      <c r="G24" s="762">
        <f>$E$6</f>
        <v>0.20702738941176513</v>
      </c>
      <c r="H24" s="763">
        <f>G24*F24</f>
        <v>0</v>
      </c>
      <c r="I24" s="764">
        <f>H24+F24</f>
        <v>0</v>
      </c>
      <c r="J24" s="765">
        <f>I24*E24</f>
        <v>0</v>
      </c>
      <c r="K24" s="205"/>
      <c r="L24" s="207"/>
      <c r="M24" s="208"/>
    </row>
    <row r="25" spans="1:15" s="201" customFormat="1" ht="15" customHeight="1">
      <c r="A25" s="669" t="s">
        <v>113</v>
      </c>
      <c r="B25" s="758" t="s">
        <v>321</v>
      </c>
      <c r="C25" s="614" t="s">
        <v>346</v>
      </c>
      <c r="D25" s="715" t="s">
        <v>0</v>
      </c>
      <c r="E25" s="715">
        <f>Terraplenagem!K14</f>
        <v>265.00060000000002</v>
      </c>
      <c r="F25" s="626"/>
      <c r="G25" s="423">
        <f t="shared" ref="G25:G37" si="4">$E$6</f>
        <v>0.20702738941176513</v>
      </c>
      <c r="H25" s="672">
        <f t="shared" ref="H25:H40" si="5">G25*F25</f>
        <v>0</v>
      </c>
      <c r="I25" s="424">
        <f t="shared" ref="I25:I40" si="6">H25+F25</f>
        <v>0</v>
      </c>
      <c r="J25" s="425">
        <f t="shared" ref="J25:J40" si="7">I25*E25</f>
        <v>0</v>
      </c>
      <c r="K25" s="205"/>
      <c r="L25" s="207"/>
      <c r="M25" s="208"/>
    </row>
    <row r="26" spans="1:15" s="201" customFormat="1" ht="24.95" customHeight="1">
      <c r="A26" s="716">
        <f>A17</f>
        <v>97912</v>
      </c>
      <c r="B26" s="758" t="s">
        <v>322</v>
      </c>
      <c r="C26" s="614" t="str">
        <f>C17</f>
        <v>TRANSPORTE COM CAMINHÃO BASCULANTE DE 6 M3, EM VIA URBANA EM LEITO NATURAL (UNIDADE: M3XKM). AF_01/2018</v>
      </c>
      <c r="D26" s="715" t="s">
        <v>109</v>
      </c>
      <c r="E26" s="715">
        <f>Terraplenagem!N21</f>
        <v>689.00156000000004</v>
      </c>
      <c r="F26" s="626"/>
      <c r="G26" s="423">
        <f t="shared" si="4"/>
        <v>0.20702738941176513</v>
      </c>
      <c r="H26" s="672">
        <f t="shared" si="5"/>
        <v>0</v>
      </c>
      <c r="I26" s="424">
        <f t="shared" si="6"/>
        <v>0</v>
      </c>
      <c r="J26" s="425">
        <f t="shared" si="7"/>
        <v>0</v>
      </c>
      <c r="K26" s="205"/>
      <c r="L26" s="207"/>
      <c r="M26" s="208"/>
    </row>
    <row r="27" spans="1:15" s="201" customFormat="1" ht="15" customHeight="1">
      <c r="A27" s="716" t="str">
        <f>COMP.!$A$43</f>
        <v>COMP-03</v>
      </c>
      <c r="B27" s="758" t="s">
        <v>323</v>
      </c>
      <c r="C27" s="614" t="str">
        <f>COMP.!$B$43</f>
        <v xml:space="preserve"> REGULARIZACAO E COMPACTACAO DE SUBLEITO ATE 20 CM DE ESPESSURA Composição 72961 (Código Sinapi) - M2</v>
      </c>
      <c r="D27" s="715" t="s">
        <v>2</v>
      </c>
      <c r="E27" s="715">
        <f>Terraplenagem!I28</f>
        <v>697.37</v>
      </c>
      <c r="F27" s="626"/>
      <c r="G27" s="423">
        <f t="shared" si="4"/>
        <v>0.20702738941176513</v>
      </c>
      <c r="H27" s="672">
        <f t="shared" si="5"/>
        <v>0</v>
      </c>
      <c r="I27" s="424">
        <f t="shared" si="6"/>
        <v>0</v>
      </c>
      <c r="J27" s="425">
        <f t="shared" si="7"/>
        <v>0</v>
      </c>
      <c r="K27" s="205"/>
      <c r="L27" s="207"/>
      <c r="M27" s="208"/>
    </row>
    <row r="28" spans="1:15" s="201" customFormat="1" ht="24.95" customHeight="1">
      <c r="A28" s="716" t="str">
        <f>COMP.!$A$68</f>
        <v>COMP-04</v>
      </c>
      <c r="B28" s="758" t="s">
        <v>324</v>
      </c>
      <c r="C28" s="614" t="str">
        <f>COMP.!$B$68</f>
        <v>EXECUÇÃO E COMPACTAÇÃO DE BASE E OU SUB BASE COM SOLO ESTABILIZADO GRANULOMETRICAMENTE - EXCLUSIVE ESCAVAÇÃO, CARGA E TRANSPORTE E SOLO. Composição 96387 (Código Sinapi) - M3</v>
      </c>
      <c r="D28" s="715" t="s">
        <v>0</v>
      </c>
      <c r="E28" s="715">
        <f>'Base e Sub-base'!K15</f>
        <v>139.47400000000002</v>
      </c>
      <c r="F28" s="626"/>
      <c r="G28" s="423">
        <f t="shared" si="4"/>
        <v>0.20702738941176513</v>
      </c>
      <c r="H28" s="672">
        <f t="shared" si="5"/>
        <v>0</v>
      </c>
      <c r="I28" s="424">
        <f t="shared" si="6"/>
        <v>0</v>
      </c>
      <c r="J28" s="425">
        <f t="shared" si="7"/>
        <v>0</v>
      </c>
      <c r="K28" s="205"/>
      <c r="L28" s="207"/>
      <c r="M28" s="208"/>
    </row>
    <row r="29" spans="1:15" s="201" customFormat="1" ht="25.5">
      <c r="A29" s="716" t="s">
        <v>342</v>
      </c>
      <c r="B29" s="758" t="s">
        <v>325</v>
      </c>
      <c r="C29" s="674" t="s">
        <v>343</v>
      </c>
      <c r="D29" s="612" t="s">
        <v>0</v>
      </c>
      <c r="E29" s="612">
        <f>'Base e Sub-base'!I22</f>
        <v>139.47400000000002</v>
      </c>
      <c r="F29" s="626"/>
      <c r="G29" s="423">
        <f t="shared" si="4"/>
        <v>0.20702738941176513</v>
      </c>
      <c r="H29" s="672">
        <f t="shared" si="5"/>
        <v>0</v>
      </c>
      <c r="I29" s="424">
        <f t="shared" si="6"/>
        <v>0</v>
      </c>
      <c r="J29" s="425">
        <f t="shared" si="7"/>
        <v>0</v>
      </c>
      <c r="K29" s="205"/>
      <c r="L29" s="207"/>
      <c r="M29" s="208"/>
    </row>
    <row r="30" spans="1:15" s="201" customFormat="1" ht="24.95" customHeight="1">
      <c r="A30" s="716">
        <v>95875</v>
      </c>
      <c r="B30" s="758" t="s">
        <v>326</v>
      </c>
      <c r="C30" s="674" t="s">
        <v>347</v>
      </c>
      <c r="D30" s="715" t="s">
        <v>109</v>
      </c>
      <c r="E30" s="612">
        <f>'Base e Sub-base'!L22</f>
        <v>1631.8458000000003</v>
      </c>
      <c r="F30" s="626"/>
      <c r="G30" s="423">
        <f t="shared" si="4"/>
        <v>0.20702738941176513</v>
      </c>
      <c r="H30" s="672">
        <f t="shared" si="5"/>
        <v>0</v>
      </c>
      <c r="I30" s="424">
        <f t="shared" si="6"/>
        <v>0</v>
      </c>
      <c r="J30" s="425">
        <f t="shared" si="7"/>
        <v>0</v>
      </c>
      <c r="K30" s="205"/>
      <c r="L30" s="207"/>
      <c r="M30" s="208"/>
    </row>
    <row r="31" spans="1:15" s="201" customFormat="1" ht="15" customHeight="1">
      <c r="A31" s="716">
        <v>96401</v>
      </c>
      <c r="B31" s="758" t="s">
        <v>327</v>
      </c>
      <c r="C31" s="888" t="s">
        <v>348</v>
      </c>
      <c r="D31" s="715" t="s">
        <v>2</v>
      </c>
      <c r="E31" s="612">
        <f>'CAPA - CBUQ'!I21</f>
        <v>697.37</v>
      </c>
      <c r="F31" s="626"/>
      <c r="G31" s="423">
        <f t="shared" si="4"/>
        <v>0.20702738941176513</v>
      </c>
      <c r="H31" s="672">
        <f t="shared" si="5"/>
        <v>0</v>
      </c>
      <c r="I31" s="424">
        <f t="shared" si="6"/>
        <v>0</v>
      </c>
      <c r="J31" s="425">
        <f t="shared" si="7"/>
        <v>0</v>
      </c>
      <c r="K31" s="205"/>
      <c r="L31" s="207"/>
      <c r="M31" s="208"/>
    </row>
    <row r="32" spans="1:15" s="201" customFormat="1" ht="15" customHeight="1">
      <c r="A32" s="716" t="str">
        <f>COMP.!$A$94</f>
        <v>COMP-05</v>
      </c>
      <c r="B32" s="758" t="s">
        <v>328</v>
      </c>
      <c r="C32" s="888" t="str">
        <f>COMP.!$B$94</f>
        <v xml:space="preserve"> PINTURA DE LIGACAO COM EMULSAO RR-2C. Composição 72943(Código Sinapi) - M2</v>
      </c>
      <c r="D32" s="715" t="s">
        <v>2</v>
      </c>
      <c r="E32" s="612">
        <f>'CAPA - CBUQ'!I13</f>
        <v>697.37</v>
      </c>
      <c r="F32" s="626"/>
      <c r="G32" s="423">
        <f t="shared" si="4"/>
        <v>0.20702738941176513</v>
      </c>
      <c r="H32" s="672">
        <f t="shared" si="5"/>
        <v>0</v>
      </c>
      <c r="I32" s="424">
        <f t="shared" si="6"/>
        <v>0</v>
      </c>
      <c r="J32" s="425">
        <f t="shared" si="7"/>
        <v>0</v>
      </c>
      <c r="K32" s="205"/>
      <c r="L32" s="207"/>
      <c r="M32" s="208"/>
    </row>
    <row r="33" spans="1:16" s="201" customFormat="1" ht="25.5">
      <c r="A33" s="716" t="str">
        <f>COMP.!$A$116</f>
        <v>COMP-06</v>
      </c>
      <c r="B33" s="758" t="s">
        <v>329</v>
      </c>
      <c r="C33" s="674" t="str">
        <f>COMP.!$B$116</f>
        <v xml:space="preserve"> CONSTRUÇÃO DE PAVIMENTO COM APLICAÇÃO DE CONCRETO BETUMINOSO USINADO A QUENTE (CBUQ), BINDER, COM ESPESSURA DE 4,0 CM - EXCLUSIVE TRANSPORTE. Composição 95994(Código Sinapi) - M3</v>
      </c>
      <c r="D33" s="715" t="s">
        <v>0</v>
      </c>
      <c r="E33" s="612">
        <f>'CAPA - CBUQ'!I29</f>
        <v>20.921099999999999</v>
      </c>
      <c r="F33" s="626"/>
      <c r="G33" s="423">
        <f t="shared" si="4"/>
        <v>0.20702738941176513</v>
      </c>
      <c r="H33" s="672">
        <f t="shared" si="5"/>
        <v>0</v>
      </c>
      <c r="I33" s="424">
        <f t="shared" si="6"/>
        <v>0</v>
      </c>
      <c r="J33" s="425">
        <f t="shared" si="7"/>
        <v>0</v>
      </c>
      <c r="K33" s="205"/>
      <c r="L33" s="207"/>
      <c r="M33" s="208"/>
    </row>
    <row r="34" spans="1:16" s="865" customFormat="1" ht="25.5">
      <c r="A34" s="876">
        <v>94271</v>
      </c>
      <c r="B34" s="758" t="s">
        <v>330</v>
      </c>
      <c r="C34" s="889" t="s">
        <v>353</v>
      </c>
      <c r="D34" s="877" t="s">
        <v>128</v>
      </c>
      <c r="E34" s="877">
        <v>20.149999999999999</v>
      </c>
      <c r="F34" s="878"/>
      <c r="G34" s="423">
        <f t="shared" si="4"/>
        <v>0.20702738941176513</v>
      </c>
      <c r="H34" s="672">
        <f t="shared" si="5"/>
        <v>0</v>
      </c>
      <c r="I34" s="424">
        <f t="shared" si="6"/>
        <v>0</v>
      </c>
      <c r="J34" s="425">
        <f>I34*E34</f>
        <v>0</v>
      </c>
      <c r="K34" s="862"/>
      <c r="L34" s="866"/>
      <c r="M34" s="867"/>
    </row>
    <row r="35" spans="1:16" s="865" customFormat="1" ht="23.25" customHeight="1">
      <c r="A35" s="876">
        <v>94263</v>
      </c>
      <c r="B35" s="758" t="s">
        <v>331</v>
      </c>
      <c r="C35" s="889" t="s">
        <v>349</v>
      </c>
      <c r="D35" s="877" t="s">
        <v>128</v>
      </c>
      <c r="E35" s="877">
        <v>150.34</v>
      </c>
      <c r="F35" s="878"/>
      <c r="G35" s="423">
        <f t="shared" si="4"/>
        <v>0.20702738941176513</v>
      </c>
      <c r="H35" s="672">
        <f t="shared" si="5"/>
        <v>0</v>
      </c>
      <c r="I35" s="424">
        <f t="shared" si="6"/>
        <v>0</v>
      </c>
      <c r="J35" s="425">
        <f>I35*E35</f>
        <v>0</v>
      </c>
      <c r="K35" s="862"/>
      <c r="L35" s="866"/>
      <c r="M35" s="867"/>
    </row>
    <row r="36" spans="1:16" s="201" customFormat="1" ht="18" customHeight="1">
      <c r="A36" s="500">
        <v>95875</v>
      </c>
      <c r="B36" s="758" t="s">
        <v>332</v>
      </c>
      <c r="C36" s="890" t="s">
        <v>350</v>
      </c>
      <c r="D36" s="429" t="s">
        <v>109</v>
      </c>
      <c r="E36" s="612">
        <f>'CAPA - CBUQ'!J45</f>
        <v>140.69040156989999</v>
      </c>
      <c r="F36" s="626"/>
      <c r="G36" s="423">
        <f t="shared" si="4"/>
        <v>0.20702738941176513</v>
      </c>
      <c r="H36" s="672">
        <f t="shared" si="5"/>
        <v>0</v>
      </c>
      <c r="I36" s="424">
        <f t="shared" si="6"/>
        <v>0</v>
      </c>
      <c r="J36" s="425">
        <f t="shared" si="7"/>
        <v>0</v>
      </c>
      <c r="K36" s="205"/>
      <c r="L36" s="207"/>
      <c r="M36" s="208"/>
    </row>
    <row r="37" spans="1:16" s="201" customFormat="1" ht="17.25" customHeight="1">
      <c r="A37" s="500">
        <v>93590</v>
      </c>
      <c r="B37" s="758" t="s">
        <v>333</v>
      </c>
      <c r="C37" s="890" t="s">
        <v>351</v>
      </c>
      <c r="D37" s="429" t="s">
        <v>109</v>
      </c>
      <c r="E37" s="612">
        <f>'CAPA - CBUQ'!J43</f>
        <v>6203.8452924630001</v>
      </c>
      <c r="F37" s="626"/>
      <c r="G37" s="423">
        <f t="shared" si="4"/>
        <v>0.20702738941176513</v>
      </c>
      <c r="H37" s="672">
        <f t="shared" si="5"/>
        <v>0</v>
      </c>
      <c r="I37" s="424">
        <f t="shared" si="6"/>
        <v>0</v>
      </c>
      <c r="J37" s="425">
        <f t="shared" si="7"/>
        <v>0</v>
      </c>
      <c r="K37" s="205"/>
      <c r="L37" s="207"/>
      <c r="M37" s="208"/>
    </row>
    <row r="38" spans="1:16" s="201" customFormat="1" ht="25.5">
      <c r="A38" s="501">
        <v>93176</v>
      </c>
      <c r="B38" s="758" t="s">
        <v>334</v>
      </c>
      <c r="C38" s="880" t="s">
        <v>354</v>
      </c>
      <c r="D38" s="715" t="s">
        <v>37</v>
      </c>
      <c r="E38" s="612">
        <f>'CAPA - CBUQ'!M21</f>
        <v>407.96145000000001</v>
      </c>
      <c r="F38" s="626"/>
      <c r="G38" s="423">
        <v>0.1406</v>
      </c>
      <c r="H38" s="672">
        <f t="shared" si="5"/>
        <v>0</v>
      </c>
      <c r="I38" s="424">
        <f t="shared" si="6"/>
        <v>0</v>
      </c>
      <c r="J38" s="425">
        <f t="shared" si="7"/>
        <v>0</v>
      </c>
      <c r="K38" s="205"/>
      <c r="L38" s="207"/>
      <c r="M38" s="208"/>
    </row>
    <row r="39" spans="1:16" s="201" customFormat="1" ht="25.5">
      <c r="A39" s="501">
        <v>93176</v>
      </c>
      <c r="B39" s="758" t="s">
        <v>335</v>
      </c>
      <c r="C39" s="880" t="s">
        <v>355</v>
      </c>
      <c r="D39" s="715" t="s">
        <v>37</v>
      </c>
      <c r="E39" s="612">
        <f>'CAPA - CBUQ'!M13</f>
        <v>125.52660000000002</v>
      </c>
      <c r="F39" s="626"/>
      <c r="G39" s="423">
        <f>E5</f>
        <v>0.1406</v>
      </c>
      <c r="H39" s="672">
        <f t="shared" si="5"/>
        <v>0</v>
      </c>
      <c r="I39" s="424">
        <f t="shared" si="6"/>
        <v>0</v>
      </c>
      <c r="J39" s="425">
        <f t="shared" si="7"/>
        <v>0</v>
      </c>
      <c r="K39" s="205"/>
      <c r="L39" s="207"/>
      <c r="M39" s="208"/>
    </row>
    <row r="40" spans="1:16" s="201" customFormat="1" ht="26.25" thickBot="1">
      <c r="A40" s="502">
        <v>93176</v>
      </c>
      <c r="B40" s="758" t="s">
        <v>336</v>
      </c>
      <c r="C40" s="894" t="s">
        <v>356</v>
      </c>
      <c r="D40" s="499" t="s">
        <v>37</v>
      </c>
      <c r="E40" s="613">
        <f>'CAPA - CBUQ'!O29</f>
        <v>1387.8848528999997</v>
      </c>
      <c r="F40" s="626"/>
      <c r="G40" s="625">
        <f>E5</f>
        <v>0.1406</v>
      </c>
      <c r="H40" s="718">
        <f t="shared" si="5"/>
        <v>0</v>
      </c>
      <c r="I40" s="503">
        <f t="shared" si="6"/>
        <v>0</v>
      </c>
      <c r="J40" s="504">
        <f t="shared" si="7"/>
        <v>0</v>
      </c>
      <c r="K40" s="205"/>
      <c r="L40" s="207"/>
      <c r="M40" s="208"/>
    </row>
    <row r="41" spans="1:16" s="227" customFormat="1" ht="13.5" thickBot="1">
      <c r="A41" s="906" t="s">
        <v>35</v>
      </c>
      <c r="B41" s="907"/>
      <c r="C41" s="907"/>
      <c r="D41" s="907"/>
      <c r="E41" s="907"/>
      <c r="F41" s="907"/>
      <c r="G41" s="907"/>
      <c r="H41" s="907"/>
      <c r="I41" s="908"/>
      <c r="J41" s="717">
        <f>SUM(J24:J40)</f>
        <v>0</v>
      </c>
      <c r="K41" s="224"/>
      <c r="L41" s="226"/>
    </row>
    <row r="42" spans="1:16" s="227" customFormat="1" ht="13.5" thickBot="1">
      <c r="A42" s="426"/>
      <c r="B42" s="427"/>
      <c r="C42" s="427"/>
      <c r="D42" s="427"/>
      <c r="E42" s="427"/>
      <c r="F42" s="427"/>
      <c r="G42" s="427"/>
      <c r="H42" s="427"/>
      <c r="I42" s="427"/>
      <c r="J42" s="428"/>
      <c r="K42" s="224"/>
      <c r="L42" s="226"/>
    </row>
    <row r="43" spans="1:16" s="202" customFormat="1" ht="24" customHeight="1">
      <c r="A43" s="356"/>
      <c r="B43" s="357"/>
      <c r="C43" s="909" t="s">
        <v>38</v>
      </c>
      <c r="D43" s="909"/>
      <c r="E43" s="909"/>
      <c r="F43" s="909"/>
      <c r="G43" s="909"/>
      <c r="H43" s="909"/>
      <c r="I43" s="909"/>
      <c r="J43" s="358">
        <f>J41+J21+J13</f>
        <v>0</v>
      </c>
      <c r="K43" s="225"/>
      <c r="N43" s="209"/>
      <c r="O43" s="210"/>
      <c r="P43" s="210"/>
    </row>
    <row r="44" spans="1:16" s="202" customFormat="1" ht="15.95" customHeight="1" thickBot="1">
      <c r="A44" s="359"/>
      <c r="B44" s="360"/>
      <c r="C44" s="361"/>
      <c r="D44" s="361"/>
      <c r="E44" s="361"/>
      <c r="F44" s="361"/>
      <c r="G44" s="361"/>
      <c r="H44" s="913" t="s">
        <v>182</v>
      </c>
      <c r="I44" s="913"/>
      <c r="J44" s="362">
        <f>J43/E31</f>
        <v>0</v>
      </c>
      <c r="N44" s="209"/>
      <c r="O44" s="210"/>
      <c r="P44" s="210"/>
    </row>
    <row r="45" spans="1:16" s="4" customFormat="1" ht="16.5" customHeight="1">
      <c r="A45" s="905" t="s">
        <v>317</v>
      </c>
      <c r="B45" s="905"/>
      <c r="C45" s="905"/>
      <c r="D45" s="211"/>
      <c r="E45" s="213"/>
      <c r="F45" s="213"/>
      <c r="G45" s="213"/>
      <c r="H45" s="213"/>
      <c r="I45" s="211"/>
      <c r="J45" s="214"/>
      <c r="L45" s="6"/>
      <c r="N45" s="7"/>
    </row>
    <row r="46" spans="1:16" s="4" customFormat="1" ht="10.5" customHeight="1">
      <c r="A46" s="211"/>
      <c r="B46" s="211"/>
      <c r="C46" s="212"/>
      <c r="D46" s="211"/>
      <c r="E46" s="211"/>
      <c r="F46" s="211"/>
      <c r="G46" s="211"/>
      <c r="H46" s="211"/>
      <c r="I46" s="211"/>
      <c r="J46" s="211"/>
      <c r="N46" s="8"/>
    </row>
    <row r="47" spans="1:16" s="4" customFormat="1" ht="10.5" customHeight="1">
      <c r="A47" s="211"/>
      <c r="B47" s="211"/>
      <c r="C47" s="212"/>
      <c r="D47" s="211"/>
      <c r="E47" s="211"/>
      <c r="F47" s="211"/>
      <c r="G47" s="211"/>
      <c r="H47" s="214"/>
      <c r="I47" s="214"/>
      <c r="J47" s="213"/>
      <c r="L47" s="6"/>
    </row>
    <row r="48" spans="1:16" s="4" customFormat="1" ht="10.5" customHeight="1">
      <c r="A48" s="211"/>
      <c r="B48" s="211"/>
      <c r="C48" s="212"/>
      <c r="D48" s="211"/>
      <c r="E48" s="211"/>
      <c r="F48" s="211"/>
      <c r="G48" s="211"/>
      <c r="H48" s="211"/>
      <c r="I48" s="211"/>
      <c r="J48" s="211"/>
      <c r="N48" s="6"/>
    </row>
    <row r="49" spans="1:12" s="4" customFormat="1" ht="10.5" customHeight="1">
      <c r="A49" s="211"/>
      <c r="B49" s="211"/>
      <c r="C49" s="212"/>
      <c r="D49" s="211"/>
      <c r="E49" s="211"/>
      <c r="F49" s="211"/>
      <c r="G49" s="211"/>
      <c r="H49" s="211"/>
      <c r="I49" s="211"/>
      <c r="J49" s="211"/>
    </row>
    <row r="50" spans="1:12" s="4" customFormat="1" ht="10.5" customHeight="1">
      <c r="A50" s="211"/>
      <c r="B50" s="211"/>
      <c r="C50" s="211"/>
      <c r="D50" s="211"/>
      <c r="E50" s="211"/>
      <c r="F50" s="211"/>
      <c r="G50" s="211"/>
      <c r="H50" s="215"/>
      <c r="I50" s="211"/>
      <c r="J50" s="211"/>
      <c r="L50" s="6"/>
    </row>
    <row r="51" spans="1:12" s="4" customFormat="1" ht="10.5" customHeight="1">
      <c r="A51" s="211"/>
      <c r="B51" s="211"/>
      <c r="C51" s="211"/>
      <c r="D51" s="211"/>
      <c r="E51" s="211"/>
      <c r="F51" s="211"/>
      <c r="G51" s="211"/>
      <c r="H51" s="211"/>
      <c r="I51" s="211"/>
      <c r="J51" s="211"/>
    </row>
    <row r="52" spans="1:12" s="4" customFormat="1" ht="19.5">
      <c r="A52" s="211"/>
      <c r="B52" s="211"/>
      <c r="C52" s="211"/>
      <c r="D52" s="211"/>
      <c r="E52" s="211"/>
      <c r="F52" s="211"/>
      <c r="G52" s="211"/>
      <c r="H52" s="211"/>
      <c r="I52" s="211"/>
      <c r="J52" s="211"/>
      <c r="L52" s="9"/>
    </row>
    <row r="53" spans="1:12" s="4" customFormat="1" ht="10.5" customHeight="1">
      <c r="A53" s="211"/>
      <c r="B53" s="211"/>
      <c r="C53" s="211"/>
      <c r="D53" s="211"/>
      <c r="E53" s="211"/>
      <c r="F53" s="211"/>
      <c r="G53" s="211"/>
      <c r="H53" s="211"/>
      <c r="I53" s="211"/>
      <c r="J53" s="211"/>
      <c r="L53" s="10"/>
    </row>
    <row r="54" spans="1:12" s="4" customFormat="1" ht="10.5" customHeight="1">
      <c r="A54" s="211"/>
      <c r="B54" s="211"/>
      <c r="C54" s="211"/>
      <c r="D54" s="211"/>
      <c r="E54" s="211"/>
      <c r="F54" s="211"/>
      <c r="G54" s="211"/>
      <c r="H54" s="211"/>
      <c r="I54" s="211"/>
      <c r="J54" s="211"/>
    </row>
    <row r="55" spans="1:12" s="4" customFormat="1" ht="10.5" customHeight="1">
      <c r="A55" s="211"/>
      <c r="B55" s="211"/>
      <c r="C55" s="211"/>
      <c r="D55" s="211"/>
      <c r="E55" s="211"/>
      <c r="F55" s="211"/>
      <c r="G55" s="211"/>
      <c r="H55" s="211"/>
      <c r="I55" s="211"/>
      <c r="J55" s="211"/>
    </row>
    <row r="56" spans="1:12" s="4" customFormat="1" ht="10.5" customHeight="1">
      <c r="A56" s="211"/>
      <c r="B56" s="211"/>
      <c r="C56" s="211"/>
      <c r="D56" s="211"/>
      <c r="E56" s="211"/>
      <c r="F56" s="211"/>
      <c r="G56" s="211"/>
      <c r="H56" s="211"/>
      <c r="I56" s="211"/>
      <c r="J56" s="211"/>
    </row>
    <row r="57" spans="1:12" s="4" customFormat="1" ht="10.5" customHeight="1">
      <c r="A57" s="211"/>
      <c r="B57" s="211"/>
      <c r="C57" s="211"/>
      <c r="D57" s="211"/>
      <c r="E57" s="211"/>
      <c r="F57" s="211"/>
      <c r="G57" s="211"/>
      <c r="H57" s="211"/>
      <c r="I57" s="211"/>
      <c r="J57" s="211"/>
    </row>
    <row r="58" spans="1:12" s="4" customFormat="1" ht="10.5" customHeight="1">
      <c r="A58" s="211"/>
      <c r="B58" s="211"/>
      <c r="C58" s="211"/>
      <c r="D58" s="211"/>
      <c r="E58" s="211"/>
      <c r="F58" s="211"/>
      <c r="G58" s="211"/>
      <c r="H58" s="211"/>
      <c r="I58" s="211"/>
      <c r="J58" s="211"/>
    </row>
    <row r="59" spans="1:12" s="4" customFormat="1" ht="10.5" customHeight="1">
      <c r="A59" s="211"/>
      <c r="B59" s="211"/>
      <c r="C59" s="211"/>
      <c r="D59" s="211"/>
      <c r="E59" s="211"/>
      <c r="F59" s="211"/>
      <c r="G59" s="211"/>
      <c r="H59" s="211"/>
      <c r="I59" s="211"/>
      <c r="J59" s="211"/>
    </row>
    <row r="60" spans="1:12" s="4" customFormat="1" ht="10.5" customHeight="1">
      <c r="A60" s="211"/>
      <c r="B60" s="211"/>
      <c r="C60" s="211"/>
      <c r="D60" s="211"/>
      <c r="E60" s="211"/>
      <c r="F60" s="211"/>
      <c r="G60" s="211"/>
      <c r="H60" s="211"/>
      <c r="I60" s="211"/>
      <c r="J60" s="211"/>
    </row>
    <row r="61" spans="1:12" s="4" customFormat="1" ht="10.5" customHeight="1">
      <c r="A61" s="211"/>
      <c r="B61" s="211"/>
      <c r="C61" s="211"/>
      <c r="D61" s="211"/>
      <c r="E61" s="211"/>
      <c r="F61" s="211"/>
      <c r="G61" s="211"/>
      <c r="H61" s="211"/>
      <c r="I61" s="211"/>
      <c r="J61" s="211"/>
    </row>
    <row r="62" spans="1:12" s="4" customFormat="1" ht="10.5" customHeight="1">
      <c r="A62" s="211"/>
      <c r="B62" s="211"/>
      <c r="C62" s="211"/>
      <c r="D62" s="211"/>
      <c r="E62" s="211"/>
      <c r="F62" s="211"/>
      <c r="G62" s="211"/>
      <c r="H62" s="211"/>
      <c r="I62" s="211"/>
      <c r="J62" s="213"/>
    </row>
    <row r="63" spans="1:12" s="4" customFormat="1" ht="10.5" customHeight="1">
      <c r="A63" s="211"/>
      <c r="B63" s="211"/>
      <c r="C63" s="211"/>
      <c r="D63" s="211"/>
      <c r="E63" s="211"/>
      <c r="F63" s="211"/>
      <c r="G63" s="211"/>
      <c r="H63" s="211"/>
      <c r="I63" s="211"/>
      <c r="J63" s="211"/>
    </row>
    <row r="64" spans="1:12" s="4" customFormat="1" ht="10.5" customHeight="1">
      <c r="A64" s="211"/>
      <c r="B64" s="211"/>
      <c r="C64" s="211"/>
      <c r="D64" s="211"/>
      <c r="E64" s="211"/>
      <c r="F64" s="211"/>
      <c r="G64" s="211"/>
      <c r="H64" s="211"/>
      <c r="I64" s="211"/>
      <c r="J64" s="211"/>
    </row>
    <row r="65" spans="1:13" s="4" customFormat="1" ht="10.5" customHeight="1">
      <c r="A65" s="211"/>
      <c r="B65" s="211"/>
      <c r="C65" s="211"/>
      <c r="D65" s="211"/>
      <c r="E65" s="211"/>
      <c r="F65" s="211"/>
      <c r="G65" s="211"/>
      <c r="H65" s="211"/>
      <c r="I65" s="211"/>
      <c r="J65" s="211"/>
    </row>
    <row r="66" spans="1:13" s="4" customFormat="1" ht="10.5" customHeight="1">
      <c r="A66" s="211"/>
      <c r="B66" s="211"/>
      <c r="C66" s="211"/>
      <c r="D66" s="211"/>
      <c r="E66" s="211"/>
      <c r="F66" s="211"/>
      <c r="G66" s="211"/>
      <c r="H66" s="211"/>
      <c r="I66" s="211"/>
      <c r="J66" s="211"/>
    </row>
    <row r="67" spans="1:13" s="4" customFormat="1" ht="10.5" customHeight="1">
      <c r="A67" s="211"/>
      <c r="B67" s="211"/>
      <c r="C67" s="211"/>
      <c r="D67" s="211"/>
      <c r="E67" s="211"/>
      <c r="F67" s="211"/>
      <c r="G67" s="211"/>
      <c r="H67" s="211"/>
      <c r="I67" s="211"/>
      <c r="J67" s="211"/>
    </row>
    <row r="68" spans="1:13" s="4" customFormat="1" ht="10.5" customHeight="1">
      <c r="A68" s="211"/>
      <c r="B68" s="211"/>
      <c r="C68" s="211"/>
      <c r="D68" s="211"/>
      <c r="E68" s="211"/>
      <c r="F68" s="211"/>
      <c r="G68" s="211"/>
      <c r="H68" s="211"/>
      <c r="I68" s="211"/>
      <c r="J68" s="211"/>
    </row>
    <row r="69" spans="1:13" s="4" customFormat="1" ht="10.5" customHeight="1">
      <c r="A69" s="211"/>
      <c r="B69" s="211"/>
      <c r="C69" s="211"/>
      <c r="D69" s="211"/>
      <c r="E69" s="211"/>
      <c r="F69" s="211"/>
      <c r="G69" s="211"/>
      <c r="H69" s="211"/>
      <c r="I69" s="211"/>
      <c r="J69" s="211"/>
    </row>
    <row r="70" spans="1:13" s="4" customFormat="1" ht="10.5" customHeight="1">
      <c r="A70" s="211"/>
      <c r="B70" s="211"/>
      <c r="C70" s="211"/>
      <c r="D70" s="211"/>
      <c r="E70" s="211"/>
      <c r="F70" s="211"/>
      <c r="G70" s="211"/>
      <c r="H70" s="211"/>
      <c r="I70" s="211"/>
      <c r="J70" s="211"/>
    </row>
    <row r="71" spans="1:13" s="4" customFormat="1" ht="10.5" customHeight="1">
      <c r="A71" s="211"/>
      <c r="B71" s="211"/>
      <c r="C71" s="211"/>
      <c r="D71" s="211"/>
      <c r="E71" s="211"/>
      <c r="F71" s="211"/>
      <c r="G71" s="211"/>
      <c r="H71" s="211"/>
      <c r="I71" s="211"/>
      <c r="J71" s="211"/>
    </row>
    <row r="72" spans="1:13" s="4" customFormat="1" ht="10.5" customHeight="1">
      <c r="A72" s="211"/>
      <c r="B72" s="211"/>
      <c r="C72" s="211"/>
      <c r="D72" s="211"/>
      <c r="E72" s="211"/>
      <c r="F72" s="211"/>
      <c r="G72" s="211"/>
      <c r="H72" s="211"/>
      <c r="I72" s="211"/>
      <c r="J72" s="211"/>
    </row>
    <row r="73" spans="1:13" s="4" customFormat="1" ht="10.5" customHeight="1">
      <c r="A73" s="211"/>
      <c r="B73" s="211"/>
      <c r="C73" s="211"/>
      <c r="D73" s="211"/>
      <c r="E73" s="211"/>
      <c r="F73" s="211"/>
      <c r="G73" s="211"/>
      <c r="H73" s="211"/>
      <c r="I73" s="211"/>
      <c r="J73" s="211"/>
    </row>
    <row r="74" spans="1:13" s="4" customFormat="1" ht="10.5" customHeight="1">
      <c r="A74" s="211"/>
      <c r="B74" s="211"/>
      <c r="C74" s="211"/>
      <c r="D74" s="211"/>
      <c r="E74" s="211"/>
      <c r="F74" s="211"/>
      <c r="G74" s="211"/>
      <c r="H74" s="211"/>
      <c r="I74" s="211"/>
      <c r="J74" s="211"/>
    </row>
    <row r="75" spans="1:13" s="4" customFormat="1" ht="10.5" customHeight="1">
      <c r="A75" s="211"/>
      <c r="B75" s="211"/>
      <c r="C75" s="211"/>
      <c r="D75" s="211"/>
      <c r="E75" s="211"/>
      <c r="F75" s="211"/>
      <c r="G75" s="211"/>
      <c r="H75" s="211"/>
      <c r="I75" s="211"/>
      <c r="J75" s="211"/>
    </row>
    <row r="76" spans="1:13" s="4" customFormat="1" ht="10.5" customHeight="1">
      <c r="A76" s="211"/>
      <c r="B76" s="211"/>
      <c r="C76" s="211"/>
      <c r="D76" s="211"/>
      <c r="E76" s="211"/>
      <c r="F76" s="211"/>
      <c r="G76" s="211"/>
      <c r="H76" s="211"/>
      <c r="I76" s="211"/>
      <c r="J76" s="211"/>
    </row>
    <row r="77" spans="1:13" s="4" customFormat="1" ht="9.75" customHeight="1">
      <c r="A77" s="211"/>
      <c r="B77" s="211"/>
      <c r="C77" s="211"/>
      <c r="D77" s="211"/>
      <c r="E77" s="211"/>
      <c r="F77" s="211"/>
      <c r="G77" s="211"/>
      <c r="H77" s="211"/>
      <c r="I77" s="211"/>
      <c r="J77" s="211"/>
    </row>
    <row r="78" spans="1:13" s="4" customFormat="1" ht="9.75" customHeight="1">
      <c r="A78" s="211"/>
      <c r="B78" s="211"/>
      <c r="C78" s="211"/>
      <c r="D78" s="211"/>
      <c r="E78" s="211"/>
      <c r="F78" s="211"/>
      <c r="G78" s="211"/>
      <c r="H78" s="211"/>
      <c r="I78" s="211"/>
      <c r="J78" s="211"/>
    </row>
    <row r="79" spans="1:13" s="2" customFormat="1" ht="21.75" customHeight="1">
      <c r="A79" s="211"/>
      <c r="B79" s="211"/>
      <c r="C79" s="211"/>
      <c r="D79" s="211"/>
      <c r="E79" s="211"/>
      <c r="F79" s="211"/>
      <c r="G79" s="211"/>
      <c r="H79" s="211"/>
      <c r="I79" s="211"/>
      <c r="J79" s="211"/>
      <c r="K79" s="11"/>
      <c r="L79" s="11"/>
      <c r="M79" s="11"/>
    </row>
    <row r="80" spans="1:13" s="2" customFormat="1" ht="27.75" customHeight="1">
      <c r="A80" s="211"/>
      <c r="B80" s="211"/>
      <c r="C80" s="211"/>
      <c r="D80" s="211"/>
      <c r="E80" s="211"/>
      <c r="F80" s="211"/>
      <c r="G80" s="211"/>
      <c r="H80" s="211"/>
      <c r="I80" s="211"/>
      <c r="J80" s="211"/>
    </row>
    <row r="81" spans="1:14" s="2" customFormat="1" ht="25.5" customHeight="1">
      <c r="A81" s="211"/>
      <c r="B81" s="211"/>
      <c r="C81" s="211"/>
      <c r="D81" s="211"/>
      <c r="E81" s="211"/>
      <c r="F81" s="211"/>
      <c r="G81" s="211"/>
      <c r="H81" s="211"/>
      <c r="I81" s="211"/>
      <c r="J81" s="211"/>
      <c r="K81" s="1"/>
      <c r="L81" s="1"/>
      <c r="M81" s="1"/>
    </row>
    <row r="82" spans="1:14" s="2" customFormat="1" ht="24" customHeight="1">
      <c r="A82" s="211"/>
      <c r="B82" s="211"/>
      <c r="C82" s="211"/>
      <c r="D82" s="211"/>
      <c r="E82" s="211"/>
      <c r="F82" s="211"/>
      <c r="G82" s="211"/>
      <c r="H82" s="211"/>
      <c r="I82" s="211"/>
      <c r="J82" s="211"/>
    </row>
    <row r="83" spans="1:14" s="4" customFormat="1" ht="18" customHeight="1">
      <c r="A83" s="211"/>
      <c r="B83" s="211"/>
      <c r="C83" s="211"/>
      <c r="D83" s="211"/>
      <c r="E83" s="211"/>
      <c r="F83" s="211"/>
      <c r="G83" s="211"/>
      <c r="H83" s="211"/>
      <c r="I83" s="211"/>
      <c r="J83" s="211"/>
      <c r="N83" s="12"/>
    </row>
    <row r="84" spans="1:14" s="2" customFormat="1" ht="24" hidden="1" customHeight="1">
      <c r="A84" s="211"/>
      <c r="B84" s="211"/>
      <c r="C84" s="211"/>
      <c r="D84" s="211"/>
      <c r="E84" s="211"/>
      <c r="F84" s="211"/>
      <c r="G84" s="211"/>
      <c r="H84" s="211"/>
      <c r="I84" s="211"/>
      <c r="J84" s="211"/>
      <c r="K84" s="5"/>
      <c r="L84" s="5"/>
      <c r="M84" s="5"/>
      <c r="N84" s="12">
        <v>25406262.670000002</v>
      </c>
    </row>
    <row r="85" spans="1:14" s="4" customFormat="1" ht="24" hidden="1" customHeight="1">
      <c r="A85" s="211"/>
      <c r="B85" s="211"/>
      <c r="C85" s="211"/>
      <c r="D85" s="211"/>
      <c r="E85" s="211"/>
      <c r="F85" s="211"/>
      <c r="G85" s="211"/>
      <c r="H85" s="211"/>
      <c r="I85" s="211"/>
      <c r="J85" s="211"/>
      <c r="N85" s="13">
        <f>N83-(SUM(N84:N84))</f>
        <v>-25406262.670000002</v>
      </c>
    </row>
    <row r="86" spans="1:14" s="2" customFormat="1" ht="27.75" hidden="1" customHeight="1">
      <c r="A86" s="211"/>
      <c r="B86" s="211"/>
      <c r="C86" s="211"/>
      <c r="D86" s="211"/>
      <c r="E86" s="211"/>
      <c r="F86" s="211"/>
      <c r="G86" s="211"/>
      <c r="H86" s="211"/>
      <c r="I86" s="211"/>
      <c r="J86" s="211"/>
    </row>
    <row r="87" spans="1:14" s="2" customFormat="1" ht="24" customHeight="1">
      <c r="A87" s="211"/>
      <c r="B87" s="211"/>
      <c r="C87" s="211"/>
      <c r="D87" s="211"/>
      <c r="E87" s="211"/>
      <c r="F87" s="211"/>
      <c r="G87" s="211"/>
      <c r="H87" s="211"/>
      <c r="I87" s="211"/>
      <c r="J87" s="211"/>
    </row>
    <row r="88" spans="1:14" s="4" customFormat="1" ht="12.75" customHeight="1">
      <c r="A88" s="199"/>
      <c r="B88" s="199"/>
      <c r="C88" s="216"/>
      <c r="D88" s="217"/>
      <c r="E88" s="216"/>
      <c r="F88" s="216"/>
      <c r="G88" s="216"/>
      <c r="H88" s="217"/>
      <c r="I88" s="217"/>
      <c r="J88" s="217"/>
      <c r="K88" s="14"/>
      <c r="L88" s="14"/>
      <c r="M88" s="14"/>
    </row>
    <row r="89" spans="1:14" s="4" customFormat="1" ht="12.75" customHeight="1">
      <c r="A89" s="199"/>
      <c r="B89" s="199"/>
      <c r="C89" s="216"/>
      <c r="D89" s="217"/>
      <c r="E89" s="216"/>
      <c r="F89" s="216"/>
      <c r="G89" s="216"/>
      <c r="H89" s="217"/>
      <c r="I89" s="217"/>
      <c r="J89" s="217"/>
      <c r="K89" s="14"/>
      <c r="L89" s="14"/>
      <c r="M89" s="14"/>
    </row>
    <row r="90" spans="1:14" s="4" customFormat="1" ht="12.75" customHeight="1">
      <c r="A90" s="199"/>
      <c r="B90" s="199"/>
      <c r="C90" s="216"/>
      <c r="D90" s="217"/>
      <c r="E90" s="216"/>
      <c r="F90" s="216"/>
      <c r="G90" s="216"/>
      <c r="H90" s="217"/>
      <c r="I90" s="217"/>
      <c r="J90" s="217"/>
      <c r="K90" s="14"/>
      <c r="L90" s="14"/>
      <c r="M90" s="14"/>
    </row>
    <row r="91" spans="1:14" s="4" customFormat="1" ht="18" customHeight="1">
      <c r="A91" s="199"/>
      <c r="B91" s="199"/>
      <c r="C91" s="199"/>
      <c r="D91" s="218"/>
      <c r="E91" s="219"/>
      <c r="F91" s="219"/>
      <c r="G91" s="219"/>
      <c r="H91" s="218"/>
      <c r="I91" s="218"/>
      <c r="J91" s="218"/>
    </row>
    <row r="92" spans="1:14" s="2" customFormat="1" ht="21" customHeight="1">
      <c r="A92" s="199"/>
      <c r="B92" s="199"/>
      <c r="C92" s="199"/>
      <c r="D92" s="218"/>
      <c r="E92" s="199"/>
      <c r="F92" s="199"/>
      <c r="G92" s="199"/>
      <c r="H92" s="218"/>
      <c r="I92" s="218"/>
      <c r="J92" s="218"/>
      <c r="K92" s="15"/>
      <c r="L92" s="15"/>
      <c r="M92" s="15"/>
    </row>
    <row r="93" spans="1:14" s="4" customFormat="1" ht="12.75" customHeight="1">
      <c r="A93" s="220"/>
      <c r="B93" s="220"/>
      <c r="C93" s="220"/>
      <c r="D93" s="221"/>
      <c r="E93" s="220"/>
      <c r="F93" s="220"/>
      <c r="G93" s="220"/>
      <c r="H93" s="221"/>
      <c r="I93" s="221"/>
      <c r="J93" s="221"/>
    </row>
    <row r="94" spans="1:14" s="2" customFormat="1" ht="18" customHeight="1">
      <c r="A94" s="199"/>
      <c r="B94" s="199"/>
      <c r="C94" s="199"/>
      <c r="D94" s="218"/>
      <c r="E94" s="199"/>
      <c r="F94" s="199"/>
      <c r="G94" s="199"/>
      <c r="H94" s="218"/>
      <c r="I94" s="218"/>
      <c r="J94" s="218"/>
    </row>
    <row r="95" spans="1:14" s="2" customFormat="1" ht="18" customHeight="1">
      <c r="A95" s="199"/>
      <c r="B95" s="199"/>
      <c r="C95" s="199"/>
      <c r="D95" s="218"/>
      <c r="E95" s="199"/>
      <c r="F95" s="199"/>
      <c r="G95" s="199"/>
      <c r="H95" s="218"/>
      <c r="I95" s="218"/>
      <c r="J95" s="218"/>
    </row>
    <row r="96" spans="1:14" s="2" customFormat="1" ht="18" customHeight="1">
      <c r="A96" s="199"/>
      <c r="B96" s="199"/>
      <c r="C96" s="199"/>
      <c r="D96" s="218"/>
      <c r="E96" s="199"/>
      <c r="F96" s="199"/>
      <c r="G96" s="199"/>
      <c r="H96" s="218"/>
      <c r="I96" s="218"/>
      <c r="J96" s="218"/>
    </row>
    <row r="97" spans="1:10" s="2" customFormat="1" ht="18" customHeight="1">
      <c r="A97" s="199"/>
      <c r="B97" s="199"/>
      <c r="C97" s="199"/>
      <c r="D97" s="218"/>
      <c r="E97" s="199"/>
      <c r="F97" s="199"/>
      <c r="G97" s="199"/>
      <c r="H97" s="218"/>
      <c r="I97" s="218"/>
      <c r="J97" s="218"/>
    </row>
    <row r="98" spans="1:10" s="2" customFormat="1" ht="18" customHeight="1">
      <c r="A98" s="199"/>
      <c r="B98" s="199"/>
      <c r="C98" s="199"/>
      <c r="D98" s="218"/>
      <c r="E98" s="199"/>
      <c r="F98" s="199"/>
      <c r="G98" s="199"/>
      <c r="H98" s="218"/>
      <c r="I98" s="218"/>
      <c r="J98" s="218"/>
    </row>
    <row r="99" spans="1:10" s="2" customFormat="1" ht="18" customHeight="1">
      <c r="A99" s="199"/>
      <c r="B99" s="199"/>
      <c r="C99" s="199"/>
      <c r="D99" s="218"/>
      <c r="E99" s="199"/>
      <c r="F99" s="199"/>
      <c r="G99" s="199"/>
      <c r="H99" s="218"/>
      <c r="I99" s="218"/>
      <c r="J99" s="218"/>
    </row>
    <row r="100" spans="1:10" s="2" customFormat="1" ht="18" customHeight="1">
      <c r="A100" s="199"/>
      <c r="B100" s="199"/>
      <c r="C100" s="199"/>
      <c r="D100" s="218"/>
      <c r="E100" s="199"/>
      <c r="F100" s="199"/>
      <c r="G100" s="199"/>
      <c r="H100" s="218"/>
      <c r="I100" s="218"/>
      <c r="J100" s="218"/>
    </row>
    <row r="101" spans="1:10" s="4" customFormat="1" ht="12.75" customHeight="1">
      <c r="A101" s="220"/>
      <c r="B101" s="220"/>
      <c r="C101" s="220"/>
      <c r="D101" s="221"/>
      <c r="E101" s="220"/>
      <c r="F101" s="220"/>
      <c r="G101" s="220"/>
      <c r="H101" s="221"/>
      <c r="I101" s="221"/>
      <c r="J101" s="221"/>
    </row>
    <row r="102" spans="1:10" s="2" customFormat="1" ht="18" customHeight="1">
      <c r="A102" s="199"/>
      <c r="B102" s="199"/>
      <c r="C102" s="199"/>
      <c r="D102" s="218"/>
      <c r="E102" s="199"/>
      <c r="F102" s="199"/>
      <c r="G102" s="199"/>
      <c r="H102" s="218"/>
      <c r="I102" s="218"/>
      <c r="J102" s="218"/>
    </row>
    <row r="103" spans="1:10" s="2" customFormat="1" ht="18" customHeight="1">
      <c r="A103" s="199"/>
      <c r="B103" s="199"/>
      <c r="C103" s="199"/>
      <c r="D103" s="218"/>
      <c r="E103" s="199"/>
      <c r="F103" s="199"/>
      <c r="G103" s="199"/>
      <c r="H103" s="218"/>
      <c r="I103" s="218"/>
      <c r="J103" s="218"/>
    </row>
    <row r="104" spans="1:10" s="2" customFormat="1" ht="18" customHeight="1">
      <c r="A104" s="199"/>
      <c r="B104" s="199"/>
      <c r="C104" s="199"/>
      <c r="D104" s="218"/>
      <c r="E104" s="199"/>
      <c r="F104" s="199"/>
      <c r="G104" s="199"/>
      <c r="H104" s="218"/>
      <c r="I104" s="218"/>
      <c r="J104" s="218"/>
    </row>
    <row r="105" spans="1:10" s="2" customFormat="1" ht="18" customHeight="1">
      <c r="A105" s="199"/>
      <c r="B105" s="199"/>
      <c r="C105" s="199"/>
      <c r="D105" s="218"/>
      <c r="E105" s="199"/>
      <c r="F105" s="199"/>
      <c r="G105" s="199"/>
      <c r="H105" s="218"/>
      <c r="I105" s="218"/>
      <c r="J105" s="218"/>
    </row>
    <row r="106" spans="1:10" s="2" customFormat="1" ht="18" customHeight="1">
      <c r="A106" s="199"/>
      <c r="B106" s="199"/>
      <c r="C106" s="199"/>
      <c r="D106" s="218"/>
      <c r="E106" s="199"/>
      <c r="F106" s="199"/>
      <c r="G106" s="199"/>
      <c r="H106" s="218"/>
      <c r="I106" s="218"/>
      <c r="J106" s="218"/>
    </row>
    <row r="107" spans="1:10" s="2" customFormat="1" ht="18" customHeight="1">
      <c r="A107" s="199"/>
      <c r="B107" s="199"/>
      <c r="C107" s="199"/>
      <c r="D107" s="218"/>
      <c r="E107" s="199"/>
      <c r="F107" s="199"/>
      <c r="G107" s="199"/>
      <c r="H107" s="218"/>
      <c r="I107" s="218"/>
      <c r="J107" s="218"/>
    </row>
    <row r="108" spans="1:10" s="2" customFormat="1" ht="18" customHeight="1">
      <c r="A108" s="199"/>
      <c r="B108" s="199"/>
      <c r="C108" s="199"/>
      <c r="D108" s="218"/>
      <c r="E108" s="199"/>
      <c r="F108" s="199"/>
      <c r="G108" s="199"/>
      <c r="H108" s="218"/>
      <c r="I108" s="218"/>
      <c r="J108" s="218"/>
    </row>
    <row r="109" spans="1:10" s="2" customFormat="1" ht="7.5" customHeight="1">
      <c r="A109" s="199"/>
      <c r="B109" s="199"/>
      <c r="C109" s="199"/>
      <c r="D109" s="218"/>
      <c r="E109" s="199"/>
      <c r="F109" s="199"/>
      <c r="G109" s="199"/>
      <c r="H109" s="218"/>
      <c r="I109" s="218"/>
      <c r="J109" s="218"/>
    </row>
    <row r="110" spans="1:10" s="2" customFormat="1">
      <c r="A110" s="199"/>
      <c r="B110" s="199"/>
      <c r="C110" s="199"/>
      <c r="D110" s="218"/>
      <c r="E110" s="199"/>
      <c r="F110" s="199"/>
      <c r="G110" s="199"/>
      <c r="H110" s="218"/>
      <c r="I110" s="218"/>
      <c r="J110" s="218"/>
    </row>
    <row r="111" spans="1:10" s="2" customFormat="1">
      <c r="A111" s="199"/>
      <c r="B111" s="199"/>
      <c r="C111" s="199"/>
      <c r="D111" s="218"/>
      <c r="E111" s="199"/>
      <c r="F111" s="199"/>
      <c r="G111" s="199"/>
      <c r="H111" s="218"/>
      <c r="I111" s="218"/>
      <c r="J111" s="218"/>
    </row>
    <row r="112" spans="1:10" s="2" customFormat="1">
      <c r="A112" s="199"/>
      <c r="B112" s="199"/>
      <c r="C112" s="199"/>
      <c r="D112" s="218"/>
      <c r="E112" s="199"/>
      <c r="F112" s="199"/>
      <c r="G112" s="199"/>
      <c r="H112" s="218"/>
      <c r="I112" s="218"/>
      <c r="J112" s="218"/>
    </row>
    <row r="113" spans="1:10" s="2" customFormat="1">
      <c r="A113" s="199"/>
      <c r="B113" s="199"/>
      <c r="C113" s="199"/>
      <c r="D113" s="218"/>
      <c r="E113" s="199"/>
      <c r="F113" s="199"/>
      <c r="G113" s="199"/>
      <c r="H113" s="218"/>
      <c r="I113" s="218"/>
      <c r="J113" s="218"/>
    </row>
    <row r="114" spans="1:10" s="2" customFormat="1">
      <c r="A114" s="199"/>
      <c r="B114" s="199"/>
      <c r="C114" s="199"/>
      <c r="D114" s="218"/>
      <c r="E114" s="199"/>
      <c r="F114" s="199"/>
      <c r="G114" s="199"/>
      <c r="H114" s="218"/>
      <c r="I114" s="218"/>
      <c r="J114" s="218"/>
    </row>
    <row r="115" spans="1:10" s="2" customFormat="1">
      <c r="A115" s="199"/>
      <c r="B115" s="199"/>
      <c r="C115" s="199"/>
      <c r="D115" s="218"/>
      <c r="E115" s="199"/>
      <c r="F115" s="199"/>
      <c r="G115" s="199"/>
      <c r="H115" s="218"/>
      <c r="I115" s="218"/>
      <c r="J115" s="218"/>
    </row>
    <row r="116" spans="1:10" s="2" customFormat="1">
      <c r="A116" s="199"/>
      <c r="B116" s="199"/>
      <c r="C116" s="199"/>
      <c r="D116" s="218"/>
      <c r="E116" s="199"/>
      <c r="F116" s="199"/>
      <c r="G116" s="199"/>
      <c r="H116" s="218"/>
      <c r="I116" s="218"/>
      <c r="J116" s="218"/>
    </row>
  </sheetData>
  <mergeCells count="14">
    <mergeCell ref="C14:J14"/>
    <mergeCell ref="A21:I21"/>
    <mergeCell ref="A1:J1"/>
    <mergeCell ref="D9:E9"/>
    <mergeCell ref="F9:J9"/>
    <mergeCell ref="F5:J7"/>
    <mergeCell ref="D2:H3"/>
    <mergeCell ref="C10:J10"/>
    <mergeCell ref="A13:I13"/>
    <mergeCell ref="A45:C45"/>
    <mergeCell ref="A41:I41"/>
    <mergeCell ref="C43:I43"/>
    <mergeCell ref="C23:J23"/>
    <mergeCell ref="H44:I44"/>
  </mergeCells>
  <printOptions horizontalCentered="1" verticalCentered="1"/>
  <pageMargins left="0.19685039370078741" right="0.19685039370078741" top="0.59055118110236227" bottom="0.31496062992125984" header="7.874015748031496E-2" footer="0"/>
  <pageSetup paperSize="9" scale="59" orientation="landscape" r:id="rId1"/>
  <headerFooter alignWithMargins="0">
    <oddFooter>&amp;C&amp;"Arial,Negrito itálico"&amp;8Gabriela Polachini
Engenheira Civil
CREA 121120804-4</oddFooter>
  </headerFooter>
  <rowBreaks count="1" manualBreakCount="1">
    <brk id="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view="pageBreakPreview" topLeftCell="A142" zoomScaleNormal="100" zoomScaleSheetLayoutView="100" workbookViewId="0">
      <selection activeCell="C135" sqref="C135"/>
    </sheetView>
  </sheetViews>
  <sheetFormatPr defaultRowHeight="12.75"/>
  <cols>
    <col min="1" max="1" width="9.42578125" customWidth="1"/>
    <col min="2" max="2" width="7.85546875" customWidth="1"/>
    <col min="3" max="3" width="54.42578125" customWidth="1"/>
    <col min="4" max="4" width="4.85546875" customWidth="1"/>
    <col min="5" max="5" width="11" customWidth="1"/>
    <col min="6" max="6" width="20.7109375" customWidth="1"/>
    <col min="7" max="7" width="16" bestFit="1" customWidth="1"/>
  </cols>
  <sheetData>
    <row r="1" spans="1:7" ht="13.5" thickBot="1"/>
    <row r="2" spans="1:7" ht="14.25" customHeight="1">
      <c r="A2" s="1314" t="s">
        <v>185</v>
      </c>
      <c r="B2" s="1316" t="s">
        <v>186</v>
      </c>
      <c r="C2" s="1316"/>
      <c r="D2" s="1316"/>
      <c r="E2" s="1316"/>
      <c r="F2" s="1316"/>
      <c r="G2" s="1317"/>
    </row>
    <row r="3" spans="1:7" ht="14.25" customHeight="1" thickBot="1">
      <c r="A3" s="1315"/>
      <c r="B3" s="1318"/>
      <c r="C3" s="1318"/>
      <c r="D3" s="1318"/>
      <c r="E3" s="1318"/>
      <c r="F3" s="1318"/>
      <c r="G3" s="1319"/>
    </row>
    <row r="4" spans="1:7" ht="27">
      <c r="A4" s="514"/>
      <c r="B4" s="515"/>
      <c r="C4" s="516"/>
      <c r="D4" s="515"/>
      <c r="E4" s="517" t="s">
        <v>17</v>
      </c>
      <c r="F4" s="518" t="s">
        <v>21</v>
      </c>
      <c r="G4" s="519" t="s">
        <v>20</v>
      </c>
    </row>
    <row r="5" spans="1:7" ht="13.5">
      <c r="A5" s="520" t="s">
        <v>187</v>
      </c>
      <c r="B5" s="521" t="s">
        <v>188</v>
      </c>
      <c r="C5" s="891" t="s">
        <v>189</v>
      </c>
      <c r="D5" s="521" t="s">
        <v>190</v>
      </c>
      <c r="E5" s="523">
        <v>32.200000000000003</v>
      </c>
      <c r="F5" s="524">
        <v>5.07</v>
      </c>
      <c r="G5" s="525">
        <f>E5*F5</f>
        <v>163.25400000000002</v>
      </c>
    </row>
    <row r="6" spans="1:7" ht="27">
      <c r="A6" s="520" t="s">
        <v>187</v>
      </c>
      <c r="B6" s="521" t="s">
        <v>191</v>
      </c>
      <c r="C6" s="891" t="s">
        <v>192</v>
      </c>
      <c r="D6" s="521" t="s">
        <v>193</v>
      </c>
      <c r="E6" s="523">
        <v>0.8</v>
      </c>
      <c r="F6" s="524">
        <v>62.5</v>
      </c>
      <c r="G6" s="525">
        <f t="shared" ref="G6:G17" si="0">E6*F6</f>
        <v>50</v>
      </c>
    </row>
    <row r="7" spans="1:7" ht="13.5">
      <c r="A7" s="520" t="s">
        <v>187</v>
      </c>
      <c r="B7" s="521" t="s">
        <v>194</v>
      </c>
      <c r="C7" s="891" t="s">
        <v>195</v>
      </c>
      <c r="D7" s="521" t="s">
        <v>190</v>
      </c>
      <c r="E7" s="523">
        <v>320</v>
      </c>
      <c r="F7" s="524">
        <v>0.49</v>
      </c>
      <c r="G7" s="525">
        <f t="shared" si="0"/>
        <v>156.80000000000001</v>
      </c>
    </row>
    <row r="8" spans="1:7" ht="27">
      <c r="A8" s="520" t="s">
        <v>187</v>
      </c>
      <c r="B8" s="521" t="s">
        <v>196</v>
      </c>
      <c r="C8" s="891" t="s">
        <v>197</v>
      </c>
      <c r="D8" s="521" t="s">
        <v>193</v>
      </c>
      <c r="E8" s="523">
        <v>1.8</v>
      </c>
      <c r="F8" s="524">
        <v>80</v>
      </c>
      <c r="G8" s="525">
        <f t="shared" si="0"/>
        <v>144</v>
      </c>
    </row>
    <row r="9" spans="1:7" ht="27">
      <c r="A9" s="520" t="s">
        <v>187</v>
      </c>
      <c r="B9" s="521" t="s">
        <v>198</v>
      </c>
      <c r="C9" s="891" t="s">
        <v>199</v>
      </c>
      <c r="D9" s="521" t="s">
        <v>190</v>
      </c>
      <c r="E9" s="523">
        <v>0.05</v>
      </c>
      <c r="F9" s="524">
        <v>11.52</v>
      </c>
      <c r="G9" s="525">
        <f t="shared" si="0"/>
        <v>0.57599999999999996</v>
      </c>
    </row>
    <row r="10" spans="1:7" ht="31.5" customHeight="1">
      <c r="A10" s="520" t="s">
        <v>187</v>
      </c>
      <c r="B10" s="521" t="s">
        <v>200</v>
      </c>
      <c r="C10" s="891" t="s">
        <v>201</v>
      </c>
      <c r="D10" s="521" t="s">
        <v>202</v>
      </c>
      <c r="E10" s="523">
        <v>0.23</v>
      </c>
      <c r="F10" s="892">
        <v>4.1500000000000004</v>
      </c>
      <c r="G10" s="525">
        <f t="shared" si="0"/>
        <v>0.95450000000000013</v>
      </c>
    </row>
    <row r="11" spans="1:7" ht="13.5">
      <c r="A11" s="520" t="s">
        <v>187</v>
      </c>
      <c r="B11" s="521" t="s">
        <v>203</v>
      </c>
      <c r="C11" s="891" t="s">
        <v>204</v>
      </c>
      <c r="D11" s="521" t="s">
        <v>205</v>
      </c>
      <c r="E11" s="523">
        <v>530</v>
      </c>
      <c r="F11" s="524">
        <v>0.37</v>
      </c>
      <c r="G11" s="525">
        <f t="shared" si="0"/>
        <v>196.1</v>
      </c>
    </row>
    <row r="12" spans="1:7" ht="12" customHeight="1">
      <c r="A12" s="520" t="s">
        <v>206</v>
      </c>
      <c r="B12" s="904" t="s">
        <v>207</v>
      </c>
      <c r="C12" s="891" t="s">
        <v>208</v>
      </c>
      <c r="D12" s="521" t="s">
        <v>209</v>
      </c>
      <c r="E12" s="523">
        <v>2.2400000000000002</v>
      </c>
      <c r="F12" s="892">
        <v>15.18</v>
      </c>
      <c r="G12" s="525">
        <f t="shared" si="0"/>
        <v>34.0032</v>
      </c>
    </row>
    <row r="13" spans="1:7" ht="27">
      <c r="A13" s="520" t="s">
        <v>206</v>
      </c>
      <c r="B13" s="904" t="s">
        <v>210</v>
      </c>
      <c r="C13" s="891" t="s">
        <v>211</v>
      </c>
      <c r="D13" s="521" t="s">
        <v>209</v>
      </c>
      <c r="E13" s="523">
        <v>0.03</v>
      </c>
      <c r="F13" s="524">
        <v>16.52</v>
      </c>
      <c r="G13" s="525">
        <f t="shared" si="0"/>
        <v>0.49559999999999998</v>
      </c>
    </row>
    <row r="14" spans="1:7" ht="18" customHeight="1">
      <c r="A14" s="520" t="s">
        <v>206</v>
      </c>
      <c r="B14" s="904" t="s">
        <v>212</v>
      </c>
      <c r="C14" s="891" t="s">
        <v>213</v>
      </c>
      <c r="D14" s="521" t="s">
        <v>209</v>
      </c>
      <c r="E14" s="523">
        <v>2.2400000000000002</v>
      </c>
      <c r="F14" s="892">
        <v>19.71</v>
      </c>
      <c r="G14" s="525">
        <f t="shared" si="0"/>
        <v>44.150400000000005</v>
      </c>
    </row>
    <row r="15" spans="1:7" ht="27">
      <c r="A15" s="520" t="s">
        <v>206</v>
      </c>
      <c r="B15" s="904" t="s">
        <v>214</v>
      </c>
      <c r="C15" s="891" t="s">
        <v>215</v>
      </c>
      <c r="D15" s="521" t="s">
        <v>209</v>
      </c>
      <c r="E15" s="523">
        <v>0.35</v>
      </c>
      <c r="F15" s="892">
        <v>19.670000000000002</v>
      </c>
      <c r="G15" s="525">
        <f t="shared" si="0"/>
        <v>6.8845000000000001</v>
      </c>
    </row>
    <row r="16" spans="1:7" ht="18.75" customHeight="1">
      <c r="A16" s="520" t="s">
        <v>206</v>
      </c>
      <c r="B16" s="904" t="s">
        <v>216</v>
      </c>
      <c r="C16" s="891" t="s">
        <v>217</v>
      </c>
      <c r="D16" s="521" t="s">
        <v>209</v>
      </c>
      <c r="E16" s="523">
        <v>12.45</v>
      </c>
      <c r="F16" s="892">
        <v>19.809999999999999</v>
      </c>
      <c r="G16" s="525">
        <f t="shared" si="0"/>
        <v>246.63449999999997</v>
      </c>
    </row>
    <row r="17" spans="1:7" ht="21" customHeight="1">
      <c r="A17" s="520" t="s">
        <v>206</v>
      </c>
      <c r="B17" s="904" t="s">
        <v>218</v>
      </c>
      <c r="C17" s="891" t="s">
        <v>219</v>
      </c>
      <c r="D17" s="521" t="s">
        <v>209</v>
      </c>
      <c r="E17" s="523">
        <v>33.57</v>
      </c>
      <c r="F17" s="892">
        <v>15.91</v>
      </c>
      <c r="G17" s="525">
        <f t="shared" si="0"/>
        <v>534.09870000000001</v>
      </c>
    </row>
    <row r="18" spans="1:7" ht="14.25" thickBot="1">
      <c r="A18" s="526"/>
      <c r="B18" s="527"/>
      <c r="C18" s="528"/>
      <c r="D18" s="1313" t="s">
        <v>184</v>
      </c>
      <c r="E18" s="1313"/>
      <c r="F18" s="1313"/>
      <c r="G18" s="529">
        <f>SUM(G5:G17)</f>
        <v>1577.9514000000001</v>
      </c>
    </row>
    <row r="19" spans="1:7" ht="13.5" thickBot="1"/>
    <row r="20" spans="1:7">
      <c r="A20" s="1314" t="s">
        <v>359</v>
      </c>
      <c r="B20" s="1316" t="s">
        <v>360</v>
      </c>
      <c r="C20" s="1316"/>
      <c r="D20" s="1316"/>
      <c r="E20" s="1316"/>
      <c r="F20" s="1316"/>
      <c r="G20" s="1317"/>
    </row>
    <row r="21" spans="1:7" ht="13.5" thickBot="1">
      <c r="A21" s="1315"/>
      <c r="B21" s="1318"/>
      <c r="C21" s="1318"/>
      <c r="D21" s="1318"/>
      <c r="E21" s="1318"/>
      <c r="F21" s="1318"/>
      <c r="G21" s="1319"/>
    </row>
    <row r="22" spans="1:7" ht="27">
      <c r="A22" s="514"/>
      <c r="B22" s="515"/>
      <c r="C22" s="516"/>
      <c r="D22" s="515"/>
      <c r="E22" s="517" t="s">
        <v>17</v>
      </c>
      <c r="F22" s="518" t="s">
        <v>21</v>
      </c>
      <c r="G22" s="519" t="s">
        <v>20</v>
      </c>
    </row>
    <row r="23" spans="1:7" ht="27">
      <c r="A23" s="520" t="s">
        <v>187</v>
      </c>
      <c r="B23" s="521">
        <v>43467</v>
      </c>
      <c r="C23" s="891" t="s">
        <v>375</v>
      </c>
      <c r="D23" s="521" t="s">
        <v>209</v>
      </c>
      <c r="E23" s="896">
        <v>7.4999999999999997E-3</v>
      </c>
      <c r="F23" s="524">
        <v>0.38</v>
      </c>
      <c r="G23" s="525">
        <f>E23*F23</f>
        <v>2.8500000000000001E-3</v>
      </c>
    </row>
    <row r="24" spans="1:7" ht="27">
      <c r="A24" s="520" t="s">
        <v>187</v>
      </c>
      <c r="B24" s="521">
        <v>13617</v>
      </c>
      <c r="C24" s="891" t="s">
        <v>374</v>
      </c>
      <c r="D24" s="521" t="s">
        <v>373</v>
      </c>
      <c r="E24" s="896">
        <v>1.0000000000000001E-5</v>
      </c>
      <c r="F24" s="524">
        <v>49571.67</v>
      </c>
      <c r="G24" s="525">
        <f t="shared" ref="G24:G35" si="1">E24*F24</f>
        <v>0.49571670000000001</v>
      </c>
    </row>
    <row r="25" spans="1:7" ht="13.5">
      <c r="A25" s="520" t="s">
        <v>187</v>
      </c>
      <c r="B25" s="521">
        <v>244</v>
      </c>
      <c r="C25" s="891" t="s">
        <v>372</v>
      </c>
      <c r="D25" s="521" t="s">
        <v>209</v>
      </c>
      <c r="E25" s="896">
        <v>2.5143000000000001E-3</v>
      </c>
      <c r="F25" s="524">
        <v>5.84</v>
      </c>
      <c r="G25" s="525">
        <f t="shared" si="1"/>
        <v>1.4683512000000001E-2</v>
      </c>
    </row>
    <row r="26" spans="1:7" ht="13.5">
      <c r="A26" s="520" t="s">
        <v>187</v>
      </c>
      <c r="B26" s="521">
        <v>37371</v>
      </c>
      <c r="C26" s="891" t="s">
        <v>371</v>
      </c>
      <c r="D26" s="521" t="s">
        <v>209</v>
      </c>
      <c r="E26" s="896">
        <v>1.35E-2</v>
      </c>
      <c r="F26" s="524">
        <v>0.71</v>
      </c>
      <c r="G26" s="525">
        <f t="shared" si="1"/>
        <v>9.5849999999999998E-3</v>
      </c>
    </row>
    <row r="27" spans="1:7" ht="13.5">
      <c r="A27" s="520" t="s">
        <v>187</v>
      </c>
      <c r="B27" s="521">
        <v>37372</v>
      </c>
      <c r="C27" s="891" t="s">
        <v>370</v>
      </c>
      <c r="D27" s="521" t="s">
        <v>209</v>
      </c>
      <c r="E27" s="896">
        <v>1.55E-2</v>
      </c>
      <c r="F27" s="524">
        <v>0.35</v>
      </c>
      <c r="G27" s="525">
        <f t="shared" si="1"/>
        <v>5.4249999999999993E-3</v>
      </c>
    </row>
    <row r="28" spans="1:7" ht="27">
      <c r="A28" s="520" t="s">
        <v>187</v>
      </c>
      <c r="B28" s="521">
        <v>43491</v>
      </c>
      <c r="C28" s="891" t="s">
        <v>369</v>
      </c>
      <c r="D28" s="521" t="s">
        <v>209</v>
      </c>
      <c r="E28" s="896">
        <v>7.4999999999999997E-3</v>
      </c>
      <c r="F28" s="892">
        <v>1.02</v>
      </c>
      <c r="G28" s="525">
        <f t="shared" si="1"/>
        <v>7.6499999999999997E-3</v>
      </c>
    </row>
    <row r="29" spans="1:7" ht="13.5">
      <c r="A29" s="520" t="s">
        <v>187</v>
      </c>
      <c r="B29" s="521">
        <v>4095</v>
      </c>
      <c r="C29" s="891" t="s">
        <v>368</v>
      </c>
      <c r="D29" s="521" t="s">
        <v>209</v>
      </c>
      <c r="E29" s="896">
        <v>1.0035000000000001E-3</v>
      </c>
      <c r="F29" s="524">
        <v>10.91</v>
      </c>
      <c r="G29" s="525">
        <f t="shared" si="1"/>
        <v>1.0948185000000001E-2</v>
      </c>
    </row>
    <row r="30" spans="1:7" ht="40.5">
      <c r="A30" s="520" t="s">
        <v>187</v>
      </c>
      <c r="B30" s="521">
        <v>6204</v>
      </c>
      <c r="C30" s="891" t="s">
        <v>367</v>
      </c>
      <c r="D30" s="521" t="s">
        <v>202</v>
      </c>
      <c r="E30" s="896">
        <v>2.8860000000000001E-3</v>
      </c>
      <c r="F30" s="892">
        <v>7.86</v>
      </c>
      <c r="G30" s="525">
        <f t="shared" si="1"/>
        <v>2.2683960000000003E-2</v>
      </c>
    </row>
    <row r="31" spans="1:7" ht="13.5">
      <c r="A31" s="520" t="s">
        <v>187</v>
      </c>
      <c r="B31" s="521">
        <v>37370</v>
      </c>
      <c r="C31" s="891" t="s">
        <v>366</v>
      </c>
      <c r="D31" s="521" t="s">
        <v>209</v>
      </c>
      <c r="E31" s="896">
        <v>1.35E-2</v>
      </c>
      <c r="F31" s="524">
        <v>2.2000000000000002</v>
      </c>
      <c r="G31" s="525">
        <f t="shared" si="1"/>
        <v>2.9700000000000001E-2</v>
      </c>
    </row>
    <row r="32" spans="1:7" ht="13.5">
      <c r="A32" s="520" t="s">
        <v>187</v>
      </c>
      <c r="B32" s="521">
        <v>4222</v>
      </c>
      <c r="C32" s="891" t="s">
        <v>364</v>
      </c>
      <c r="D32" s="521" t="s">
        <v>365</v>
      </c>
      <c r="E32" s="896">
        <v>6.6899999999999998E-3</v>
      </c>
      <c r="F32" s="524">
        <v>4.67</v>
      </c>
      <c r="G32" s="525">
        <f t="shared" si="1"/>
        <v>3.1242299999999997E-2</v>
      </c>
    </row>
    <row r="33" spans="1:7" ht="13.5">
      <c r="A33" s="520" t="s">
        <v>187</v>
      </c>
      <c r="B33" s="521">
        <v>7595</v>
      </c>
      <c r="C33" s="891" t="s">
        <v>363</v>
      </c>
      <c r="D33" s="521" t="s">
        <v>209</v>
      </c>
      <c r="E33" s="896">
        <v>2.5143000000000001E-3</v>
      </c>
      <c r="F33" s="524">
        <v>7.35</v>
      </c>
      <c r="G33" s="525">
        <f t="shared" si="1"/>
        <v>1.8480105E-2</v>
      </c>
    </row>
    <row r="34" spans="1:7" ht="13.5">
      <c r="A34" s="520" t="s">
        <v>187</v>
      </c>
      <c r="B34" s="521">
        <v>2355</v>
      </c>
      <c r="C34" s="891" t="s">
        <v>362</v>
      </c>
      <c r="D34" s="521" t="s">
        <v>209</v>
      </c>
      <c r="E34" s="896">
        <v>2.0070000000000001E-3</v>
      </c>
      <c r="F34" s="524">
        <v>22.27</v>
      </c>
      <c r="G34" s="525">
        <f t="shared" si="1"/>
        <v>4.4695890000000002E-2</v>
      </c>
    </row>
    <row r="35" spans="1:7" ht="13.5">
      <c r="A35" s="520" t="s">
        <v>187</v>
      </c>
      <c r="B35" s="521">
        <v>6111</v>
      </c>
      <c r="C35" s="891" t="s">
        <v>361</v>
      </c>
      <c r="D35" s="521" t="s">
        <v>209</v>
      </c>
      <c r="E35" s="896">
        <v>7.6094999999999999E-3</v>
      </c>
      <c r="F35" s="524">
        <v>11.02</v>
      </c>
      <c r="G35" s="525">
        <f t="shared" si="1"/>
        <v>8.3856689999999998E-2</v>
      </c>
    </row>
    <row r="36" spans="1:7" s="850" customFormat="1" ht="27">
      <c r="A36" s="520" t="s">
        <v>187</v>
      </c>
      <c r="B36" s="521">
        <v>43493</v>
      </c>
      <c r="C36" s="891" t="s">
        <v>376</v>
      </c>
      <c r="D36" s="521" t="s">
        <v>209</v>
      </c>
      <c r="E36" s="896">
        <v>7.0000000000000001E-3</v>
      </c>
      <c r="F36" s="524">
        <v>0.54</v>
      </c>
      <c r="G36" s="525">
        <f t="shared" ref="G36:G40" si="2">E36*F36</f>
        <v>3.7800000000000004E-3</v>
      </c>
    </row>
    <row r="37" spans="1:7" s="850" customFormat="1" ht="27">
      <c r="A37" s="520" t="s">
        <v>187</v>
      </c>
      <c r="B37" s="521">
        <v>43488</v>
      </c>
      <c r="C37" s="891" t="s">
        <v>377</v>
      </c>
      <c r="D37" s="521" t="s">
        <v>209</v>
      </c>
      <c r="E37" s="896">
        <v>1E-3</v>
      </c>
      <c r="F37" s="524">
        <v>0.66</v>
      </c>
      <c r="G37" s="525">
        <f t="shared" si="2"/>
        <v>6.6E-4</v>
      </c>
    </row>
    <row r="38" spans="1:7" s="850" customFormat="1" ht="27">
      <c r="A38" s="520" t="s">
        <v>187</v>
      </c>
      <c r="B38" s="521">
        <v>43469</v>
      </c>
      <c r="C38" s="891" t="s">
        <v>378</v>
      </c>
      <c r="D38" s="521" t="s">
        <v>209</v>
      </c>
      <c r="E38" s="896">
        <v>7.0000000000000001E-3</v>
      </c>
      <c r="F38" s="524">
        <v>0.05</v>
      </c>
      <c r="G38" s="525">
        <f t="shared" si="2"/>
        <v>3.5000000000000005E-4</v>
      </c>
    </row>
    <row r="39" spans="1:7" s="850" customFormat="1" ht="13.5">
      <c r="A39" s="520" t="s">
        <v>187</v>
      </c>
      <c r="B39" s="521">
        <v>37373</v>
      </c>
      <c r="C39" s="891" t="s">
        <v>379</v>
      </c>
      <c r="D39" s="521" t="s">
        <v>209</v>
      </c>
      <c r="E39" s="896">
        <v>1.5499999999999999E-3</v>
      </c>
      <c r="F39" s="524">
        <v>7.0000000000000007E-2</v>
      </c>
      <c r="G39" s="525">
        <f t="shared" si="2"/>
        <v>1.0850000000000001E-4</v>
      </c>
    </row>
    <row r="40" spans="1:7" s="850" customFormat="1" ht="40.5">
      <c r="A40" s="520" t="s">
        <v>187</v>
      </c>
      <c r="B40" s="521">
        <v>43465</v>
      </c>
      <c r="C40" s="897" t="s">
        <v>380</v>
      </c>
      <c r="D40" s="521" t="s">
        <v>209</v>
      </c>
      <c r="E40" s="896">
        <v>1E-3</v>
      </c>
      <c r="F40" s="892">
        <v>0.5</v>
      </c>
      <c r="G40" s="525">
        <f t="shared" si="2"/>
        <v>5.0000000000000001E-4</v>
      </c>
    </row>
    <row r="41" spans="1:7" ht="14.25" thickBot="1">
      <c r="A41" s="526"/>
      <c r="B41" s="527"/>
      <c r="C41" s="528"/>
      <c r="D41" s="1313" t="s">
        <v>184</v>
      </c>
      <c r="E41" s="1313"/>
      <c r="F41" s="1313"/>
      <c r="G41" s="529">
        <f>SUM(G23:G40)</f>
        <v>0.78291584199999964</v>
      </c>
    </row>
    <row r="42" spans="1:7" ht="13.5" thickBot="1"/>
    <row r="43" spans="1:7">
      <c r="A43" s="1314" t="s">
        <v>381</v>
      </c>
      <c r="B43" s="1316" t="s">
        <v>382</v>
      </c>
      <c r="C43" s="1316"/>
      <c r="D43" s="1316"/>
      <c r="E43" s="1316"/>
      <c r="F43" s="1316"/>
      <c r="G43" s="1317"/>
    </row>
    <row r="44" spans="1:7" ht="13.5" thickBot="1">
      <c r="A44" s="1315"/>
      <c r="B44" s="1318"/>
      <c r="C44" s="1318"/>
      <c r="D44" s="1318"/>
      <c r="E44" s="1318"/>
      <c r="F44" s="1318"/>
      <c r="G44" s="1319"/>
    </row>
    <row r="45" spans="1:7" ht="27">
      <c r="A45" s="514"/>
      <c r="B45" s="515"/>
      <c r="C45" s="516"/>
      <c r="D45" s="515"/>
      <c r="E45" s="517" t="s">
        <v>17</v>
      </c>
      <c r="F45" s="518" t="s">
        <v>21</v>
      </c>
      <c r="G45" s="519" t="s">
        <v>20</v>
      </c>
    </row>
    <row r="46" spans="1:7" ht="21.75" customHeight="1">
      <c r="A46" s="520" t="s">
        <v>187</v>
      </c>
      <c r="B46" s="521">
        <v>43467</v>
      </c>
      <c r="C46" s="891" t="s">
        <v>375</v>
      </c>
      <c r="D46" s="521" t="s">
        <v>209</v>
      </c>
      <c r="E46" s="896">
        <v>1.07396E-2</v>
      </c>
      <c r="F46" s="892">
        <v>0.38</v>
      </c>
      <c r="G46" s="525">
        <f>E46*F46</f>
        <v>4.0810480000000003E-3</v>
      </c>
    </row>
    <row r="47" spans="1:7" ht="36" customHeight="1">
      <c r="A47" s="520" t="s">
        <v>187</v>
      </c>
      <c r="B47" s="521">
        <v>4090</v>
      </c>
      <c r="C47" s="891" t="s">
        <v>388</v>
      </c>
      <c r="D47" s="521" t="s">
        <v>373</v>
      </c>
      <c r="E47" s="899">
        <v>2.9999999999999999E-7</v>
      </c>
      <c r="F47" s="892">
        <v>538000</v>
      </c>
      <c r="G47" s="525">
        <f t="shared" ref="G47:G65" si="3">E47*F47</f>
        <v>0.16139999999999999</v>
      </c>
    </row>
    <row r="48" spans="1:7" ht="13.5">
      <c r="A48" s="520" t="s">
        <v>187</v>
      </c>
      <c r="B48" s="521">
        <v>4093</v>
      </c>
      <c r="C48" s="891" t="s">
        <v>386</v>
      </c>
      <c r="D48" s="521" t="s">
        <v>209</v>
      </c>
      <c r="E48" s="896">
        <v>2.6941999999999999E-3</v>
      </c>
      <c r="F48" s="524">
        <v>11.76</v>
      </c>
      <c r="G48" s="525">
        <f t="shared" si="3"/>
        <v>3.1683791999999995E-2</v>
      </c>
    </row>
    <row r="49" spans="1:7" ht="13.5">
      <c r="A49" s="520" t="s">
        <v>187</v>
      </c>
      <c r="B49" s="521">
        <v>37371</v>
      </c>
      <c r="C49" s="891" t="s">
        <v>371</v>
      </c>
      <c r="D49" s="521" t="s">
        <v>209</v>
      </c>
      <c r="E49" s="896">
        <v>2.1478899999999999E-2</v>
      </c>
      <c r="F49" s="524">
        <v>0.71</v>
      </c>
      <c r="G49" s="525">
        <f t="shared" si="3"/>
        <v>1.5250018999999998E-2</v>
      </c>
    </row>
    <row r="50" spans="1:7" ht="13.5">
      <c r="A50" s="520" t="s">
        <v>187</v>
      </c>
      <c r="B50" s="521">
        <v>37372</v>
      </c>
      <c r="C50" s="891" t="s">
        <v>370</v>
      </c>
      <c r="D50" s="521" t="s">
        <v>209</v>
      </c>
      <c r="E50" s="896">
        <v>2.1478899999999999E-2</v>
      </c>
      <c r="F50" s="524">
        <v>0.35</v>
      </c>
      <c r="G50" s="525">
        <f t="shared" si="3"/>
        <v>7.5176149999999992E-3</v>
      </c>
    </row>
    <row r="51" spans="1:7" ht="21.75" customHeight="1">
      <c r="A51" s="520" t="s">
        <v>187</v>
      </c>
      <c r="B51" s="521">
        <v>43491</v>
      </c>
      <c r="C51" s="891" t="s">
        <v>369</v>
      </c>
      <c r="D51" s="521" t="s">
        <v>209</v>
      </c>
      <c r="E51" s="896">
        <v>1.07396E-2</v>
      </c>
      <c r="F51" s="892">
        <v>1.02</v>
      </c>
      <c r="G51" s="525">
        <f t="shared" si="3"/>
        <v>1.0954392E-2</v>
      </c>
    </row>
    <row r="52" spans="1:7" ht="10.5" customHeight="1">
      <c r="A52" s="520" t="s">
        <v>187</v>
      </c>
      <c r="B52" s="521">
        <v>4237</v>
      </c>
      <c r="C52" s="891" t="s">
        <v>385</v>
      </c>
      <c r="D52" s="521" t="s">
        <v>209</v>
      </c>
      <c r="E52" s="896">
        <v>2.7001999999999998E-3</v>
      </c>
      <c r="F52" s="524">
        <v>11</v>
      </c>
      <c r="G52" s="525">
        <f t="shared" si="3"/>
        <v>2.9702199999999998E-2</v>
      </c>
    </row>
    <row r="53" spans="1:7" ht="24" customHeight="1">
      <c r="A53" s="520" t="s">
        <v>187</v>
      </c>
      <c r="B53" s="521">
        <v>14489</v>
      </c>
      <c r="C53" s="891" t="s">
        <v>389</v>
      </c>
      <c r="D53" s="521" t="s">
        <v>373</v>
      </c>
      <c r="E53" s="899">
        <v>3.9999999999999998E-7</v>
      </c>
      <c r="F53" s="892">
        <v>391690.98</v>
      </c>
      <c r="G53" s="525">
        <f t="shared" si="3"/>
        <v>0.156676392</v>
      </c>
    </row>
    <row r="54" spans="1:7" ht="9.75" customHeight="1">
      <c r="A54" s="520" t="s">
        <v>187</v>
      </c>
      <c r="B54" s="521">
        <v>37370</v>
      </c>
      <c r="C54" s="891" t="s">
        <v>366</v>
      </c>
      <c r="D54" s="521" t="s">
        <v>209</v>
      </c>
      <c r="E54" s="896">
        <v>0.1446566</v>
      </c>
      <c r="F54" s="524">
        <v>2.2000000000000002</v>
      </c>
      <c r="G54" s="525">
        <f t="shared" si="3"/>
        <v>0.31824452000000003</v>
      </c>
    </row>
    <row r="55" spans="1:7" ht="9.75" customHeight="1">
      <c r="A55" s="520" t="s">
        <v>187</v>
      </c>
      <c r="B55" s="521">
        <v>4221</v>
      </c>
      <c r="C55" s="891" t="s">
        <v>387</v>
      </c>
      <c r="D55" s="521" t="s">
        <v>365</v>
      </c>
      <c r="E55" s="896">
        <v>0.1446566</v>
      </c>
      <c r="F55" s="524">
        <v>3.87</v>
      </c>
      <c r="G55" s="525">
        <f t="shared" si="3"/>
        <v>0.55982104200000005</v>
      </c>
    </row>
    <row r="56" spans="1:7" ht="9.75" customHeight="1">
      <c r="A56" s="520" t="s">
        <v>187</v>
      </c>
      <c r="B56" s="521">
        <v>4239</v>
      </c>
      <c r="C56" s="891" t="s">
        <v>383</v>
      </c>
      <c r="D56" s="521" t="s">
        <v>209</v>
      </c>
      <c r="E56" s="896">
        <v>2.7001E-3</v>
      </c>
      <c r="F56" s="524">
        <v>16.3</v>
      </c>
      <c r="G56" s="525">
        <f t="shared" si="3"/>
        <v>4.4011630000000003E-2</v>
      </c>
    </row>
    <row r="57" spans="1:7" ht="10.5" customHeight="1">
      <c r="A57" s="520" t="s">
        <v>187</v>
      </c>
      <c r="B57" s="521">
        <v>4238</v>
      </c>
      <c r="C57" s="891" t="s">
        <v>384</v>
      </c>
      <c r="D57" s="521" t="s">
        <v>209</v>
      </c>
      <c r="E57" s="896">
        <v>2.7001999999999998E-3</v>
      </c>
      <c r="F57" s="524">
        <v>10.91</v>
      </c>
      <c r="G57" s="525">
        <f t="shared" si="3"/>
        <v>2.9459181999999997E-2</v>
      </c>
    </row>
    <row r="58" spans="1:7" ht="12" customHeight="1">
      <c r="A58" s="520" t="s">
        <v>187</v>
      </c>
      <c r="B58" s="521">
        <v>6111</v>
      </c>
      <c r="C58" s="891" t="s">
        <v>361</v>
      </c>
      <c r="D58" s="521" t="s">
        <v>209</v>
      </c>
      <c r="E58" s="896">
        <v>1.0896400000000001E-2</v>
      </c>
      <c r="F58" s="524">
        <v>11.02</v>
      </c>
      <c r="G58" s="525">
        <f t="shared" si="3"/>
        <v>0.120078328</v>
      </c>
    </row>
    <row r="59" spans="1:7" ht="51.75" customHeight="1">
      <c r="A59" s="520" t="s">
        <v>187</v>
      </c>
      <c r="B59" s="521">
        <v>37747</v>
      </c>
      <c r="C59" s="891" t="s">
        <v>390</v>
      </c>
      <c r="D59" s="521" t="s">
        <v>373</v>
      </c>
      <c r="E59" s="899">
        <v>1.9999999999999999E-7</v>
      </c>
      <c r="F59" s="892">
        <v>316587.99</v>
      </c>
      <c r="G59" s="525">
        <f t="shared" si="3"/>
        <v>6.3317597999999989E-2</v>
      </c>
    </row>
    <row r="60" spans="1:7" ht="22.5" customHeight="1">
      <c r="A60" s="520" t="s">
        <v>187</v>
      </c>
      <c r="B60" s="521">
        <v>43488</v>
      </c>
      <c r="C60" s="891" t="s">
        <v>377</v>
      </c>
      <c r="D60" s="521" t="s">
        <v>209</v>
      </c>
      <c r="E60" s="896">
        <v>1.07393E-2</v>
      </c>
      <c r="F60" s="892">
        <v>0.66</v>
      </c>
      <c r="G60" s="525">
        <f t="shared" si="3"/>
        <v>7.0879380000000002E-3</v>
      </c>
    </row>
    <row r="61" spans="1:7" ht="27">
      <c r="A61" s="520" t="s">
        <v>187</v>
      </c>
      <c r="B61" s="521">
        <v>7640</v>
      </c>
      <c r="C61" s="891" t="s">
        <v>391</v>
      </c>
      <c r="D61" s="521" t="s">
        <v>373</v>
      </c>
      <c r="E61" s="899">
        <v>2.9999999999999999E-7</v>
      </c>
      <c r="F61" s="892">
        <v>135000</v>
      </c>
      <c r="G61" s="525">
        <f t="shared" si="3"/>
        <v>4.0500000000000001E-2</v>
      </c>
    </row>
    <row r="62" spans="1:7" ht="13.5">
      <c r="A62" s="520" t="s">
        <v>187</v>
      </c>
      <c r="B62" s="521">
        <v>37373</v>
      </c>
      <c r="C62" s="891" t="s">
        <v>379</v>
      </c>
      <c r="D62" s="521" t="s">
        <v>209</v>
      </c>
      <c r="E62" s="896">
        <v>2.1478899999999999E-2</v>
      </c>
      <c r="F62" s="524">
        <v>7.0000000000000007E-2</v>
      </c>
      <c r="G62" s="525">
        <f t="shared" si="3"/>
        <v>1.5035230000000001E-3</v>
      </c>
    </row>
    <row r="63" spans="1:7" ht="25.5" customHeight="1">
      <c r="A63" s="520" t="s">
        <v>187</v>
      </c>
      <c r="B63" s="521">
        <v>43465</v>
      </c>
      <c r="C63" s="898" t="s">
        <v>380</v>
      </c>
      <c r="D63" s="521" t="s">
        <v>209</v>
      </c>
      <c r="E63" s="896">
        <v>1.1073929999999999E-2</v>
      </c>
      <c r="F63" s="892">
        <v>0.5</v>
      </c>
      <c r="G63" s="525">
        <f t="shared" si="3"/>
        <v>5.5369649999999996E-3</v>
      </c>
    </row>
    <row r="64" spans="1:7" s="850" customFormat="1" ht="51" customHeight="1">
      <c r="A64" s="520" t="s">
        <v>187</v>
      </c>
      <c r="B64" s="521">
        <v>37736</v>
      </c>
      <c r="C64" s="891" t="s">
        <v>392</v>
      </c>
      <c r="D64" s="521" t="s">
        <v>373</v>
      </c>
      <c r="E64" s="899">
        <v>1.9999999999999999E-7</v>
      </c>
      <c r="F64" s="892">
        <v>50000</v>
      </c>
      <c r="G64" s="525">
        <f t="shared" si="3"/>
        <v>0.01</v>
      </c>
    </row>
    <row r="65" spans="1:7" s="850" customFormat="1" ht="40.5">
      <c r="A65" s="520" t="s">
        <v>187</v>
      </c>
      <c r="B65" s="521">
        <v>36529</v>
      </c>
      <c r="C65" s="891" t="s">
        <v>393</v>
      </c>
      <c r="D65" s="521" t="s">
        <v>373</v>
      </c>
      <c r="E65" s="899">
        <v>2.9999999999999999E-7</v>
      </c>
      <c r="F65" s="892">
        <v>33709.339999999997</v>
      </c>
      <c r="G65" s="525">
        <f t="shared" si="3"/>
        <v>1.0112801999999999E-2</v>
      </c>
    </row>
    <row r="66" spans="1:7" ht="14.25" thickBot="1">
      <c r="A66" s="526"/>
      <c r="B66" s="527"/>
      <c r="C66" s="528"/>
      <c r="D66" s="1313" t="s">
        <v>184</v>
      </c>
      <c r="E66" s="1313"/>
      <c r="F66" s="1313"/>
      <c r="G66" s="529">
        <f>SUM(G46:G65)</f>
        <v>1.6269389860000001</v>
      </c>
    </row>
    <row r="67" spans="1:7" ht="9" customHeight="1" thickBot="1"/>
    <row r="68" spans="1:7">
      <c r="A68" s="1314" t="s">
        <v>394</v>
      </c>
      <c r="B68" s="1316" t="s">
        <v>395</v>
      </c>
      <c r="C68" s="1316"/>
      <c r="D68" s="1316"/>
      <c r="E68" s="1316"/>
      <c r="F68" s="1316"/>
      <c r="G68" s="1317"/>
    </row>
    <row r="69" spans="1:7" ht="13.5" thickBot="1">
      <c r="A69" s="1315"/>
      <c r="B69" s="1318"/>
      <c r="C69" s="1318"/>
      <c r="D69" s="1318"/>
      <c r="E69" s="1318"/>
      <c r="F69" s="1318"/>
      <c r="G69" s="1319"/>
    </row>
    <row r="70" spans="1:7" ht="27">
      <c r="A70" s="514"/>
      <c r="B70" s="515"/>
      <c r="C70" s="516"/>
      <c r="D70" s="515"/>
      <c r="E70" s="517" t="s">
        <v>17</v>
      </c>
      <c r="F70" s="518" t="s">
        <v>21</v>
      </c>
      <c r="G70" s="519" t="s">
        <v>20</v>
      </c>
    </row>
    <row r="71" spans="1:7" ht="9" customHeight="1">
      <c r="A71" s="520" t="s">
        <v>187</v>
      </c>
      <c r="B71" s="521">
        <v>43467</v>
      </c>
      <c r="C71" s="891" t="s">
        <v>375</v>
      </c>
      <c r="D71" s="521" t="s">
        <v>209</v>
      </c>
      <c r="E71" s="896">
        <v>5.8799999999999998E-2</v>
      </c>
      <c r="F71" s="892">
        <v>0.38</v>
      </c>
      <c r="G71" s="525">
        <f>E71*F71</f>
        <v>2.2343999999999999E-2</v>
      </c>
    </row>
    <row r="72" spans="1:7" ht="9.75" customHeight="1">
      <c r="A72" s="520" t="s">
        <v>187</v>
      </c>
      <c r="B72" s="521">
        <v>4090</v>
      </c>
      <c r="C72" s="891" t="s">
        <v>388</v>
      </c>
      <c r="D72" s="521" t="s">
        <v>373</v>
      </c>
      <c r="E72" s="899">
        <v>1.3999999999999999E-6</v>
      </c>
      <c r="F72" s="892">
        <v>538000</v>
      </c>
      <c r="G72" s="525">
        <f t="shared" ref="G72:G91" si="4">E72*F72</f>
        <v>0.75319999999999998</v>
      </c>
    </row>
    <row r="73" spans="1:7" ht="13.5">
      <c r="A73" s="520" t="s">
        <v>187</v>
      </c>
      <c r="B73" s="521">
        <v>4093</v>
      </c>
      <c r="C73" s="891" t="s">
        <v>386</v>
      </c>
      <c r="D73" s="521" t="s">
        <v>209</v>
      </c>
      <c r="E73" s="896">
        <v>1.59557E-2</v>
      </c>
      <c r="F73" s="524">
        <v>11.76</v>
      </c>
      <c r="G73" s="525">
        <f t="shared" si="4"/>
        <v>0.18763903199999998</v>
      </c>
    </row>
    <row r="74" spans="1:7" ht="13.5">
      <c r="A74" s="520" t="s">
        <v>187</v>
      </c>
      <c r="B74" s="521">
        <v>37371</v>
      </c>
      <c r="C74" s="891" t="s">
        <v>371</v>
      </c>
      <c r="D74" s="521" t="s">
        <v>209</v>
      </c>
      <c r="E74" s="896">
        <v>0.15049999999999999</v>
      </c>
      <c r="F74" s="524">
        <v>0.71</v>
      </c>
      <c r="G74" s="525">
        <f t="shared" si="4"/>
        <v>0.10685499999999999</v>
      </c>
    </row>
    <row r="75" spans="1:7" ht="10.5" customHeight="1">
      <c r="A75" s="520" t="s">
        <v>187</v>
      </c>
      <c r="B75" s="521">
        <v>37372</v>
      </c>
      <c r="C75" s="891" t="s">
        <v>370</v>
      </c>
      <c r="D75" s="521" t="s">
        <v>209</v>
      </c>
      <c r="E75" s="896">
        <v>0.15049999999999999</v>
      </c>
      <c r="F75" s="524">
        <v>0.35</v>
      </c>
      <c r="G75" s="525">
        <f t="shared" si="4"/>
        <v>5.2674999999999993E-2</v>
      </c>
    </row>
    <row r="76" spans="1:7" ht="10.5" customHeight="1">
      <c r="A76" s="520" t="s">
        <v>187</v>
      </c>
      <c r="B76" s="521">
        <v>43491</v>
      </c>
      <c r="C76" s="891" t="s">
        <v>369</v>
      </c>
      <c r="D76" s="521" t="s">
        <v>209</v>
      </c>
      <c r="E76" s="896">
        <v>5.5800000000000002E-2</v>
      </c>
      <c r="F76" s="892">
        <v>1.02</v>
      </c>
      <c r="G76" s="525">
        <f t="shared" si="4"/>
        <v>5.6916000000000001E-2</v>
      </c>
    </row>
    <row r="77" spans="1:7" ht="13.5">
      <c r="A77" s="520" t="s">
        <v>187</v>
      </c>
      <c r="B77" s="521">
        <v>4237</v>
      </c>
      <c r="C77" s="891" t="s">
        <v>385</v>
      </c>
      <c r="D77" s="521" t="s">
        <v>209</v>
      </c>
      <c r="E77" s="896">
        <v>1.6126399999999999E-2</v>
      </c>
      <c r="F77" s="524">
        <v>11</v>
      </c>
      <c r="G77" s="525">
        <f t="shared" si="4"/>
        <v>0.1773904</v>
      </c>
    </row>
    <row r="78" spans="1:7" ht="40.5">
      <c r="A78" s="520" t="s">
        <v>187</v>
      </c>
      <c r="B78" s="521">
        <v>14511</v>
      </c>
      <c r="C78" s="891" t="s">
        <v>396</v>
      </c>
      <c r="D78" s="521" t="s">
        <v>373</v>
      </c>
      <c r="E78" s="899">
        <v>1.1000000000000001E-6</v>
      </c>
      <c r="F78" s="892">
        <v>468765.64</v>
      </c>
      <c r="G78" s="525">
        <f t="shared" si="4"/>
        <v>0.51564220400000005</v>
      </c>
    </row>
    <row r="79" spans="1:7" s="850" customFormat="1" ht="36" customHeight="1">
      <c r="A79" s="520" t="s">
        <v>187</v>
      </c>
      <c r="B79" s="521">
        <v>14513</v>
      </c>
      <c r="C79" s="891" t="s">
        <v>397</v>
      </c>
      <c r="D79" s="521" t="s">
        <v>373</v>
      </c>
      <c r="E79" s="899">
        <v>1.5999999999999999E-6</v>
      </c>
      <c r="F79" s="892">
        <v>293777.53000000003</v>
      </c>
      <c r="G79" s="525">
        <f t="shared" ref="G79" si="5">E79*F79</f>
        <v>0.47004404800000005</v>
      </c>
    </row>
    <row r="80" spans="1:7" ht="13.5">
      <c r="A80" s="520" t="s">
        <v>187</v>
      </c>
      <c r="B80" s="521">
        <v>37370</v>
      </c>
      <c r="C80" s="891" t="s">
        <v>366</v>
      </c>
      <c r="D80" s="521" t="s">
        <v>209</v>
      </c>
      <c r="E80" s="896">
        <v>0.15049999999999999</v>
      </c>
      <c r="F80" s="524">
        <v>2.2000000000000002</v>
      </c>
      <c r="G80" s="525">
        <f t="shared" si="4"/>
        <v>0.33110000000000001</v>
      </c>
    </row>
    <row r="81" spans="1:7" ht="13.5">
      <c r="A81" s="520" t="s">
        <v>187</v>
      </c>
      <c r="B81" s="521">
        <v>4221</v>
      </c>
      <c r="C81" s="891" t="s">
        <v>387</v>
      </c>
      <c r="D81" s="521" t="s">
        <v>365</v>
      </c>
      <c r="E81" s="896">
        <v>0.44894099999999998</v>
      </c>
      <c r="F81" s="524">
        <v>3.87</v>
      </c>
      <c r="G81" s="525">
        <f t="shared" si="4"/>
        <v>1.7374016699999999</v>
      </c>
    </row>
    <row r="82" spans="1:7" ht="13.5">
      <c r="A82" s="520" t="s">
        <v>187</v>
      </c>
      <c r="B82" s="521">
        <v>4239</v>
      </c>
      <c r="C82" s="891" t="s">
        <v>383</v>
      </c>
      <c r="D82" s="521" t="s">
        <v>209</v>
      </c>
      <c r="E82" s="896">
        <v>1.60912E-2</v>
      </c>
      <c r="F82" s="524">
        <v>16.3</v>
      </c>
      <c r="G82" s="525">
        <f t="shared" si="4"/>
        <v>0.26228656</v>
      </c>
    </row>
    <row r="83" spans="1:7" ht="13.5">
      <c r="A83" s="520" t="s">
        <v>187</v>
      </c>
      <c r="B83" s="521">
        <v>4238</v>
      </c>
      <c r="C83" s="891" t="s">
        <v>384</v>
      </c>
      <c r="D83" s="521" t="s">
        <v>209</v>
      </c>
      <c r="E83" s="896">
        <v>4.7066799999999999E-2</v>
      </c>
      <c r="F83" s="524">
        <v>10.91</v>
      </c>
      <c r="G83" s="525">
        <f t="shared" si="4"/>
        <v>0.51349878800000004</v>
      </c>
    </row>
    <row r="84" spans="1:7" ht="13.5">
      <c r="A84" s="520" t="s">
        <v>187</v>
      </c>
      <c r="B84" s="521">
        <v>6111</v>
      </c>
      <c r="C84" s="891" t="s">
        <v>361</v>
      </c>
      <c r="D84" s="521" t="s">
        <v>209</v>
      </c>
      <c r="E84" s="896">
        <v>5.6614699999999997E-2</v>
      </c>
      <c r="F84" s="524">
        <v>11.02</v>
      </c>
      <c r="G84" s="525">
        <f t="shared" si="4"/>
        <v>0.6238939939999999</v>
      </c>
    </row>
    <row r="85" spans="1:7" ht="54">
      <c r="A85" s="520" t="s">
        <v>187</v>
      </c>
      <c r="B85" s="521">
        <v>37747</v>
      </c>
      <c r="C85" s="891" t="s">
        <v>390</v>
      </c>
      <c r="D85" s="521" t="s">
        <v>373</v>
      </c>
      <c r="E85" s="899">
        <v>1.1999999999999999E-6</v>
      </c>
      <c r="F85" s="892">
        <v>316587.99</v>
      </c>
      <c r="G85" s="525">
        <f t="shared" si="4"/>
        <v>0.37990558799999996</v>
      </c>
    </row>
    <row r="86" spans="1:7" ht="9" customHeight="1">
      <c r="A86" s="520" t="s">
        <v>187</v>
      </c>
      <c r="B86" s="521">
        <v>43488</v>
      </c>
      <c r="C86" s="891" t="s">
        <v>377</v>
      </c>
      <c r="D86" s="521" t="s">
        <v>209</v>
      </c>
      <c r="E86" s="896">
        <v>9.4700000000000006E-2</v>
      </c>
      <c r="F86" s="892">
        <v>0.66</v>
      </c>
      <c r="G86" s="525">
        <f t="shared" si="4"/>
        <v>6.2502000000000002E-2</v>
      </c>
    </row>
    <row r="87" spans="1:7" ht="27">
      <c r="A87" s="520" t="s">
        <v>187</v>
      </c>
      <c r="B87" s="521">
        <v>7640</v>
      </c>
      <c r="C87" s="891" t="s">
        <v>391</v>
      </c>
      <c r="D87" s="521" t="s">
        <v>373</v>
      </c>
      <c r="E87" s="900">
        <v>1.1999999999999999E-6</v>
      </c>
      <c r="F87" s="892">
        <v>135000</v>
      </c>
      <c r="G87" s="525">
        <f t="shared" si="4"/>
        <v>0.16200000000000001</v>
      </c>
    </row>
    <row r="88" spans="1:7" ht="13.5">
      <c r="A88" s="520" t="s">
        <v>187</v>
      </c>
      <c r="B88" s="521">
        <v>37373</v>
      </c>
      <c r="C88" s="891" t="s">
        <v>379</v>
      </c>
      <c r="D88" s="521" t="s">
        <v>209</v>
      </c>
      <c r="E88" s="896">
        <v>0.15049999999999999</v>
      </c>
      <c r="F88" s="524">
        <v>7.0000000000000007E-2</v>
      </c>
      <c r="G88" s="525">
        <f t="shared" si="4"/>
        <v>1.0535000000000001E-2</v>
      </c>
    </row>
    <row r="89" spans="1:7" ht="9.75" customHeight="1">
      <c r="A89" s="520" t="s">
        <v>187</v>
      </c>
      <c r="B89" s="521">
        <v>43465</v>
      </c>
      <c r="C89" s="898" t="s">
        <v>380</v>
      </c>
      <c r="D89" s="521" t="s">
        <v>209</v>
      </c>
      <c r="E89" s="896">
        <v>9.4700000000000006E-2</v>
      </c>
      <c r="F89" s="892">
        <v>0.5</v>
      </c>
      <c r="G89" s="525">
        <f t="shared" si="4"/>
        <v>4.7350000000000003E-2</v>
      </c>
    </row>
    <row r="90" spans="1:7" ht="66" customHeight="1">
      <c r="A90" s="520" t="s">
        <v>187</v>
      </c>
      <c r="B90" s="521">
        <v>37736</v>
      </c>
      <c r="C90" s="891" t="s">
        <v>392</v>
      </c>
      <c r="D90" s="521" t="s">
        <v>373</v>
      </c>
      <c r="E90" s="899">
        <v>1.1999999999999999E-6</v>
      </c>
      <c r="F90" s="892">
        <v>50000</v>
      </c>
      <c r="G90" s="525">
        <f t="shared" si="4"/>
        <v>0.06</v>
      </c>
    </row>
    <row r="91" spans="1:7" ht="27">
      <c r="A91" s="520" t="s">
        <v>187</v>
      </c>
      <c r="B91" s="521">
        <v>3318</v>
      </c>
      <c r="C91" s="891" t="s">
        <v>398</v>
      </c>
      <c r="D91" s="521" t="s">
        <v>373</v>
      </c>
      <c r="E91" s="899">
        <v>1.1000000000000001E-6</v>
      </c>
      <c r="F91" s="892">
        <v>26428.13</v>
      </c>
      <c r="G91" s="525">
        <f t="shared" si="4"/>
        <v>2.9070943000000002E-2</v>
      </c>
    </row>
    <row r="92" spans="1:7" ht="14.25" thickBot="1">
      <c r="A92" s="526"/>
      <c r="B92" s="527"/>
      <c r="C92" s="528"/>
      <c r="D92" s="1313" t="s">
        <v>184</v>
      </c>
      <c r="E92" s="1313"/>
      <c r="F92" s="1313"/>
      <c r="G92" s="529">
        <f>SUM(G71:G91)</f>
        <v>6.562250226999998</v>
      </c>
    </row>
    <row r="93" spans="1:7" ht="13.5" thickBot="1"/>
    <row r="94" spans="1:7">
      <c r="A94" s="1314" t="s">
        <v>399</v>
      </c>
      <c r="B94" s="1316" t="s">
        <v>400</v>
      </c>
      <c r="C94" s="1316"/>
      <c r="D94" s="1316"/>
      <c r="E94" s="1316"/>
      <c r="F94" s="1316"/>
      <c r="G94" s="1317"/>
    </row>
    <row r="95" spans="1:7" ht="13.5" thickBot="1">
      <c r="A95" s="1315"/>
      <c r="B95" s="1318"/>
      <c r="C95" s="1318"/>
      <c r="D95" s="1318"/>
      <c r="E95" s="1318"/>
      <c r="F95" s="1318"/>
      <c r="G95" s="1319"/>
    </row>
    <row r="96" spans="1:7" ht="27">
      <c r="A96" s="514"/>
      <c r="B96" s="515"/>
      <c r="C96" s="516"/>
      <c r="D96" s="515"/>
      <c r="E96" s="517" t="s">
        <v>17</v>
      </c>
      <c r="F96" s="518" t="s">
        <v>21</v>
      </c>
      <c r="G96" s="519" t="s">
        <v>20</v>
      </c>
    </row>
    <row r="97" spans="1:7" ht="9.75" customHeight="1">
      <c r="A97" s="520" t="s">
        <v>187</v>
      </c>
      <c r="B97" s="521">
        <v>43467</v>
      </c>
      <c r="C97" s="891" t="s">
        <v>375</v>
      </c>
      <c r="D97" s="521" t="s">
        <v>209</v>
      </c>
      <c r="E97" s="896">
        <v>1.09E-2</v>
      </c>
      <c r="F97" s="892">
        <v>0.38</v>
      </c>
      <c r="G97" s="525">
        <f>E97*F97</f>
        <v>4.1419999999999998E-3</v>
      </c>
    </row>
    <row r="98" spans="1:7" ht="40.5">
      <c r="A98" s="520" t="s">
        <v>187</v>
      </c>
      <c r="B98" s="521">
        <v>41903</v>
      </c>
      <c r="C98" s="891" t="s">
        <v>401</v>
      </c>
      <c r="D98" s="521" t="s">
        <v>190</v>
      </c>
      <c r="E98" s="899">
        <v>0.5</v>
      </c>
      <c r="F98" s="892">
        <v>2.0099999999999998</v>
      </c>
      <c r="G98" s="525">
        <f t="shared" ref="G98:G113" si="6">E98*F98</f>
        <v>1.0049999999999999</v>
      </c>
    </row>
    <row r="99" spans="1:7" ht="13.5">
      <c r="A99" s="520" t="s">
        <v>187</v>
      </c>
      <c r="B99" s="521">
        <v>4093</v>
      </c>
      <c r="C99" s="891" t="s">
        <v>386</v>
      </c>
      <c r="D99" s="521" t="s">
        <v>209</v>
      </c>
      <c r="E99" s="896">
        <v>1.8063E-3</v>
      </c>
      <c r="F99" s="524">
        <v>11.76</v>
      </c>
      <c r="G99" s="525">
        <f t="shared" si="6"/>
        <v>2.1242087999999999E-2</v>
      </c>
    </row>
    <row r="100" spans="1:7" ht="13.5">
      <c r="A100" s="520" t="s">
        <v>187</v>
      </c>
      <c r="B100" s="521">
        <v>37371</v>
      </c>
      <c r="C100" s="891" t="s">
        <v>371</v>
      </c>
      <c r="D100" s="521" t="s">
        <v>209</v>
      </c>
      <c r="E100" s="896">
        <v>1.46E-2</v>
      </c>
      <c r="F100" s="524">
        <v>0.71</v>
      </c>
      <c r="G100" s="525">
        <f t="shared" si="6"/>
        <v>1.0366E-2</v>
      </c>
    </row>
    <row r="101" spans="1:7" ht="13.5">
      <c r="A101" s="520" t="s">
        <v>187</v>
      </c>
      <c r="B101" s="521">
        <v>37372</v>
      </c>
      <c r="C101" s="891" t="s">
        <v>370</v>
      </c>
      <c r="D101" s="521" t="s">
        <v>209</v>
      </c>
      <c r="E101" s="896">
        <v>1.46E-2</v>
      </c>
      <c r="F101" s="524">
        <v>0.35</v>
      </c>
      <c r="G101" s="525">
        <f t="shared" si="6"/>
        <v>5.11E-3</v>
      </c>
    </row>
    <row r="102" spans="1:7" ht="9.75" customHeight="1">
      <c r="A102" s="520" t="s">
        <v>187</v>
      </c>
      <c r="B102" s="521">
        <v>43491</v>
      </c>
      <c r="C102" s="891" t="s">
        <v>369</v>
      </c>
      <c r="D102" s="521" t="s">
        <v>209</v>
      </c>
      <c r="E102" s="896">
        <v>1.09E-2</v>
      </c>
      <c r="F102" s="892">
        <v>1.02</v>
      </c>
      <c r="G102" s="525">
        <f t="shared" si="6"/>
        <v>1.1117999999999999E-2</v>
      </c>
    </row>
    <row r="103" spans="1:7" ht="13.5">
      <c r="A103" s="520" t="s">
        <v>187</v>
      </c>
      <c r="B103" s="521">
        <v>4237</v>
      </c>
      <c r="C103" s="891" t="s">
        <v>385</v>
      </c>
      <c r="D103" s="521" t="s">
        <v>209</v>
      </c>
      <c r="E103" s="896">
        <v>1.915E-3</v>
      </c>
      <c r="F103" s="524">
        <v>11</v>
      </c>
      <c r="G103" s="525">
        <f t="shared" si="6"/>
        <v>2.1065E-2</v>
      </c>
    </row>
    <row r="104" spans="1:7" ht="54">
      <c r="A104" s="520" t="s">
        <v>187</v>
      </c>
      <c r="B104" s="521">
        <v>36484</v>
      </c>
      <c r="C104" s="891" t="s">
        <v>404</v>
      </c>
      <c r="D104" s="521" t="s">
        <v>373</v>
      </c>
      <c r="E104" s="899">
        <v>9.9999999999999995E-8</v>
      </c>
      <c r="F104" s="892">
        <v>157088.51999999999</v>
      </c>
      <c r="G104" s="525">
        <f t="shared" si="6"/>
        <v>1.5708851999999999E-2</v>
      </c>
    </row>
    <row r="105" spans="1:7" ht="13.5">
      <c r="A105" s="520" t="s">
        <v>187</v>
      </c>
      <c r="B105" s="521">
        <v>37370</v>
      </c>
      <c r="C105" s="891" t="s">
        <v>366</v>
      </c>
      <c r="D105" s="521" t="s">
        <v>209</v>
      </c>
      <c r="E105" s="896">
        <v>1.46E-2</v>
      </c>
      <c r="F105" s="524">
        <v>2.2000000000000002</v>
      </c>
      <c r="G105" s="525">
        <f t="shared" si="6"/>
        <v>3.2120000000000003E-2</v>
      </c>
    </row>
    <row r="106" spans="1:7" ht="13.5">
      <c r="A106" s="520" t="s">
        <v>187</v>
      </c>
      <c r="B106" s="521">
        <v>4221</v>
      </c>
      <c r="C106" s="891" t="s">
        <v>387</v>
      </c>
      <c r="D106" s="521" t="s">
        <v>365</v>
      </c>
      <c r="E106" s="896">
        <v>7.6058000000000001E-2</v>
      </c>
      <c r="F106" s="524">
        <v>3.87</v>
      </c>
      <c r="G106" s="525">
        <f t="shared" si="6"/>
        <v>0.29434446000000003</v>
      </c>
    </row>
    <row r="107" spans="1:7" ht="13.5">
      <c r="A107" s="520" t="s">
        <v>187</v>
      </c>
      <c r="B107" s="521">
        <v>6111</v>
      </c>
      <c r="C107" s="891" t="s">
        <v>361</v>
      </c>
      <c r="D107" s="521" t="s">
        <v>209</v>
      </c>
      <c r="E107" s="896">
        <v>1.1059100000000001E-2</v>
      </c>
      <c r="F107" s="524">
        <v>11.02</v>
      </c>
      <c r="G107" s="525">
        <f t="shared" si="6"/>
        <v>0.121871282</v>
      </c>
    </row>
    <row r="108" spans="1:7" ht="54">
      <c r="A108" s="520" t="s">
        <v>187</v>
      </c>
      <c r="B108" s="521">
        <v>37754</v>
      </c>
      <c r="C108" s="891" t="s">
        <v>403</v>
      </c>
      <c r="D108" s="521" t="s">
        <v>373</v>
      </c>
      <c r="E108" s="899">
        <v>9.9999999999999995E-8</v>
      </c>
      <c r="F108" s="892">
        <v>254628.41</v>
      </c>
      <c r="G108" s="525">
        <f t="shared" si="6"/>
        <v>2.5462841E-2</v>
      </c>
    </row>
    <row r="109" spans="1:7" ht="9.75" customHeight="1">
      <c r="A109" s="520" t="s">
        <v>187</v>
      </c>
      <c r="B109" s="521">
        <v>43488</v>
      </c>
      <c r="C109" s="891" t="s">
        <v>377</v>
      </c>
      <c r="D109" s="521" t="s">
        <v>209</v>
      </c>
      <c r="E109" s="896">
        <v>3.7000000000000002E-3</v>
      </c>
      <c r="F109" s="892">
        <v>0.66</v>
      </c>
      <c r="G109" s="525">
        <f t="shared" si="6"/>
        <v>2.4420000000000002E-3</v>
      </c>
    </row>
    <row r="110" spans="1:7" ht="27">
      <c r="A110" s="520" t="s">
        <v>187</v>
      </c>
      <c r="B110" s="521">
        <v>36511</v>
      </c>
      <c r="C110" s="891" t="s">
        <v>402</v>
      </c>
      <c r="D110" s="521" t="s">
        <v>373</v>
      </c>
      <c r="E110" s="900">
        <v>9.9999999999999995E-8</v>
      </c>
      <c r="F110" s="901">
        <v>184205.59</v>
      </c>
      <c r="G110" s="525">
        <f t="shared" si="6"/>
        <v>1.8420559E-2</v>
      </c>
    </row>
    <row r="111" spans="1:7" ht="13.5">
      <c r="A111" s="520" t="s">
        <v>187</v>
      </c>
      <c r="B111" s="521">
        <v>37373</v>
      </c>
      <c r="C111" s="891" t="s">
        <v>379</v>
      </c>
      <c r="D111" s="521" t="s">
        <v>209</v>
      </c>
      <c r="E111" s="896">
        <v>1.46E-2</v>
      </c>
      <c r="F111" s="524">
        <v>7.0000000000000007E-2</v>
      </c>
      <c r="G111" s="525">
        <f t="shared" si="6"/>
        <v>1.0220000000000001E-3</v>
      </c>
    </row>
    <row r="112" spans="1:7" ht="9.75" customHeight="1">
      <c r="A112" s="520" t="s">
        <v>187</v>
      </c>
      <c r="B112" s="521">
        <v>43465</v>
      </c>
      <c r="C112" s="898" t="s">
        <v>380</v>
      </c>
      <c r="D112" s="521" t="s">
        <v>209</v>
      </c>
      <c r="E112" s="896">
        <v>3.7000000000000002E-3</v>
      </c>
      <c r="F112" s="892">
        <v>0.5</v>
      </c>
      <c r="G112" s="525">
        <f t="shared" si="6"/>
        <v>1.8500000000000001E-3</v>
      </c>
    </row>
    <row r="113" spans="1:7" ht="27">
      <c r="A113" s="520" t="s">
        <v>187</v>
      </c>
      <c r="B113" s="521">
        <v>13726</v>
      </c>
      <c r="C113" s="891" t="s">
        <v>405</v>
      </c>
      <c r="D113" s="521" t="s">
        <v>373</v>
      </c>
      <c r="E113" s="899">
        <v>9.9999999999999995E-8</v>
      </c>
      <c r="F113" s="892">
        <v>35731.910000000003</v>
      </c>
      <c r="G113" s="525">
        <f t="shared" si="6"/>
        <v>3.5731910000000003E-3</v>
      </c>
    </row>
    <row r="114" spans="1:7" ht="14.25" thickBot="1">
      <c r="A114" s="526"/>
      <c r="B114" s="527"/>
      <c r="C114" s="528"/>
      <c r="D114" s="1313" t="s">
        <v>184</v>
      </c>
      <c r="E114" s="1313"/>
      <c r="F114" s="1313"/>
      <c r="G114" s="529">
        <f>SUM(G97:G113)</f>
        <v>1.5948582729999998</v>
      </c>
    </row>
    <row r="115" spans="1:7" ht="13.5" thickBot="1"/>
    <row r="116" spans="1:7">
      <c r="A116" s="1314" t="s">
        <v>406</v>
      </c>
      <c r="B116" s="1316" t="s">
        <v>407</v>
      </c>
      <c r="C116" s="1316"/>
      <c r="D116" s="1316"/>
      <c r="E116" s="1316"/>
      <c r="F116" s="1316"/>
      <c r="G116" s="1317"/>
    </row>
    <row r="117" spans="1:7" ht="13.5" thickBot="1">
      <c r="A117" s="1315"/>
      <c r="B117" s="1318"/>
      <c r="C117" s="1318"/>
      <c r="D117" s="1318"/>
      <c r="E117" s="1318"/>
      <c r="F117" s="1318"/>
      <c r="G117" s="1319"/>
    </row>
    <row r="118" spans="1:7" ht="27">
      <c r="A118" s="514"/>
      <c r="B118" s="515"/>
      <c r="C118" s="516"/>
      <c r="D118" s="515"/>
      <c r="E118" s="517" t="s">
        <v>17</v>
      </c>
      <c r="F118" s="518" t="s">
        <v>21</v>
      </c>
      <c r="G118" s="519" t="s">
        <v>20</v>
      </c>
    </row>
    <row r="119" spans="1:7" ht="40.5">
      <c r="A119" s="520" t="s">
        <v>187</v>
      </c>
      <c r="B119" s="521">
        <v>14626</v>
      </c>
      <c r="C119" s="891" t="s">
        <v>415</v>
      </c>
      <c r="D119" s="521" t="s">
        <v>373</v>
      </c>
      <c r="E119" s="900">
        <v>1.2999999999999999E-5</v>
      </c>
      <c r="F119" s="892">
        <v>422674.3</v>
      </c>
      <c r="G119" s="525">
        <f>E119*F119</f>
        <v>5.4947658999999991</v>
      </c>
    </row>
    <row r="120" spans="1:7" ht="13.5">
      <c r="A120" s="520" t="s">
        <v>187</v>
      </c>
      <c r="B120" s="521">
        <v>25961</v>
      </c>
      <c r="C120" s="891" t="s">
        <v>408</v>
      </c>
      <c r="D120" s="521" t="s">
        <v>209</v>
      </c>
      <c r="E120" s="899">
        <v>1.0125314999999999</v>
      </c>
      <c r="F120" s="892">
        <v>9.27</v>
      </c>
      <c r="G120" s="525">
        <f t="shared" ref="G120:G138" si="7">E120*F120</f>
        <v>9.386167004999999</v>
      </c>
    </row>
    <row r="121" spans="1:7" ht="13.5">
      <c r="A121" s="520" t="s">
        <v>187</v>
      </c>
      <c r="B121" s="521">
        <v>20020</v>
      </c>
      <c r="C121" s="891" t="s">
        <v>410</v>
      </c>
      <c r="D121" s="521" t="s">
        <v>209</v>
      </c>
      <c r="E121" s="896">
        <v>4.1544900000000003E-2</v>
      </c>
      <c r="F121" s="524">
        <v>11.1</v>
      </c>
      <c r="G121" s="525">
        <f t="shared" si="7"/>
        <v>0.46114839000000002</v>
      </c>
    </row>
    <row r="122" spans="1:7" ht="13.5">
      <c r="A122" s="520" t="s">
        <v>187</v>
      </c>
      <c r="B122" s="521">
        <v>37371</v>
      </c>
      <c r="C122" s="891" t="s">
        <v>371</v>
      </c>
      <c r="D122" s="521" t="s">
        <v>209</v>
      </c>
      <c r="E122" s="896">
        <v>1.6811</v>
      </c>
      <c r="F122" s="524">
        <v>0.71</v>
      </c>
      <c r="G122" s="525">
        <f t="shared" si="7"/>
        <v>1.193581</v>
      </c>
    </row>
    <row r="123" spans="1:7" ht="13.5">
      <c r="A123" s="520" t="s">
        <v>187</v>
      </c>
      <c r="B123" s="521">
        <v>37372</v>
      </c>
      <c r="C123" s="891" t="s">
        <v>370</v>
      </c>
      <c r="D123" s="521" t="s">
        <v>209</v>
      </c>
      <c r="E123" s="896">
        <v>1.6811</v>
      </c>
      <c r="F123" s="524">
        <v>0.35</v>
      </c>
      <c r="G123" s="525">
        <f t="shared" si="7"/>
        <v>0.58838499999999994</v>
      </c>
    </row>
    <row r="124" spans="1:7" ht="54">
      <c r="A124" s="520" t="s">
        <v>187</v>
      </c>
      <c r="B124" s="521">
        <v>37747</v>
      </c>
      <c r="C124" s="891" t="s">
        <v>390</v>
      </c>
      <c r="D124" s="521" t="s">
        <v>373</v>
      </c>
      <c r="E124" s="900">
        <v>5.4999999999999999E-6</v>
      </c>
      <c r="F124" s="892">
        <v>316587.99</v>
      </c>
      <c r="G124" s="525">
        <f t="shared" si="7"/>
        <v>1.7412339449999998</v>
      </c>
    </row>
    <row r="125" spans="1:7" ht="13.5">
      <c r="A125" s="520" t="s">
        <v>187</v>
      </c>
      <c r="B125" s="521">
        <v>4237</v>
      </c>
      <c r="C125" s="891" t="s">
        <v>385</v>
      </c>
      <c r="D125" s="521" t="s">
        <v>209</v>
      </c>
      <c r="E125" s="896">
        <v>0.127197</v>
      </c>
      <c r="F125" s="524">
        <v>11</v>
      </c>
      <c r="G125" s="525">
        <f t="shared" si="7"/>
        <v>1.399167</v>
      </c>
    </row>
    <row r="126" spans="1:7" ht="54">
      <c r="A126" s="520" t="s">
        <v>187</v>
      </c>
      <c r="B126" s="521">
        <v>41965</v>
      </c>
      <c r="C126" s="891" t="s">
        <v>411</v>
      </c>
      <c r="D126" s="521" t="s">
        <v>412</v>
      </c>
      <c r="E126" s="899">
        <v>2.5548000000000002</v>
      </c>
      <c r="F126" s="892">
        <v>316.33</v>
      </c>
      <c r="G126" s="525">
        <f t="shared" si="7"/>
        <v>808.15988400000003</v>
      </c>
    </row>
    <row r="127" spans="1:7" ht="13.5">
      <c r="A127" s="520" t="s">
        <v>187</v>
      </c>
      <c r="B127" s="521">
        <v>37370</v>
      </c>
      <c r="C127" s="891" t="s">
        <v>366</v>
      </c>
      <c r="D127" s="521" t="s">
        <v>209</v>
      </c>
      <c r="E127" s="896">
        <v>1.6811</v>
      </c>
      <c r="F127" s="524">
        <v>2.2000000000000002</v>
      </c>
      <c r="G127" s="525">
        <f t="shared" si="7"/>
        <v>3.6984200000000005</v>
      </c>
    </row>
    <row r="128" spans="1:7" ht="13.5">
      <c r="A128" s="520" t="s">
        <v>187</v>
      </c>
      <c r="B128" s="521">
        <v>4221</v>
      </c>
      <c r="C128" s="891" t="s">
        <v>387</v>
      </c>
      <c r="D128" s="521" t="s">
        <v>365</v>
      </c>
      <c r="E128" s="896">
        <v>3.8428520000000002</v>
      </c>
      <c r="F128" s="524">
        <v>3.87</v>
      </c>
      <c r="G128" s="525">
        <f t="shared" si="7"/>
        <v>14.871837240000001</v>
      </c>
    </row>
    <row r="129" spans="1:7" ht="13.5">
      <c r="A129" s="520" t="s">
        <v>187</v>
      </c>
      <c r="B129" s="521">
        <v>4238</v>
      </c>
      <c r="C129" s="891" t="s">
        <v>384</v>
      </c>
      <c r="D129" s="521" t="s">
        <v>209</v>
      </c>
      <c r="E129" s="896">
        <v>0.38055689999999998</v>
      </c>
      <c r="F129" s="524">
        <v>10.91</v>
      </c>
      <c r="G129" s="525">
        <f t="shared" si="7"/>
        <v>4.151875779</v>
      </c>
    </row>
    <row r="130" spans="1:7" ht="13.5">
      <c r="A130" s="520" t="s">
        <v>187</v>
      </c>
      <c r="B130" s="521">
        <v>4237</v>
      </c>
      <c r="C130" s="891" t="s">
        <v>409</v>
      </c>
      <c r="D130" s="521" t="s">
        <v>209</v>
      </c>
      <c r="E130" s="899">
        <v>0.12681880000000001</v>
      </c>
      <c r="F130" s="524">
        <v>11</v>
      </c>
      <c r="G130" s="525">
        <f t="shared" si="7"/>
        <v>1.3950068</v>
      </c>
    </row>
    <row r="131" spans="1:7" ht="10.5" customHeight="1">
      <c r="A131" s="520" t="s">
        <v>187</v>
      </c>
      <c r="B131" s="521">
        <v>43488</v>
      </c>
      <c r="C131" s="891" t="s">
        <v>377</v>
      </c>
      <c r="D131" s="521" t="s">
        <v>209</v>
      </c>
      <c r="E131" s="896">
        <v>1.6811</v>
      </c>
      <c r="F131" s="892">
        <v>0.66</v>
      </c>
      <c r="G131" s="525">
        <f t="shared" si="7"/>
        <v>1.109526</v>
      </c>
    </row>
    <row r="132" spans="1:7" ht="40.5">
      <c r="A132" s="520" t="s">
        <v>187</v>
      </c>
      <c r="B132" s="521">
        <v>14511</v>
      </c>
      <c r="C132" s="891" t="s">
        <v>414</v>
      </c>
      <c r="D132" s="521" t="s">
        <v>373</v>
      </c>
      <c r="E132" s="900">
        <v>1.9300000000000002E-5</v>
      </c>
      <c r="F132" s="892">
        <v>468765.64</v>
      </c>
      <c r="G132" s="525">
        <f t="shared" si="7"/>
        <v>9.0471768520000015</v>
      </c>
    </row>
    <row r="133" spans="1:7" ht="13.5">
      <c r="A133" s="520" t="s">
        <v>187</v>
      </c>
      <c r="B133" s="521">
        <v>37373</v>
      </c>
      <c r="C133" s="891" t="s">
        <v>379</v>
      </c>
      <c r="D133" s="521" t="s">
        <v>209</v>
      </c>
      <c r="E133" s="896">
        <v>1.6811</v>
      </c>
      <c r="F133" s="524">
        <v>7.0000000000000007E-2</v>
      </c>
      <c r="G133" s="525">
        <f t="shared" si="7"/>
        <v>0.11767700000000002</v>
      </c>
    </row>
    <row r="134" spans="1:7" ht="9.75" customHeight="1">
      <c r="A134" s="520" t="s">
        <v>187</v>
      </c>
      <c r="B134" s="521">
        <v>43465</v>
      </c>
      <c r="C134" s="898" t="s">
        <v>380</v>
      </c>
      <c r="D134" s="521" t="s">
        <v>209</v>
      </c>
      <c r="E134" s="896">
        <v>1.6811</v>
      </c>
      <c r="F134" s="892">
        <v>0.5</v>
      </c>
      <c r="G134" s="525">
        <f t="shared" si="7"/>
        <v>0.84055000000000002</v>
      </c>
    </row>
    <row r="135" spans="1:7" ht="40.5">
      <c r="A135" s="520" t="s">
        <v>187</v>
      </c>
      <c r="B135" s="521">
        <v>10488</v>
      </c>
      <c r="C135" s="891" t="s">
        <v>413</v>
      </c>
      <c r="D135" s="521" t="s">
        <v>373</v>
      </c>
      <c r="E135" s="899">
        <v>9.3999999999999998E-6</v>
      </c>
      <c r="F135" s="892">
        <v>1543855</v>
      </c>
      <c r="G135" s="525">
        <f t="shared" si="7"/>
        <v>14.512236999999999</v>
      </c>
    </row>
    <row r="136" spans="1:7" s="850" customFormat="1" ht="27">
      <c r="A136" s="520" t="s">
        <v>187</v>
      </c>
      <c r="B136" s="521">
        <v>7640</v>
      </c>
      <c r="C136" s="891" t="s">
        <v>391</v>
      </c>
      <c r="D136" s="521" t="s">
        <v>373</v>
      </c>
      <c r="E136" s="899">
        <v>1.1E-5</v>
      </c>
      <c r="F136" s="892">
        <v>135000</v>
      </c>
      <c r="G136" s="525">
        <f t="shared" si="7"/>
        <v>1.4849999999999999</v>
      </c>
    </row>
    <row r="137" spans="1:7" s="850" customFormat="1" ht="27">
      <c r="A137" s="520" t="s">
        <v>187</v>
      </c>
      <c r="B137" s="521">
        <v>13726</v>
      </c>
      <c r="C137" s="898" t="s">
        <v>405</v>
      </c>
      <c r="D137" s="521" t="s">
        <v>373</v>
      </c>
      <c r="E137" s="899">
        <v>1.1E-5</v>
      </c>
      <c r="F137" s="892">
        <v>35731.910000000003</v>
      </c>
      <c r="G137" s="525">
        <f t="shared" si="7"/>
        <v>0.39305101000000003</v>
      </c>
    </row>
    <row r="138" spans="1:7" s="850" customFormat="1" ht="31.5" customHeight="1">
      <c r="A138" s="520" t="s">
        <v>187</v>
      </c>
      <c r="B138" s="521">
        <v>37734</v>
      </c>
      <c r="C138" s="891" t="s">
        <v>416</v>
      </c>
      <c r="D138" s="521" t="s">
        <v>373</v>
      </c>
      <c r="E138" s="899">
        <v>5.4999999999999999E-6</v>
      </c>
      <c r="F138" s="892">
        <v>45253.13</v>
      </c>
      <c r="G138" s="525">
        <f t="shared" si="7"/>
        <v>0.24889221499999997</v>
      </c>
    </row>
    <row r="139" spans="1:7" ht="14.25" thickBot="1">
      <c r="A139" s="526"/>
      <c r="B139" s="527"/>
      <c r="C139" s="528"/>
      <c r="D139" s="1313" t="s">
        <v>184</v>
      </c>
      <c r="E139" s="1313"/>
      <c r="F139" s="1313"/>
      <c r="G139" s="529">
        <f>SUM(G119:G138)</f>
        <v>880.29558213600001</v>
      </c>
    </row>
    <row r="140" spans="1:7" ht="13.5" thickBot="1"/>
    <row r="141" spans="1:7">
      <c r="A141" s="1314" t="s">
        <v>417</v>
      </c>
      <c r="B141" s="1316" t="s">
        <v>418</v>
      </c>
      <c r="C141" s="1316"/>
      <c r="D141" s="1316"/>
      <c r="E141" s="1316"/>
      <c r="F141" s="1316"/>
      <c r="G141" s="1317"/>
    </row>
    <row r="142" spans="1:7" ht="13.5" thickBot="1">
      <c r="A142" s="1315"/>
      <c r="B142" s="1318"/>
      <c r="C142" s="1318"/>
      <c r="D142" s="1318"/>
      <c r="E142" s="1318"/>
      <c r="F142" s="1318"/>
      <c r="G142" s="1319"/>
    </row>
    <row r="143" spans="1:7" ht="27">
      <c r="A143" s="514"/>
      <c r="B143" s="515"/>
      <c r="C143" s="516"/>
      <c r="D143" s="515"/>
      <c r="E143" s="517" t="s">
        <v>17</v>
      </c>
      <c r="F143" s="518" t="s">
        <v>21</v>
      </c>
      <c r="G143" s="519" t="s">
        <v>20</v>
      </c>
    </row>
    <row r="144" spans="1:7" ht="27">
      <c r="A144" s="520" t="s">
        <v>187</v>
      </c>
      <c r="B144" s="521">
        <v>43467</v>
      </c>
      <c r="C144" s="891" t="s">
        <v>375</v>
      </c>
      <c r="D144" s="521" t="s">
        <v>209</v>
      </c>
      <c r="E144" s="896">
        <v>2.8526799999999999</v>
      </c>
      <c r="F144" s="892">
        <v>0.38</v>
      </c>
      <c r="G144" s="525">
        <f>E144*F144</f>
        <v>1.0840183999999999</v>
      </c>
    </row>
    <row r="145" spans="1:7" ht="40.5">
      <c r="A145" s="520" t="s">
        <v>187</v>
      </c>
      <c r="B145" s="521">
        <v>4930</v>
      </c>
      <c r="C145" s="891" t="s">
        <v>421</v>
      </c>
      <c r="D145" s="521" t="s">
        <v>286</v>
      </c>
      <c r="E145" s="899">
        <v>1</v>
      </c>
      <c r="F145" s="892">
        <v>437.55</v>
      </c>
      <c r="G145" s="525">
        <f t="shared" ref="G145:G158" si="8">E145*F145</f>
        <v>437.55</v>
      </c>
    </row>
    <row r="146" spans="1:7" ht="13.5">
      <c r="A146" s="520" t="s">
        <v>187</v>
      </c>
      <c r="B146" s="521">
        <v>4750</v>
      </c>
      <c r="C146" s="891" t="s">
        <v>424</v>
      </c>
      <c r="D146" s="521" t="s">
        <v>209</v>
      </c>
      <c r="E146" s="896">
        <v>0.81167999999999996</v>
      </c>
      <c r="F146" s="524">
        <v>14.81</v>
      </c>
      <c r="G146" s="525">
        <f t="shared" si="8"/>
        <v>12.0209808</v>
      </c>
    </row>
    <row r="147" spans="1:7" ht="13.5">
      <c r="A147" s="520" t="s">
        <v>187</v>
      </c>
      <c r="B147" s="521">
        <v>37371</v>
      </c>
      <c r="C147" s="891" t="s">
        <v>371</v>
      </c>
      <c r="D147" s="521" t="s">
        <v>209</v>
      </c>
      <c r="E147" s="896">
        <v>5.2526799999999998</v>
      </c>
      <c r="F147" s="524">
        <v>0.71</v>
      </c>
      <c r="G147" s="525">
        <f t="shared" si="8"/>
        <v>3.7294027999999995</v>
      </c>
    </row>
    <row r="148" spans="1:7" ht="13.5">
      <c r="A148" s="520" t="s">
        <v>187</v>
      </c>
      <c r="B148" s="521">
        <v>37372</v>
      </c>
      <c r="C148" s="891" t="s">
        <v>370</v>
      </c>
      <c r="D148" s="521" t="s">
        <v>209</v>
      </c>
      <c r="E148" s="896">
        <v>5.2536800000000001</v>
      </c>
      <c r="F148" s="524">
        <v>0.35</v>
      </c>
      <c r="G148" s="525">
        <f t="shared" si="8"/>
        <v>1.8387879999999999</v>
      </c>
    </row>
    <row r="149" spans="1:7" ht="27">
      <c r="A149" s="520" t="s">
        <v>187</v>
      </c>
      <c r="B149" s="521">
        <v>43491</v>
      </c>
      <c r="C149" s="891" t="s">
        <v>369</v>
      </c>
      <c r="D149" s="521" t="s">
        <v>209</v>
      </c>
      <c r="E149" s="896">
        <v>2.8526799999999999</v>
      </c>
      <c r="F149" s="892">
        <v>1.02</v>
      </c>
      <c r="G149" s="525">
        <f t="shared" si="8"/>
        <v>2.9097336</v>
      </c>
    </row>
    <row r="150" spans="1:7" ht="13.5">
      <c r="A150" s="520" t="s">
        <v>187</v>
      </c>
      <c r="B150" s="521">
        <v>37370</v>
      </c>
      <c r="C150" s="891" t="s">
        <v>366</v>
      </c>
      <c r="D150" s="521" t="s">
        <v>209</v>
      </c>
      <c r="E150" s="896">
        <v>5.2526799999999998</v>
      </c>
      <c r="F150" s="524">
        <v>2.2000000000000002</v>
      </c>
      <c r="G150" s="525">
        <f t="shared" si="8"/>
        <v>11.555896000000001</v>
      </c>
    </row>
    <row r="151" spans="1:7" ht="13.5">
      <c r="A151" s="520" t="s">
        <v>187</v>
      </c>
      <c r="B151" s="521">
        <v>1379</v>
      </c>
      <c r="C151" s="891" t="s">
        <v>195</v>
      </c>
      <c r="D151" s="521" t="s">
        <v>190</v>
      </c>
      <c r="E151" s="896">
        <v>2.0377200000000002</v>
      </c>
      <c r="F151" s="524">
        <v>0.49</v>
      </c>
      <c r="G151" s="525">
        <f t="shared" si="8"/>
        <v>0.99848280000000011</v>
      </c>
    </row>
    <row r="152" spans="1:7" ht="13.5">
      <c r="A152" s="520" t="s">
        <v>187</v>
      </c>
      <c r="B152" s="521">
        <v>6111</v>
      </c>
      <c r="C152" s="891" t="s">
        <v>361</v>
      </c>
      <c r="D152" s="521" t="s">
        <v>209</v>
      </c>
      <c r="E152" s="896">
        <v>2.8943291000000002</v>
      </c>
      <c r="F152" s="524">
        <v>11.02</v>
      </c>
      <c r="G152" s="525">
        <f t="shared" si="8"/>
        <v>31.895506682000001</v>
      </c>
    </row>
    <row r="153" spans="1:7" ht="27">
      <c r="A153" s="520" t="s">
        <v>187</v>
      </c>
      <c r="B153" s="521">
        <v>370</v>
      </c>
      <c r="C153" s="891" t="s">
        <v>192</v>
      </c>
      <c r="D153" s="521" t="s">
        <v>193</v>
      </c>
      <c r="E153" s="899">
        <v>6.7799999999999996E-3</v>
      </c>
      <c r="F153" s="892">
        <v>62.5</v>
      </c>
      <c r="G153" s="525">
        <f t="shared" si="8"/>
        <v>0.42374999999999996</v>
      </c>
    </row>
    <row r="154" spans="1:7" ht="27">
      <c r="A154" s="520" t="s">
        <v>187</v>
      </c>
      <c r="B154" s="521">
        <v>43489</v>
      </c>
      <c r="C154" s="891" t="s">
        <v>419</v>
      </c>
      <c r="D154" s="521" t="s">
        <v>209</v>
      </c>
      <c r="E154" s="896">
        <v>2.4</v>
      </c>
      <c r="F154" s="892">
        <v>0.96</v>
      </c>
      <c r="G154" s="525">
        <f t="shared" si="8"/>
        <v>2.3039999999999998</v>
      </c>
    </row>
    <row r="155" spans="1:7" ht="13.5">
      <c r="A155" s="520" t="s">
        <v>187</v>
      </c>
      <c r="B155" s="521">
        <v>1106</v>
      </c>
      <c r="C155" s="891" t="s">
        <v>422</v>
      </c>
      <c r="D155" s="521" t="s">
        <v>190</v>
      </c>
      <c r="E155" s="900">
        <v>0.45282</v>
      </c>
      <c r="F155" s="901">
        <v>0.6</v>
      </c>
      <c r="G155" s="525">
        <f t="shared" si="8"/>
        <v>0.27169199999999999</v>
      </c>
    </row>
    <row r="156" spans="1:7" ht="13.5">
      <c r="A156" s="520" t="s">
        <v>187</v>
      </c>
      <c r="B156" s="521">
        <v>37373</v>
      </c>
      <c r="C156" s="891" t="s">
        <v>379</v>
      </c>
      <c r="D156" s="521" t="s">
        <v>209</v>
      </c>
      <c r="E156" s="896">
        <v>5.2526799999999998</v>
      </c>
      <c r="F156" s="524">
        <v>7.0000000000000007E-2</v>
      </c>
      <c r="G156" s="525">
        <f t="shared" si="8"/>
        <v>0.3676876</v>
      </c>
    </row>
    <row r="157" spans="1:7" ht="27">
      <c r="A157" s="520" t="s">
        <v>187</v>
      </c>
      <c r="B157" s="521">
        <v>43465</v>
      </c>
      <c r="C157" s="898" t="s">
        <v>420</v>
      </c>
      <c r="D157" s="521" t="s">
        <v>209</v>
      </c>
      <c r="E157" s="896">
        <v>2.4</v>
      </c>
      <c r="F157" s="892">
        <v>0.5</v>
      </c>
      <c r="G157" s="525">
        <f t="shared" si="8"/>
        <v>1.2</v>
      </c>
    </row>
    <row r="158" spans="1:7" ht="13.5">
      <c r="A158" s="520" t="s">
        <v>187</v>
      </c>
      <c r="B158" s="521">
        <v>6110</v>
      </c>
      <c r="C158" s="891" t="s">
        <v>423</v>
      </c>
      <c r="D158" s="521" t="s">
        <v>209</v>
      </c>
      <c r="E158" s="899">
        <v>1.6126400000000001</v>
      </c>
      <c r="F158" s="524">
        <v>14.81</v>
      </c>
      <c r="G158" s="525">
        <f t="shared" si="8"/>
        <v>23.883198400000001</v>
      </c>
    </row>
    <row r="159" spans="1:7" ht="14.25" thickBot="1">
      <c r="A159" s="526"/>
      <c r="B159" s="527"/>
      <c r="C159" s="902"/>
      <c r="D159" s="1313" t="s">
        <v>184</v>
      </c>
      <c r="E159" s="1313"/>
      <c r="F159" s="1313"/>
      <c r="G159" s="529">
        <f>SUM(G144:G158)</f>
        <v>532.03313708199994</v>
      </c>
    </row>
  </sheetData>
  <mergeCells count="21">
    <mergeCell ref="D18:F18"/>
    <mergeCell ref="A2:A3"/>
    <mergeCell ref="B2:G3"/>
    <mergeCell ref="A20:A21"/>
    <mergeCell ref="B20:G21"/>
    <mergeCell ref="D41:F41"/>
    <mergeCell ref="A43:A44"/>
    <mergeCell ref="B43:G44"/>
    <mergeCell ref="D66:F66"/>
    <mergeCell ref="A68:A69"/>
    <mergeCell ref="B68:G69"/>
    <mergeCell ref="D139:F139"/>
    <mergeCell ref="A141:A142"/>
    <mergeCell ref="B141:G142"/>
    <mergeCell ref="D159:F159"/>
    <mergeCell ref="D92:F92"/>
    <mergeCell ref="A94:A95"/>
    <mergeCell ref="B94:G95"/>
    <mergeCell ref="D114:F114"/>
    <mergeCell ref="A116:A117"/>
    <mergeCell ref="B116:G117"/>
  </mergeCells>
  <pageMargins left="0.511811024" right="0.511811024" top="0.78740157499999996" bottom="0.78740157499999996" header="0.31496062000000002" footer="0.31496062000000002"/>
  <pageSetup paperSize="9" scale="75" orientation="portrait" r:id="rId1"/>
  <rowBreaks count="3" manualBreakCount="3">
    <brk id="42" max="16383" man="1"/>
    <brk id="92" max="16383" man="1"/>
    <brk id="1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0" workbookViewId="0">
      <selection activeCell="E93" sqref="E93"/>
    </sheetView>
  </sheetViews>
  <sheetFormatPr defaultRowHeight="12.75"/>
  <cols>
    <col min="1" max="1" width="7.28515625" bestFit="1" customWidth="1"/>
    <col min="2" max="2" width="61.85546875" customWidth="1"/>
    <col min="4" max="4" width="22.42578125" customWidth="1"/>
    <col min="5" max="5" width="12.85546875" customWidth="1"/>
    <col min="6" max="6" width="17.28515625" customWidth="1"/>
  </cols>
  <sheetData>
    <row r="1" spans="1:6" ht="56.25" customHeight="1" thickBot="1">
      <c r="A1" s="798" t="s">
        <v>257</v>
      </c>
      <c r="B1" s="1326" t="s">
        <v>258</v>
      </c>
      <c r="C1" s="1326"/>
      <c r="D1" s="1326"/>
      <c r="E1" s="1326"/>
      <c r="F1" s="1327"/>
    </row>
    <row r="2" spans="1:6" ht="25.5">
      <c r="A2" s="799" t="s">
        <v>259</v>
      </c>
      <c r="B2" s="800" t="s">
        <v>260</v>
      </c>
      <c r="C2" s="800" t="s">
        <v>202</v>
      </c>
      <c r="D2" s="801" t="s">
        <v>261</v>
      </c>
      <c r="E2" s="774" t="s">
        <v>262</v>
      </c>
      <c r="F2" s="775" t="s">
        <v>263</v>
      </c>
    </row>
    <row r="3" spans="1:6" ht="25.5">
      <c r="A3" s="804" t="s">
        <v>264</v>
      </c>
      <c r="B3" s="848" t="s">
        <v>265</v>
      </c>
      <c r="C3" s="791" t="s">
        <v>202</v>
      </c>
      <c r="D3" s="792">
        <v>1</v>
      </c>
      <c r="E3" s="778" t="e">
        <f>Orçamento!#REF!</f>
        <v>#REF!</v>
      </c>
      <c r="F3" s="776" t="e">
        <f>D3*E3</f>
        <v>#REF!</v>
      </c>
    </row>
    <row r="4" spans="1:6" ht="25.5">
      <c r="A4" s="808" t="s">
        <v>266</v>
      </c>
      <c r="B4" s="794" t="s">
        <v>267</v>
      </c>
      <c r="C4" s="793" t="s">
        <v>193</v>
      </c>
      <c r="D4" s="795" t="s">
        <v>268</v>
      </c>
      <c r="E4" s="778" t="e">
        <f>E3</f>
        <v>#REF!</v>
      </c>
      <c r="F4" s="776" t="e">
        <f t="shared" ref="F4:F6" si="0">D4*E4</f>
        <v>#REF!</v>
      </c>
    </row>
    <row r="5" spans="1:6" ht="25.5">
      <c r="A5" s="809" t="s">
        <v>191</v>
      </c>
      <c r="B5" s="846" t="s">
        <v>192</v>
      </c>
      <c r="C5" s="796" t="s">
        <v>193</v>
      </c>
      <c r="D5" s="797">
        <v>2.3E-3</v>
      </c>
      <c r="E5" s="778" t="e">
        <f>E3</f>
        <v>#REF!</v>
      </c>
      <c r="F5" s="776" t="e">
        <f t="shared" si="0"/>
        <v>#REF!</v>
      </c>
    </row>
    <row r="6" spans="1:6" ht="13.5" thickBot="1">
      <c r="A6" s="810" t="s">
        <v>194</v>
      </c>
      <c r="B6" s="847" t="s">
        <v>195</v>
      </c>
      <c r="C6" s="811" t="s">
        <v>190</v>
      </c>
      <c r="D6" s="812">
        <v>0.88</v>
      </c>
      <c r="E6" s="779" t="e">
        <f>E3</f>
        <v>#REF!</v>
      </c>
      <c r="F6" s="777" t="e">
        <f t="shared" si="0"/>
        <v>#REF!</v>
      </c>
    </row>
    <row r="7" spans="1:6" ht="16.5" thickBot="1">
      <c r="A7" s="798" t="s">
        <v>269</v>
      </c>
      <c r="B7" s="1328" t="s">
        <v>270</v>
      </c>
      <c r="C7" s="1328"/>
      <c r="D7" s="1328"/>
      <c r="E7" s="1328"/>
      <c r="F7" s="1329"/>
    </row>
    <row r="8" spans="1:6" ht="25.5">
      <c r="A8" s="799" t="s">
        <v>259</v>
      </c>
      <c r="B8" s="800" t="s">
        <v>260</v>
      </c>
      <c r="C8" s="807" t="s">
        <v>202</v>
      </c>
      <c r="D8" s="801" t="s">
        <v>261</v>
      </c>
      <c r="E8" s="780" t="s">
        <v>262</v>
      </c>
      <c r="F8" s="781" t="s">
        <v>263</v>
      </c>
    </row>
    <row r="9" spans="1:6" ht="25.5">
      <c r="A9" s="804" t="s">
        <v>271</v>
      </c>
      <c r="B9" s="848" t="s">
        <v>272</v>
      </c>
      <c r="C9" s="791" t="s">
        <v>202</v>
      </c>
      <c r="D9" s="792">
        <v>1</v>
      </c>
      <c r="E9" s="784">
        <f>Orçamento!E18</f>
        <v>28</v>
      </c>
      <c r="F9" s="782">
        <f>D9*E9</f>
        <v>28</v>
      </c>
    </row>
    <row r="10" spans="1:6" ht="25.5">
      <c r="A10" s="808" t="s">
        <v>266</v>
      </c>
      <c r="B10" s="794" t="s">
        <v>267</v>
      </c>
      <c r="C10" s="793" t="s">
        <v>193</v>
      </c>
      <c r="D10" s="795" t="s">
        <v>273</v>
      </c>
      <c r="E10" s="784">
        <f>E9</f>
        <v>28</v>
      </c>
      <c r="F10" s="782">
        <f t="shared" ref="F10:F12" si="1">D10*E10</f>
        <v>0.14000000000000001</v>
      </c>
    </row>
    <row r="11" spans="1:6" ht="25.5">
      <c r="A11" s="809" t="s">
        <v>191</v>
      </c>
      <c r="B11" s="846" t="s">
        <v>192</v>
      </c>
      <c r="C11" s="796" t="s">
        <v>193</v>
      </c>
      <c r="D11" s="797">
        <v>5.7499999999999999E-3</v>
      </c>
      <c r="E11" s="784">
        <f>E9</f>
        <v>28</v>
      </c>
      <c r="F11" s="782">
        <f t="shared" si="1"/>
        <v>0.161</v>
      </c>
    </row>
    <row r="12" spans="1:6" ht="13.5" thickBot="1">
      <c r="A12" s="810" t="s">
        <v>194</v>
      </c>
      <c r="B12" s="847" t="s">
        <v>195</v>
      </c>
      <c r="C12" s="811" t="s">
        <v>190</v>
      </c>
      <c r="D12" s="812">
        <v>2.21</v>
      </c>
      <c r="E12" s="785">
        <f>E9</f>
        <v>28</v>
      </c>
      <c r="F12" s="783">
        <f t="shared" si="1"/>
        <v>61.879999999999995</v>
      </c>
    </row>
    <row r="13" spans="1:6" ht="16.5" thickBot="1">
      <c r="A13" s="798" t="s">
        <v>274</v>
      </c>
      <c r="B13" s="1330" t="s">
        <v>275</v>
      </c>
      <c r="C13" s="1330"/>
      <c r="D13" s="1330"/>
      <c r="E13" s="1330"/>
      <c r="F13" s="1331"/>
    </row>
    <row r="14" spans="1:6" ht="25.5">
      <c r="A14" s="799" t="s">
        <v>259</v>
      </c>
      <c r="B14" s="800" t="s">
        <v>260</v>
      </c>
      <c r="C14" s="800" t="s">
        <v>202</v>
      </c>
      <c r="D14" s="801" t="s">
        <v>261</v>
      </c>
      <c r="E14" s="802" t="s">
        <v>262</v>
      </c>
      <c r="F14" s="803" t="s">
        <v>263</v>
      </c>
    </row>
    <row r="15" spans="1:6" ht="25.5">
      <c r="A15" s="804" t="s">
        <v>276</v>
      </c>
      <c r="B15" s="848" t="s">
        <v>277</v>
      </c>
      <c r="C15" s="791" t="s">
        <v>202</v>
      </c>
      <c r="D15" s="792">
        <v>1</v>
      </c>
      <c r="E15" s="813" t="e">
        <f>Orçamento!#REF!</f>
        <v>#REF!</v>
      </c>
      <c r="F15" s="805" t="e">
        <f>D15*E15</f>
        <v>#REF!</v>
      </c>
    </row>
    <row r="16" spans="1:6" ht="25.5">
      <c r="A16" s="808" t="s">
        <v>266</v>
      </c>
      <c r="B16" s="794" t="s">
        <v>267</v>
      </c>
      <c r="C16" s="793" t="s">
        <v>193</v>
      </c>
      <c r="D16" s="795" t="s">
        <v>278</v>
      </c>
      <c r="E16" s="813" t="e">
        <f>E15</f>
        <v>#REF!</v>
      </c>
      <c r="F16" s="805" t="e">
        <f>D16*E16</f>
        <v>#REF!</v>
      </c>
    </row>
    <row r="17" spans="1:6" ht="25.5">
      <c r="A17" s="809" t="s">
        <v>191</v>
      </c>
      <c r="B17" s="846" t="s">
        <v>192</v>
      </c>
      <c r="C17" s="796" t="s">
        <v>193</v>
      </c>
      <c r="D17" s="797">
        <v>1.38E-2</v>
      </c>
      <c r="E17" s="813" t="e">
        <f>E15</f>
        <v>#REF!</v>
      </c>
      <c r="F17" s="805" t="e">
        <f t="shared" ref="F17:F18" si="2">D17*E17</f>
        <v>#REF!</v>
      </c>
    </row>
    <row r="18" spans="1:6" ht="13.5" thickBot="1">
      <c r="A18" s="810" t="s">
        <v>194</v>
      </c>
      <c r="B18" s="847" t="s">
        <v>195</v>
      </c>
      <c r="C18" s="811" t="s">
        <v>190</v>
      </c>
      <c r="D18" s="812">
        <v>5.3</v>
      </c>
      <c r="E18" s="814" t="e">
        <f>E15</f>
        <v>#REF!</v>
      </c>
      <c r="F18" s="806" t="e">
        <f t="shared" si="2"/>
        <v>#REF!</v>
      </c>
    </row>
    <row r="19" spans="1:6" ht="16.5" thickBot="1">
      <c r="A19" s="823">
        <v>83715</v>
      </c>
      <c r="B19" s="1324" t="s">
        <v>280</v>
      </c>
      <c r="C19" s="1324"/>
      <c r="D19" s="1324"/>
      <c r="E19" s="1324"/>
      <c r="F19" s="1325"/>
    </row>
    <row r="20" spans="1:6" ht="25.5">
      <c r="A20" s="824" t="s">
        <v>259</v>
      </c>
      <c r="B20" s="825" t="s">
        <v>260</v>
      </c>
      <c r="C20" s="825" t="s">
        <v>202</v>
      </c>
      <c r="D20" s="826" t="s">
        <v>261</v>
      </c>
      <c r="E20" s="827" t="s">
        <v>262</v>
      </c>
      <c r="F20" s="828" t="s">
        <v>263</v>
      </c>
    </row>
    <row r="21" spans="1:6">
      <c r="A21" s="829" t="s">
        <v>281</v>
      </c>
      <c r="B21" s="848" t="s">
        <v>282</v>
      </c>
      <c r="C21" s="815" t="s">
        <v>190</v>
      </c>
      <c r="D21" s="816" t="s">
        <v>283</v>
      </c>
      <c r="E21" s="837" t="e">
        <f>Orçamento!#REF!</f>
        <v>#REF!</v>
      </c>
      <c r="F21" s="835">
        <v>49</v>
      </c>
    </row>
    <row r="22" spans="1:6" ht="38.25">
      <c r="A22" s="834" t="s">
        <v>284</v>
      </c>
      <c r="B22" s="821" t="s">
        <v>285</v>
      </c>
      <c r="C22" s="820" t="s">
        <v>286</v>
      </c>
      <c r="D22" s="822" t="s">
        <v>287</v>
      </c>
      <c r="E22" s="837" t="e">
        <f>E21</f>
        <v>#REF!</v>
      </c>
      <c r="F22" s="835">
        <v>48</v>
      </c>
    </row>
    <row r="23" spans="1:6">
      <c r="A23" s="830" t="s">
        <v>203</v>
      </c>
      <c r="B23" s="846" t="s">
        <v>204</v>
      </c>
      <c r="C23" s="817" t="s">
        <v>205</v>
      </c>
      <c r="D23" s="819">
        <v>583.20000000000005</v>
      </c>
      <c r="E23" s="837" t="e">
        <f>E21</f>
        <v>#REF!</v>
      </c>
      <c r="F23" s="835">
        <v>11664</v>
      </c>
    </row>
    <row r="24" spans="1:6" ht="51">
      <c r="A24" s="830" t="s">
        <v>288</v>
      </c>
      <c r="B24" s="818" t="s">
        <v>289</v>
      </c>
      <c r="C24" s="817" t="s">
        <v>193</v>
      </c>
      <c r="D24" s="819">
        <v>0.12</v>
      </c>
      <c r="E24" s="837" t="e">
        <f>E21</f>
        <v>#REF!</v>
      </c>
      <c r="F24" s="835">
        <v>2.4</v>
      </c>
    </row>
    <row r="25" spans="1:6" ht="25.5">
      <c r="A25" s="830" t="s">
        <v>191</v>
      </c>
      <c r="B25" s="846" t="s">
        <v>192</v>
      </c>
      <c r="C25" s="817" t="s">
        <v>193</v>
      </c>
      <c r="D25" s="819">
        <v>0.15</v>
      </c>
      <c r="E25" s="838" t="e">
        <f>E21</f>
        <v>#REF!</v>
      </c>
      <c r="F25" s="835">
        <v>3</v>
      </c>
    </row>
    <row r="26" spans="1:6">
      <c r="A26" s="830" t="s">
        <v>290</v>
      </c>
      <c r="B26" s="846" t="s">
        <v>291</v>
      </c>
      <c r="C26" s="817" t="s">
        <v>190</v>
      </c>
      <c r="D26" s="819">
        <v>22.44</v>
      </c>
      <c r="E26" s="838" t="e">
        <f>E21</f>
        <v>#REF!</v>
      </c>
      <c r="F26" s="835">
        <v>448.8</v>
      </c>
    </row>
    <row r="27" spans="1:6">
      <c r="A27" s="830" t="s">
        <v>194</v>
      </c>
      <c r="B27" s="846" t="s">
        <v>195</v>
      </c>
      <c r="C27" s="817" t="s">
        <v>190</v>
      </c>
      <c r="D27" s="819">
        <v>21.51</v>
      </c>
      <c r="E27" s="838" t="e">
        <f>E21</f>
        <v>#REF!</v>
      </c>
      <c r="F27" s="835">
        <v>430.2</v>
      </c>
    </row>
    <row r="28" spans="1:6" ht="25.5">
      <c r="A28" s="830" t="s">
        <v>292</v>
      </c>
      <c r="B28" s="818" t="s">
        <v>293</v>
      </c>
      <c r="C28" s="817" t="s">
        <v>193</v>
      </c>
      <c r="D28" s="819" t="s">
        <v>294</v>
      </c>
      <c r="E28" s="838" t="e">
        <f>E21</f>
        <v>#REF!</v>
      </c>
      <c r="F28" s="835">
        <v>1</v>
      </c>
    </row>
    <row r="29" spans="1:6" ht="25.5">
      <c r="A29" s="830" t="s">
        <v>191</v>
      </c>
      <c r="B29" s="846" t="s">
        <v>192</v>
      </c>
      <c r="C29" s="817" t="s">
        <v>193</v>
      </c>
      <c r="D29" s="819">
        <v>7.0000000000000007E-2</v>
      </c>
      <c r="E29" s="838" t="e">
        <f>E21</f>
        <v>#REF!</v>
      </c>
      <c r="F29" s="835">
        <v>1.4</v>
      </c>
    </row>
    <row r="30" spans="1:6" ht="13.5" thickBot="1">
      <c r="A30" s="831" t="s">
        <v>194</v>
      </c>
      <c r="B30" s="847" t="s">
        <v>195</v>
      </c>
      <c r="C30" s="832" t="s">
        <v>190</v>
      </c>
      <c r="D30" s="833">
        <v>27.05</v>
      </c>
      <c r="E30" s="839" t="e">
        <f>E21</f>
        <v>#REF!</v>
      </c>
      <c r="F30" s="836">
        <v>541</v>
      </c>
    </row>
    <row r="31" spans="1:6" ht="16.5" thickBot="1">
      <c r="A31" s="855" t="s">
        <v>279</v>
      </c>
      <c r="B31" s="1324" t="s">
        <v>175</v>
      </c>
      <c r="C31" s="1324"/>
      <c r="D31" s="1324"/>
      <c r="E31" s="1324"/>
      <c r="F31" s="1325"/>
    </row>
    <row r="32" spans="1:6" s="850" customFormat="1" ht="25.5">
      <c r="A32" s="856" t="s">
        <v>259</v>
      </c>
      <c r="B32" s="857" t="s">
        <v>260</v>
      </c>
      <c r="C32" s="857" t="s">
        <v>202</v>
      </c>
      <c r="D32" s="858" t="s">
        <v>261</v>
      </c>
      <c r="E32" s="827" t="s">
        <v>262</v>
      </c>
      <c r="F32" s="828" t="s">
        <v>263</v>
      </c>
    </row>
    <row r="33" spans="1:6" s="850" customFormat="1" ht="51">
      <c r="A33" s="845" t="str">
        <f>Orçamento!A33</f>
        <v>COMP-06</v>
      </c>
      <c r="B33" s="773" t="str">
        <f>Orçamento!C33</f>
        <v xml:space="preserve"> CONSTRUÇÃO DE PAVIMENTO COM APLICAÇÃO DE CONCRETO BETUMINOSO USINADO A QUENTE (CBUQ), BINDER, COM ESPESSURA DE 4,0 CM - EXCLUSIVE TRANSPORTE. Composição 95994(Código Sinapi) - M3</v>
      </c>
      <c r="C33" s="854" t="s">
        <v>0</v>
      </c>
      <c r="D33" s="853">
        <v>1</v>
      </c>
      <c r="E33" s="844">
        <f>Orçamento!E33</f>
        <v>20.921099999999999</v>
      </c>
      <c r="F33" s="845">
        <f>D33*E33</f>
        <v>20.921099999999999</v>
      </c>
    </row>
    <row r="34" spans="1:6" ht="13.5" thickBot="1"/>
    <row r="35" spans="1:6" s="850" customFormat="1" ht="16.5" thickBot="1">
      <c r="A35" s="855"/>
      <c r="B35" s="1324" t="s">
        <v>251</v>
      </c>
      <c r="C35" s="1324"/>
      <c r="D35" s="1324"/>
      <c r="E35" s="1324"/>
      <c r="F35" s="1325"/>
    </row>
    <row r="36" spans="1:6" s="850" customFormat="1" ht="25.5">
      <c r="A36" s="856" t="s">
        <v>259</v>
      </c>
      <c r="B36" s="857" t="s">
        <v>260</v>
      </c>
      <c r="C36" s="857" t="s">
        <v>202</v>
      </c>
      <c r="D36" s="858" t="s">
        <v>261</v>
      </c>
      <c r="E36" s="827" t="s">
        <v>262</v>
      </c>
      <c r="F36" s="828" t="s">
        <v>263</v>
      </c>
    </row>
    <row r="37" spans="1:6" s="850" customFormat="1" ht="12.75" customHeight="1">
      <c r="A37" s="521" t="s">
        <v>188</v>
      </c>
      <c r="B37" s="772" t="s">
        <v>189</v>
      </c>
      <c r="C37" s="521" t="s">
        <v>190</v>
      </c>
      <c r="D37" s="523">
        <v>32.200000000000003</v>
      </c>
      <c r="E37" s="524">
        <v>5</v>
      </c>
      <c r="F37" s="525">
        <f>D37*E37</f>
        <v>161</v>
      </c>
    </row>
    <row r="38" spans="1:6" s="850" customFormat="1" ht="13.5" customHeight="1">
      <c r="A38" s="521" t="s">
        <v>191</v>
      </c>
      <c r="B38" s="772" t="s">
        <v>192</v>
      </c>
      <c r="C38" s="521" t="s">
        <v>193</v>
      </c>
      <c r="D38" s="523">
        <v>0.8</v>
      </c>
      <c r="E38" s="524">
        <v>62.75</v>
      </c>
      <c r="F38" s="525">
        <f t="shared" ref="F38:F49" si="3">D38*E38</f>
        <v>50.2</v>
      </c>
    </row>
    <row r="39" spans="1:6" s="850" customFormat="1" ht="13.5">
      <c r="A39" s="521" t="s">
        <v>194</v>
      </c>
      <c r="B39" s="772" t="s">
        <v>195</v>
      </c>
      <c r="C39" s="521" t="s">
        <v>190</v>
      </c>
      <c r="D39" s="523">
        <v>320</v>
      </c>
      <c r="E39" s="524">
        <v>0.49</v>
      </c>
      <c r="F39" s="525">
        <f t="shared" si="3"/>
        <v>156.80000000000001</v>
      </c>
    </row>
    <row r="40" spans="1:6" s="850" customFormat="1" ht="27">
      <c r="A40" s="521" t="s">
        <v>196</v>
      </c>
      <c r="B40" s="772" t="s">
        <v>197</v>
      </c>
      <c r="C40" s="521" t="s">
        <v>193</v>
      </c>
      <c r="D40" s="523">
        <v>1.8</v>
      </c>
      <c r="E40" s="524">
        <v>66.290000000000006</v>
      </c>
      <c r="F40" s="525">
        <f t="shared" si="3"/>
        <v>119.32200000000002</v>
      </c>
    </row>
    <row r="41" spans="1:6" s="850" customFormat="1" ht="13.5">
      <c r="A41" s="521" t="s">
        <v>198</v>
      </c>
      <c r="B41" s="772" t="s">
        <v>199</v>
      </c>
      <c r="C41" s="521" t="s">
        <v>190</v>
      </c>
      <c r="D41" s="523">
        <v>0.05</v>
      </c>
      <c r="E41" s="524">
        <v>11.42</v>
      </c>
      <c r="F41" s="525">
        <f t="shared" si="3"/>
        <v>0.57100000000000006</v>
      </c>
    </row>
    <row r="42" spans="1:6" s="850" customFormat="1" ht="27">
      <c r="A42" s="521" t="s">
        <v>200</v>
      </c>
      <c r="B42" s="772" t="s">
        <v>201</v>
      </c>
      <c r="C42" s="521" t="s">
        <v>202</v>
      </c>
      <c r="D42" s="523">
        <v>0.23</v>
      </c>
      <c r="E42" s="524">
        <v>3.72</v>
      </c>
      <c r="F42" s="525">
        <f t="shared" si="3"/>
        <v>0.85560000000000003</v>
      </c>
    </row>
    <row r="43" spans="1:6" s="850" customFormat="1" ht="13.5">
      <c r="A43" s="521" t="s">
        <v>203</v>
      </c>
      <c r="B43" s="772" t="s">
        <v>204</v>
      </c>
      <c r="C43" s="521" t="s">
        <v>205</v>
      </c>
      <c r="D43" s="523">
        <v>530</v>
      </c>
      <c r="E43" s="524">
        <v>0.37</v>
      </c>
      <c r="F43" s="525">
        <f t="shared" si="3"/>
        <v>196.1</v>
      </c>
    </row>
    <row r="44" spans="1:6" s="850" customFormat="1" ht="13.5">
      <c r="A44" s="521" t="s">
        <v>207</v>
      </c>
      <c r="B44" s="522" t="s">
        <v>208</v>
      </c>
      <c r="C44" s="521" t="s">
        <v>209</v>
      </c>
      <c r="D44" s="523">
        <v>2.2400000000000002</v>
      </c>
      <c r="E44" s="524">
        <v>15.46</v>
      </c>
      <c r="F44" s="525">
        <f t="shared" si="3"/>
        <v>34.630400000000009</v>
      </c>
    </row>
    <row r="45" spans="1:6" s="850" customFormat="1" ht="13.5">
      <c r="A45" s="521" t="s">
        <v>210</v>
      </c>
      <c r="B45" s="522" t="s">
        <v>211</v>
      </c>
      <c r="C45" s="521" t="s">
        <v>209</v>
      </c>
      <c r="D45" s="523">
        <v>0.03</v>
      </c>
      <c r="E45" s="524">
        <v>16.87</v>
      </c>
      <c r="F45" s="525">
        <f t="shared" si="3"/>
        <v>0.50609999999999999</v>
      </c>
    </row>
    <row r="46" spans="1:6" s="850" customFormat="1" ht="13.5">
      <c r="A46" s="521" t="s">
        <v>212</v>
      </c>
      <c r="B46" s="522" t="s">
        <v>213</v>
      </c>
      <c r="C46" s="521" t="s">
        <v>209</v>
      </c>
      <c r="D46" s="523">
        <v>2.2400000000000002</v>
      </c>
      <c r="E46" s="524">
        <v>20.059999999999999</v>
      </c>
      <c r="F46" s="525">
        <f t="shared" si="3"/>
        <v>44.934400000000004</v>
      </c>
    </row>
    <row r="47" spans="1:6" s="850" customFormat="1" ht="13.5">
      <c r="A47" s="521" t="s">
        <v>214</v>
      </c>
      <c r="B47" s="522" t="s">
        <v>215</v>
      </c>
      <c r="C47" s="521" t="s">
        <v>209</v>
      </c>
      <c r="D47" s="523">
        <v>0.35</v>
      </c>
      <c r="E47" s="524">
        <v>20.059999999999999</v>
      </c>
      <c r="F47" s="525">
        <f t="shared" si="3"/>
        <v>7.020999999999999</v>
      </c>
    </row>
    <row r="48" spans="1:6" s="850" customFormat="1" ht="13.5">
      <c r="A48" s="521" t="s">
        <v>216</v>
      </c>
      <c r="B48" s="522" t="s">
        <v>217</v>
      </c>
      <c r="C48" s="521" t="s">
        <v>209</v>
      </c>
      <c r="D48" s="523">
        <v>12.45</v>
      </c>
      <c r="E48" s="524">
        <v>20.18</v>
      </c>
      <c r="F48" s="525">
        <f t="shared" si="3"/>
        <v>251.24099999999999</v>
      </c>
    </row>
    <row r="49" spans="1:6" s="850" customFormat="1" ht="14.25" thickBot="1">
      <c r="A49" s="521" t="s">
        <v>218</v>
      </c>
      <c r="B49" s="522" t="s">
        <v>219</v>
      </c>
      <c r="C49" s="521" t="s">
        <v>209</v>
      </c>
      <c r="D49" s="523">
        <v>33.57</v>
      </c>
      <c r="E49" s="524">
        <v>16.28</v>
      </c>
      <c r="F49" s="525">
        <f t="shared" si="3"/>
        <v>546.51960000000008</v>
      </c>
    </row>
    <row r="50" spans="1:6" s="850" customFormat="1" ht="16.5" thickBot="1">
      <c r="A50" s="855">
        <v>94271</v>
      </c>
      <c r="B50" s="1324" t="s">
        <v>251</v>
      </c>
      <c r="C50" s="1324"/>
      <c r="D50" s="1324"/>
      <c r="E50" s="1324"/>
      <c r="F50" s="1325"/>
    </row>
    <row r="51" spans="1:6" s="850" customFormat="1" ht="25.5">
      <c r="A51" s="856" t="s">
        <v>259</v>
      </c>
      <c r="B51" s="857" t="s">
        <v>260</v>
      </c>
      <c r="C51" s="857" t="s">
        <v>202</v>
      </c>
      <c r="D51" s="858" t="s">
        <v>261</v>
      </c>
      <c r="E51" s="827" t="s">
        <v>262</v>
      </c>
      <c r="F51" s="828" t="s">
        <v>263</v>
      </c>
    </row>
    <row r="52" spans="1:6" s="850" customFormat="1" ht="13.5">
      <c r="A52" s="770" t="s">
        <v>191</v>
      </c>
      <c r="B52" s="770" t="s">
        <v>192</v>
      </c>
      <c r="C52" s="770" t="s">
        <v>193</v>
      </c>
      <c r="D52" s="770" t="s">
        <v>307</v>
      </c>
      <c r="E52" s="771">
        <f>Orçamento!E34</f>
        <v>20.149999999999999</v>
      </c>
      <c r="F52" s="769">
        <f>D52*E52</f>
        <v>0.42314999999999997</v>
      </c>
    </row>
    <row r="53" spans="1:6" s="850" customFormat="1" ht="13.5">
      <c r="A53" s="770" t="s">
        <v>310</v>
      </c>
      <c r="B53" s="770" t="s">
        <v>311</v>
      </c>
      <c r="C53" s="770" t="s">
        <v>193</v>
      </c>
      <c r="D53" s="770" t="s">
        <v>312</v>
      </c>
      <c r="E53" s="771">
        <f>E52</f>
        <v>20.149999999999999</v>
      </c>
      <c r="F53" s="769">
        <f>D53*E53</f>
        <v>2.4784499999999996</v>
      </c>
    </row>
    <row r="54" spans="1:6" s="850" customFormat="1"/>
    <row r="55" spans="1:6" s="850" customFormat="1"/>
    <row r="56" spans="1:6" s="850" customFormat="1"/>
    <row r="57" spans="1:6" s="850" customFormat="1"/>
    <row r="58" spans="1:6" s="850" customFormat="1"/>
    <row r="61" spans="1:6" ht="12.75" customHeight="1">
      <c r="A61" s="1320" t="s">
        <v>295</v>
      </c>
      <c r="B61" s="1321"/>
      <c r="C61" s="1321"/>
      <c r="D61" s="1321"/>
      <c r="E61" s="1321"/>
      <c r="F61" s="1321"/>
    </row>
    <row r="62" spans="1:6" ht="13.5" customHeight="1" thickBot="1">
      <c r="A62" s="1322"/>
      <c r="B62" s="1323"/>
      <c r="C62" s="1323"/>
      <c r="D62" s="1323"/>
      <c r="E62" s="1323"/>
      <c r="F62" s="1323"/>
    </row>
    <row r="63" spans="1:6" ht="13.5" thickBot="1">
      <c r="A63" s="860">
        <v>33</v>
      </c>
      <c r="B63" s="849" t="s">
        <v>282</v>
      </c>
      <c r="C63" s="861" t="s">
        <v>190</v>
      </c>
      <c r="D63" s="789">
        <f>F21</f>
        <v>49</v>
      </c>
      <c r="E63" s="788">
        <v>5.88</v>
      </c>
      <c r="F63" s="787">
        <f t="shared" ref="F63:F76" si="4">D63*E63</f>
        <v>288.12</v>
      </c>
    </row>
    <row r="64" spans="1:6">
      <c r="A64" s="859" t="s">
        <v>188</v>
      </c>
      <c r="B64" s="852" t="s">
        <v>189</v>
      </c>
      <c r="C64" s="861" t="s">
        <v>190</v>
      </c>
      <c r="D64" s="841">
        <f>F37</f>
        <v>161</v>
      </c>
      <c r="E64" s="842"/>
      <c r="F64" s="786">
        <f t="shared" si="4"/>
        <v>0</v>
      </c>
    </row>
    <row r="65" spans="1:6">
      <c r="A65" s="859" t="s">
        <v>296</v>
      </c>
      <c r="B65" s="852" t="s">
        <v>297</v>
      </c>
      <c r="C65" s="851" t="s">
        <v>190</v>
      </c>
      <c r="D65" s="841"/>
      <c r="E65" s="842"/>
      <c r="F65" s="786">
        <f t="shared" si="4"/>
        <v>0</v>
      </c>
    </row>
    <row r="66" spans="1:6" ht="25.5">
      <c r="A66" s="859" t="s">
        <v>298</v>
      </c>
      <c r="B66" s="852" t="s">
        <v>299</v>
      </c>
      <c r="C66" s="851" t="s">
        <v>193</v>
      </c>
      <c r="D66" s="841"/>
      <c r="E66" s="842"/>
      <c r="F66" s="786">
        <f t="shared" si="4"/>
        <v>0</v>
      </c>
    </row>
    <row r="67" spans="1:6" ht="25.5">
      <c r="A67" s="859">
        <v>370</v>
      </c>
      <c r="B67" s="848" t="s">
        <v>192</v>
      </c>
      <c r="C67" s="851" t="s">
        <v>193</v>
      </c>
      <c r="D67" s="841" t="e">
        <f>F29+F25++F5+F11+F17+F38</f>
        <v>#REF!</v>
      </c>
      <c r="E67" s="842">
        <v>62.75</v>
      </c>
      <c r="F67" s="786" t="e">
        <f t="shared" si="4"/>
        <v>#REF!</v>
      </c>
    </row>
    <row r="68" spans="1:6">
      <c r="A68" s="859">
        <v>1106</v>
      </c>
      <c r="B68" s="848" t="s">
        <v>291</v>
      </c>
      <c r="C68" s="851" t="s">
        <v>190</v>
      </c>
      <c r="D68" s="841">
        <f>F26</f>
        <v>448.8</v>
      </c>
      <c r="E68" s="842">
        <v>0.56999999999999995</v>
      </c>
      <c r="F68" s="786">
        <f t="shared" si="4"/>
        <v>255.81599999999997</v>
      </c>
    </row>
    <row r="69" spans="1:6" ht="25.5">
      <c r="A69" s="859" t="s">
        <v>300</v>
      </c>
      <c r="B69" s="852" t="s">
        <v>301</v>
      </c>
      <c r="C69" s="851" t="s">
        <v>205</v>
      </c>
      <c r="D69" s="841"/>
      <c r="E69" s="842"/>
      <c r="F69" s="786">
        <f t="shared" si="4"/>
        <v>0</v>
      </c>
    </row>
    <row r="70" spans="1:6" ht="15">
      <c r="A70" s="859" t="s">
        <v>194</v>
      </c>
      <c r="B70" s="848" t="s">
        <v>195</v>
      </c>
      <c r="C70" s="851" t="s">
        <v>190</v>
      </c>
      <c r="D70" s="790" t="e">
        <f>(F30+F27+F18+F12+F6+F39)</f>
        <v>#REF!</v>
      </c>
      <c r="E70" s="842">
        <v>0.48</v>
      </c>
      <c r="F70" s="786" t="e">
        <f t="shared" si="4"/>
        <v>#REF!</v>
      </c>
    </row>
    <row r="71" spans="1:6" ht="25.5">
      <c r="A71" s="859">
        <v>4718</v>
      </c>
      <c r="B71" s="852" t="s">
        <v>302</v>
      </c>
      <c r="C71" s="851" t="s">
        <v>193</v>
      </c>
      <c r="D71" s="790"/>
      <c r="E71" s="842">
        <v>68.790000000000006</v>
      </c>
      <c r="F71" s="786">
        <f t="shared" si="4"/>
        <v>0</v>
      </c>
    </row>
    <row r="72" spans="1:6" ht="25.5">
      <c r="A72" s="859">
        <v>4721</v>
      </c>
      <c r="B72" s="848" t="s">
        <v>197</v>
      </c>
      <c r="C72" s="851" t="s">
        <v>193</v>
      </c>
      <c r="D72" s="790">
        <f>F40</f>
        <v>119.32200000000002</v>
      </c>
      <c r="E72" s="842">
        <v>68.790000000000006</v>
      </c>
      <c r="F72" s="786">
        <f t="shared" si="4"/>
        <v>8208.1603800000012</v>
      </c>
    </row>
    <row r="73" spans="1:6" ht="15">
      <c r="A73" s="859" t="s">
        <v>198</v>
      </c>
      <c r="B73" s="852" t="s">
        <v>199</v>
      </c>
      <c r="C73" s="851" t="s">
        <v>190</v>
      </c>
      <c r="D73" s="790">
        <f>F41</f>
        <v>0.57100000000000006</v>
      </c>
      <c r="E73" s="842"/>
      <c r="F73" s="786">
        <f t="shared" si="4"/>
        <v>0</v>
      </c>
    </row>
    <row r="74" spans="1:6" ht="15">
      <c r="A74" s="859" t="s">
        <v>303</v>
      </c>
      <c r="B74" s="852" t="s">
        <v>304</v>
      </c>
      <c r="C74" s="851" t="s">
        <v>202</v>
      </c>
      <c r="D74" s="790">
        <f>F42</f>
        <v>0.85560000000000003</v>
      </c>
      <c r="E74" s="842"/>
      <c r="F74" s="786">
        <f t="shared" si="4"/>
        <v>0</v>
      </c>
    </row>
    <row r="75" spans="1:6" ht="15">
      <c r="A75" s="859" t="s">
        <v>200</v>
      </c>
      <c r="B75" s="852" t="s">
        <v>305</v>
      </c>
      <c r="C75" s="851" t="s">
        <v>202</v>
      </c>
      <c r="D75" s="790"/>
      <c r="E75" s="842"/>
      <c r="F75" s="786">
        <f t="shared" si="4"/>
        <v>0</v>
      </c>
    </row>
    <row r="76" spans="1:6" ht="15">
      <c r="A76" s="859" t="s">
        <v>203</v>
      </c>
      <c r="B76" s="848" t="s">
        <v>204</v>
      </c>
      <c r="C76" s="851" t="s">
        <v>205</v>
      </c>
      <c r="D76" s="790">
        <f>F23+F43</f>
        <v>11860.1</v>
      </c>
      <c r="E76" s="842">
        <v>0.37</v>
      </c>
      <c r="F76" s="786">
        <f t="shared" si="4"/>
        <v>4388.2370000000001</v>
      </c>
    </row>
    <row r="77" spans="1:6" ht="25.5">
      <c r="A77" s="859" t="s">
        <v>271</v>
      </c>
      <c r="B77" s="848" t="s">
        <v>272</v>
      </c>
      <c r="C77" s="851" t="s">
        <v>202</v>
      </c>
      <c r="D77" s="790">
        <f>F9</f>
        <v>28</v>
      </c>
      <c r="E77" s="840" t="e">
        <f>Orçamento!#REF!</f>
        <v>#REF!</v>
      </c>
      <c r="F77" s="786" t="e">
        <f>D77*E77</f>
        <v>#REF!</v>
      </c>
    </row>
    <row r="78" spans="1:6" ht="25.5">
      <c r="A78" s="859" t="s">
        <v>264</v>
      </c>
      <c r="B78" s="848" t="s">
        <v>265</v>
      </c>
      <c r="C78" s="851" t="s">
        <v>202</v>
      </c>
      <c r="D78" s="790" t="e">
        <f>F3</f>
        <v>#REF!</v>
      </c>
      <c r="E78" s="840">
        <f>Orçamento!F18</f>
        <v>0</v>
      </c>
      <c r="F78" s="786" t="e">
        <f t="shared" ref="F78:F79" si="5">D78*E78</f>
        <v>#REF!</v>
      </c>
    </row>
    <row r="79" spans="1:6" ht="25.5">
      <c r="A79" s="859">
        <v>7765</v>
      </c>
      <c r="B79" s="848" t="s">
        <v>277</v>
      </c>
      <c r="C79" s="851" t="s">
        <v>202</v>
      </c>
      <c r="D79" s="790" t="e">
        <f>F15</f>
        <v>#REF!</v>
      </c>
      <c r="E79" s="840" t="e">
        <f>Orçamento!#REF!</f>
        <v>#REF!</v>
      </c>
      <c r="F79" s="786" t="e">
        <f t="shared" si="5"/>
        <v>#REF!</v>
      </c>
    </row>
    <row r="80" spans="1:6" ht="51">
      <c r="A80" s="859" t="str">
        <f>A33</f>
        <v>COMP-06</v>
      </c>
      <c r="B80" s="773" t="str">
        <f>B33</f>
        <v xml:space="preserve"> CONSTRUÇÃO DE PAVIMENTO COM APLICAÇÃO DE CONCRETO BETUMINOSO USINADO A QUENTE (CBUQ), BINDER, COM ESPESSURA DE 4,0 CM - EXCLUSIVE TRANSPORTE. Composição 95994(Código Sinapi) - M3</v>
      </c>
      <c r="C80" s="851" t="s">
        <v>306</v>
      </c>
      <c r="D80" s="842">
        <f>F33</f>
        <v>20.921099999999999</v>
      </c>
      <c r="E80" s="842">
        <f>Orçamento!F33</f>
        <v>0</v>
      </c>
      <c r="F80" s="786">
        <f>D80*E80</f>
        <v>0</v>
      </c>
    </row>
    <row r="81" spans="1:6" ht="13.5">
      <c r="A81" s="770" t="s">
        <v>310</v>
      </c>
      <c r="B81" s="768" t="s">
        <v>311</v>
      </c>
      <c r="C81" s="770" t="s">
        <v>193</v>
      </c>
      <c r="D81">
        <f>F53</f>
        <v>2.4784499999999996</v>
      </c>
      <c r="E81">
        <v>309.47000000000003</v>
      </c>
      <c r="F81" s="843">
        <f>D81*E81</f>
        <v>767.0059215</v>
      </c>
    </row>
    <row r="82" spans="1:6">
      <c r="F82" s="843" t="e">
        <f>SUM(F77:F81)</f>
        <v>#REF!</v>
      </c>
    </row>
    <row r="86" spans="1:6" ht="13.5">
      <c r="A86" s="770" t="s">
        <v>191</v>
      </c>
      <c r="B86" s="770" t="s">
        <v>192</v>
      </c>
      <c r="C86" s="770" t="s">
        <v>193</v>
      </c>
      <c r="D86" s="770" t="s">
        <v>307</v>
      </c>
      <c r="E86" s="769" t="s">
        <v>308</v>
      </c>
      <c r="F86" s="769" t="s">
        <v>309</v>
      </c>
    </row>
    <row r="87" spans="1:6" ht="13.5">
      <c r="A87" s="770" t="s">
        <v>310</v>
      </c>
      <c r="B87" s="770" t="s">
        <v>311</v>
      </c>
      <c r="C87" s="770" t="s">
        <v>193</v>
      </c>
      <c r="D87" s="770" t="s">
        <v>312</v>
      </c>
      <c r="E87" s="769" t="s">
        <v>313</v>
      </c>
      <c r="F87" s="769" t="s">
        <v>314</v>
      </c>
    </row>
  </sheetData>
  <mergeCells count="8">
    <mergeCell ref="A61:F62"/>
    <mergeCell ref="B35:F35"/>
    <mergeCell ref="B50:F50"/>
    <mergeCell ref="B1:F1"/>
    <mergeCell ref="B7:F7"/>
    <mergeCell ref="B13:F13"/>
    <mergeCell ref="B19:F19"/>
    <mergeCell ref="B31:F3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SheetLayoutView="100" workbookViewId="0">
      <selection activeCell="B7" sqref="B7"/>
    </sheetView>
  </sheetViews>
  <sheetFormatPr defaultRowHeight="12"/>
  <cols>
    <col min="1" max="1" width="17.5703125" style="22" customWidth="1"/>
    <col min="2" max="2" width="12.28515625" style="22" customWidth="1"/>
    <col min="3" max="3" width="31" style="22" customWidth="1"/>
    <col min="4" max="4" width="16.28515625" style="22" customWidth="1"/>
    <col min="5" max="5" width="14" style="22" customWidth="1"/>
    <col min="6" max="6" width="13.85546875" style="22" customWidth="1"/>
    <col min="7" max="7" width="12.85546875" style="22" customWidth="1"/>
    <col min="8" max="8" width="14.42578125" style="22" customWidth="1"/>
    <col min="9" max="16384" width="9.140625" style="22"/>
  </cols>
  <sheetData>
    <row r="1" spans="1:8" ht="15" customHeight="1">
      <c r="A1" s="939" t="s">
        <v>58</v>
      </c>
      <c r="B1" s="940"/>
      <c r="C1" s="940"/>
      <c r="D1" s="940"/>
      <c r="E1" s="940"/>
      <c r="F1" s="940"/>
      <c r="G1" s="940"/>
      <c r="H1" s="941"/>
    </row>
    <row r="2" spans="1:8" ht="12.75" customHeight="1">
      <c r="A2" s="942"/>
      <c r="B2" s="943"/>
      <c r="C2" s="943"/>
      <c r="D2" s="943"/>
      <c r="E2" s="943"/>
      <c r="F2" s="943"/>
      <c r="G2" s="943"/>
      <c r="H2" s="944"/>
    </row>
    <row r="3" spans="1:8" ht="15.75" customHeight="1">
      <c r="A3" s="366"/>
      <c r="B3" s="365"/>
      <c r="C3" s="365"/>
      <c r="D3" s="367"/>
      <c r="E3" s="945"/>
      <c r="F3" s="945"/>
      <c r="G3" s="945"/>
      <c r="H3" s="946"/>
    </row>
    <row r="4" spans="1:8" ht="15.75" customHeight="1">
      <c r="A4" s="366"/>
      <c r="B4" s="364" t="str">
        <f>Orçamento!C3</f>
        <v>Local: Estacionamento Prefeitura</v>
      </c>
      <c r="C4" s="368"/>
      <c r="D4" s="367"/>
      <c r="E4" s="369"/>
      <c r="F4" s="956" t="str">
        <f>Orçamento!C7</f>
        <v xml:space="preserve">Boletins de referência: SINAPI Março/20 Não Desonerado </v>
      </c>
      <c r="G4" s="956"/>
      <c r="H4" s="957"/>
    </row>
    <row r="5" spans="1:8" ht="15.75" customHeight="1">
      <c r="A5" s="366"/>
      <c r="B5" s="364" t="str">
        <f>Orçamento!C4</f>
        <v>Tipo de intervenção: Construção</v>
      </c>
      <c r="C5" s="365"/>
      <c r="D5" s="370"/>
      <c r="E5" s="369"/>
      <c r="F5" s="956"/>
      <c r="G5" s="956"/>
      <c r="H5" s="957"/>
    </row>
    <row r="6" spans="1:8" ht="15.75" customHeight="1">
      <c r="A6" s="366"/>
      <c r="B6" s="364" t="str">
        <f>Orçamento!C5</f>
        <v>Prazo de Execução: 30 dias</v>
      </c>
      <c r="C6" s="365"/>
      <c r="D6" s="367"/>
      <c r="E6" s="371"/>
      <c r="F6" s="371"/>
      <c r="G6" s="372" t="str">
        <f>Orçamento!D4</f>
        <v>Data: 12/05/2020</v>
      </c>
      <c r="H6" s="373"/>
    </row>
    <row r="7" spans="1:8" ht="15.75" customHeight="1">
      <c r="A7" s="366"/>
      <c r="B7" s="364" t="str">
        <f>Orçamento!C6</f>
        <v>Área: 697,37 m²</v>
      </c>
      <c r="C7" s="365"/>
      <c r="D7" s="374"/>
      <c r="E7" s="371"/>
      <c r="F7" s="371"/>
      <c r="G7" s="375" t="s">
        <v>55</v>
      </c>
      <c r="H7" s="376">
        <v>0.15</v>
      </c>
    </row>
    <row r="8" spans="1:8" ht="13.5" customHeight="1">
      <c r="A8" s="366"/>
      <c r="B8" s="364" t="s">
        <v>110</v>
      </c>
      <c r="C8" s="378"/>
      <c r="D8" s="378"/>
      <c r="E8" s="378"/>
      <c r="F8" s="377"/>
      <c r="G8" s="378" t="s">
        <v>52</v>
      </c>
      <c r="H8" s="379">
        <v>0.21479999999999999</v>
      </c>
    </row>
    <row r="9" spans="1:8" ht="12.75">
      <c r="A9" s="947" t="s">
        <v>56</v>
      </c>
      <c r="B9" s="950" t="s">
        <v>57</v>
      </c>
      <c r="C9" s="951"/>
      <c r="D9" s="952"/>
      <c r="E9" s="958" t="s">
        <v>58</v>
      </c>
      <c r="F9" s="959"/>
      <c r="G9" s="959"/>
      <c r="H9" s="960"/>
    </row>
    <row r="10" spans="1:8" ht="12.75">
      <c r="A10" s="948"/>
      <c r="B10" s="953"/>
      <c r="C10" s="954"/>
      <c r="D10" s="955"/>
      <c r="E10" s="961" t="s">
        <v>59</v>
      </c>
      <c r="F10" s="962"/>
      <c r="G10" s="962"/>
      <c r="H10" s="963"/>
    </row>
    <row r="11" spans="1:8" ht="12.75">
      <c r="A11" s="948"/>
      <c r="B11" s="950" t="s">
        <v>60</v>
      </c>
      <c r="C11" s="952"/>
      <c r="D11" s="380" t="s">
        <v>61</v>
      </c>
      <c r="E11" s="935" t="s">
        <v>62</v>
      </c>
      <c r="F11" s="936"/>
      <c r="G11" s="935" t="s">
        <v>63</v>
      </c>
      <c r="H11" s="966"/>
    </row>
    <row r="12" spans="1:8" ht="13.5" thickBot="1">
      <c r="A12" s="949"/>
      <c r="B12" s="964"/>
      <c r="C12" s="965"/>
      <c r="D12" s="381" t="s">
        <v>66</v>
      </c>
      <c r="E12" s="382" t="s">
        <v>67</v>
      </c>
      <c r="F12" s="383" t="s">
        <v>68</v>
      </c>
      <c r="G12" s="382" t="s">
        <v>67</v>
      </c>
      <c r="H12" s="384" t="s">
        <v>68</v>
      </c>
    </row>
    <row r="13" spans="1:8" ht="13.5" thickTop="1">
      <c r="A13" s="385"/>
      <c r="B13" s="386"/>
      <c r="C13" s="387"/>
      <c r="D13" s="388"/>
      <c r="E13" s="389"/>
      <c r="F13" s="390"/>
      <c r="G13" s="389"/>
      <c r="H13" s="391"/>
    </row>
    <row r="14" spans="1:8" ht="12.75">
      <c r="A14" s="392" t="s">
        <v>6</v>
      </c>
      <c r="B14" s="937" t="str">
        <f>Orçamento!C10</f>
        <v>SERVIÇOS PRELIMINARES</v>
      </c>
      <c r="C14" s="938"/>
      <c r="D14" s="883">
        <f>Orçamento!J13</f>
        <v>0</v>
      </c>
      <c r="E14" s="884">
        <v>1</v>
      </c>
      <c r="F14" s="885">
        <f>D14</f>
        <v>0</v>
      </c>
      <c r="G14" s="389"/>
      <c r="H14" s="391"/>
    </row>
    <row r="15" spans="1:8" ht="25.5" customHeight="1">
      <c r="A15" s="392" t="s">
        <v>8</v>
      </c>
      <c r="B15" s="937" t="str">
        <f>Orçamento!C14</f>
        <v xml:space="preserve">DRENAGEM DE ÁGUAS PLUVIAIS </v>
      </c>
      <c r="C15" s="938"/>
      <c r="D15" s="393">
        <f>Orçamento!J21</f>
        <v>0</v>
      </c>
      <c r="E15" s="394">
        <v>1</v>
      </c>
      <c r="F15" s="886">
        <f t="shared" ref="F15" si="0">E15*D15</f>
        <v>0</v>
      </c>
      <c r="G15" s="394"/>
      <c r="H15" s="395"/>
    </row>
    <row r="16" spans="1:8" ht="16.5" customHeight="1">
      <c r="A16" s="392" t="s">
        <v>10</v>
      </c>
      <c r="B16" s="933" t="str">
        <f>Orçamento!C23</f>
        <v xml:space="preserve">PAVIMENTAÇÃO ASFÁLTICA </v>
      </c>
      <c r="C16" s="934"/>
      <c r="D16" s="393">
        <f>Orçamento!J41</f>
        <v>0</v>
      </c>
      <c r="E16" s="394">
        <v>0.5</v>
      </c>
      <c r="F16" s="886">
        <f>D16*E16</f>
        <v>0</v>
      </c>
      <c r="G16" s="394">
        <v>0.5</v>
      </c>
      <c r="H16" s="395">
        <f>G16*D16</f>
        <v>0</v>
      </c>
    </row>
    <row r="17" spans="1:10" ht="18" customHeight="1">
      <c r="A17" s="930" t="s">
        <v>69</v>
      </c>
      <c r="B17" s="931"/>
      <c r="C17" s="932"/>
      <c r="D17" s="396"/>
      <c r="E17" s="397" t="e">
        <f>F17/D18</f>
        <v>#DIV/0!</v>
      </c>
      <c r="F17" s="398">
        <f>SUM(F13:F16)</f>
        <v>0</v>
      </c>
      <c r="G17" s="397" t="e">
        <f>H17/D18</f>
        <v>#DIV/0!</v>
      </c>
      <c r="H17" s="398">
        <f>SUM(H13:H16)</f>
        <v>0</v>
      </c>
    </row>
    <row r="18" spans="1:10" ht="17.25" customHeight="1" thickBot="1">
      <c r="A18" s="967" t="s">
        <v>70</v>
      </c>
      <c r="B18" s="968"/>
      <c r="C18" s="969"/>
      <c r="D18" s="399">
        <f>Orçamento!J43</f>
        <v>0</v>
      </c>
      <c r="E18" s="400" t="e">
        <f>F18/D18</f>
        <v>#DIV/0!</v>
      </c>
      <c r="F18" s="401">
        <f>F17</f>
        <v>0</v>
      </c>
      <c r="G18" s="400" t="e">
        <f>H18/D18</f>
        <v>#DIV/0!</v>
      </c>
      <c r="H18" s="401">
        <f>F18+H17</f>
        <v>0</v>
      </c>
    </row>
    <row r="19" spans="1:10" ht="14.25" thickTop="1" thickBot="1">
      <c r="A19" s="402"/>
      <c r="B19" s="403"/>
      <c r="C19" s="403"/>
      <c r="D19" s="404"/>
      <c r="E19" s="405"/>
      <c r="F19" s="406"/>
      <c r="G19" s="405"/>
      <c r="H19" s="407"/>
    </row>
    <row r="20" spans="1:10" ht="12.75">
      <c r="A20" s="980"/>
      <c r="B20" s="976"/>
      <c r="C20" s="976"/>
      <c r="D20" s="976"/>
      <c r="E20" s="974"/>
      <c r="F20" s="974"/>
      <c r="G20" s="974"/>
      <c r="H20" s="974"/>
    </row>
    <row r="21" spans="1:10" ht="12.75">
      <c r="A21" s="980"/>
      <c r="B21" s="976"/>
      <c r="C21" s="976"/>
      <c r="D21" s="976"/>
      <c r="E21" s="975"/>
      <c r="F21" s="975"/>
      <c r="G21" s="975"/>
      <c r="H21" s="975"/>
      <c r="J21" s="91"/>
    </row>
    <row r="22" spans="1:10" ht="12.75">
      <c r="A22" s="980"/>
      <c r="B22" s="976"/>
      <c r="C22" s="976"/>
      <c r="D22" s="66"/>
      <c r="E22" s="980"/>
      <c r="F22" s="980"/>
      <c r="G22" s="980"/>
      <c r="H22" s="980"/>
    </row>
    <row r="23" spans="1:10" ht="12.75">
      <c r="A23" s="980"/>
      <c r="B23" s="976"/>
      <c r="C23" s="976"/>
      <c r="D23" s="67"/>
      <c r="E23" s="65"/>
      <c r="F23" s="65"/>
      <c r="G23" s="65"/>
      <c r="H23" s="65"/>
    </row>
    <row r="24" spans="1:10" ht="12.75">
      <c r="A24" s="63"/>
      <c r="B24" s="64"/>
      <c r="C24" s="64"/>
      <c r="D24" s="67"/>
      <c r="E24" s="65"/>
      <c r="F24" s="96"/>
      <c r="G24" s="65"/>
      <c r="H24" s="96"/>
    </row>
    <row r="25" spans="1:10" ht="15" customHeight="1">
      <c r="A25" s="69"/>
      <c r="B25" s="977"/>
      <c r="C25" s="977"/>
      <c r="D25" s="3"/>
      <c r="E25" s="3"/>
      <c r="F25" s="70"/>
      <c r="G25" s="978"/>
      <c r="H25" s="978"/>
    </row>
    <row r="26" spans="1:10" ht="16.5" customHeight="1">
      <c r="A26" s="69"/>
      <c r="B26" s="981"/>
      <c r="C26" s="982"/>
      <c r="D26" s="3"/>
      <c r="E26" s="3"/>
      <c r="F26" s="71"/>
      <c r="G26" s="72"/>
      <c r="H26" s="72"/>
    </row>
    <row r="27" spans="1:10" ht="17.25" customHeight="1">
      <c r="A27" s="69"/>
      <c r="B27" s="979"/>
      <c r="C27" s="977"/>
      <c r="D27" s="3"/>
      <c r="E27" s="73"/>
      <c r="F27" s="74"/>
      <c r="G27" s="75"/>
      <c r="H27" s="72"/>
    </row>
    <row r="28" spans="1:10" ht="14.25" customHeight="1">
      <c r="A28" s="970"/>
      <c r="B28" s="970"/>
      <c r="C28" s="970"/>
      <c r="D28" s="3"/>
      <c r="E28" s="73"/>
      <c r="F28" s="70"/>
      <c r="G28" s="971"/>
      <c r="H28" s="971"/>
    </row>
    <row r="29" spans="1:10" ht="16.5" customHeight="1">
      <c r="A29" s="972" t="s">
        <v>50</v>
      </c>
      <c r="B29" s="973"/>
      <c r="C29" s="973"/>
      <c r="D29" s="3"/>
      <c r="E29" s="73"/>
      <c r="F29" s="77"/>
      <c r="G29" s="971"/>
      <c r="H29" s="971"/>
    </row>
    <row r="30" spans="1:10" ht="13.5">
      <c r="A30" s="78"/>
      <c r="B30" s="78"/>
      <c r="C30" s="79"/>
      <c r="D30" s="79"/>
      <c r="E30" s="80"/>
      <c r="F30" s="81"/>
      <c r="G30" s="82"/>
      <c r="H30" s="83"/>
    </row>
    <row r="31" spans="1:10" ht="12.75" customHeight="1">
      <c r="A31" s="84"/>
      <c r="B31" s="78"/>
      <c r="C31" s="79"/>
      <c r="D31" s="79"/>
      <c r="E31" s="80"/>
      <c r="F31" s="81"/>
      <c r="G31" s="82"/>
      <c r="H31" s="84"/>
    </row>
    <row r="32" spans="1:10" ht="13.5">
      <c r="A32" s="84"/>
      <c r="B32" s="78"/>
      <c r="C32" s="79"/>
      <c r="D32" s="79"/>
      <c r="E32" s="80"/>
      <c r="F32" s="81"/>
      <c r="G32" s="82"/>
      <c r="H32" s="84"/>
    </row>
    <row r="33" spans="1:8" ht="13.5">
      <c r="A33" s="78"/>
      <c r="B33" s="78"/>
      <c r="C33" s="79"/>
      <c r="D33" s="79"/>
      <c r="E33" s="80"/>
      <c r="F33" s="81"/>
      <c r="G33" s="82"/>
      <c r="H33" s="83"/>
    </row>
    <row r="34" spans="1:8">
      <c r="A34" s="21"/>
      <c r="B34" s="21"/>
      <c r="C34" s="21"/>
      <c r="D34" s="21"/>
      <c r="E34" s="85"/>
      <c r="F34" s="21"/>
      <c r="G34" s="21"/>
      <c r="H34" s="21"/>
    </row>
    <row r="35" spans="1:8">
      <c r="E35" s="86"/>
    </row>
    <row r="36" spans="1:8">
      <c r="E36" s="86"/>
    </row>
    <row r="37" spans="1:8">
      <c r="E37" s="86"/>
    </row>
    <row r="38" spans="1:8">
      <c r="E38" s="86"/>
    </row>
    <row r="40" spans="1:8">
      <c r="C40" s="87"/>
    </row>
  </sheetData>
  <mergeCells count="29">
    <mergeCell ref="A18:C18"/>
    <mergeCell ref="A28:C28"/>
    <mergeCell ref="G28:H29"/>
    <mergeCell ref="A29:C29"/>
    <mergeCell ref="E20:H20"/>
    <mergeCell ref="E21:H21"/>
    <mergeCell ref="B22:C23"/>
    <mergeCell ref="B25:C25"/>
    <mergeCell ref="G25:H25"/>
    <mergeCell ref="B27:C27"/>
    <mergeCell ref="E22:F22"/>
    <mergeCell ref="G22:H22"/>
    <mergeCell ref="B26:C26"/>
    <mergeCell ref="A20:A23"/>
    <mergeCell ref="B20:D21"/>
    <mergeCell ref="A17:C17"/>
    <mergeCell ref="B16:C16"/>
    <mergeCell ref="E11:F11"/>
    <mergeCell ref="B15:C15"/>
    <mergeCell ref="A1:H2"/>
    <mergeCell ref="E3:H3"/>
    <mergeCell ref="A9:A12"/>
    <mergeCell ref="B9:D10"/>
    <mergeCell ref="F4:H5"/>
    <mergeCell ref="E9:H9"/>
    <mergeCell ref="E10:H10"/>
    <mergeCell ref="B11:C12"/>
    <mergeCell ref="G11:H11"/>
    <mergeCell ref="B14:C14"/>
  </mergeCells>
  <pageMargins left="0.78740157480314965" right="0.78740157480314965" top="0.59055118110236227" bottom="0.59055118110236227" header="0" footer="0"/>
  <pageSetup paperSize="9" scale="99" orientation="landscape" r:id="rId1"/>
  <headerFooter>
    <oddFooter>&amp;C&amp;"Arial,Negrito itálico"Gabriela Polachini
Engenheira Civil
CREA 121120804-4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zoomScaleSheetLayoutView="70" workbookViewId="0">
      <selection activeCell="K10" sqref="K10"/>
    </sheetView>
  </sheetViews>
  <sheetFormatPr defaultRowHeight="12"/>
  <cols>
    <col min="1" max="1" width="17.5703125" style="22" customWidth="1"/>
    <col min="2" max="2" width="12.28515625" style="22" customWidth="1"/>
    <col min="3" max="3" width="23.5703125" style="22" customWidth="1"/>
    <col min="4" max="4" width="16.28515625" style="22" customWidth="1"/>
    <col min="5" max="5" width="7.28515625" style="22" bestFit="1" customWidth="1"/>
    <col min="6" max="6" width="13.85546875" style="22" hidden="1" customWidth="1"/>
    <col min="7" max="7" width="8.7109375" style="22" bestFit="1" customWidth="1"/>
    <col min="8" max="8" width="14.42578125" style="22" hidden="1" customWidth="1"/>
    <col min="9" max="9" width="7.28515625" style="22" bestFit="1" customWidth="1"/>
    <col min="10" max="10" width="12.42578125" style="22" bestFit="1" customWidth="1"/>
    <col min="11" max="11" width="12.5703125" style="22" customWidth="1"/>
    <col min="12" max="12" width="5.85546875" style="22" bestFit="1" customWidth="1"/>
    <col min="13" max="13" width="12.5703125" style="22" customWidth="1"/>
    <col min="14" max="14" width="8.7109375" style="22" bestFit="1" customWidth="1"/>
    <col min="15" max="16" width="12.5703125" style="22" customWidth="1"/>
    <col min="17" max="17" width="8.7109375" style="22" bestFit="1" customWidth="1"/>
    <col min="18" max="18" width="12.5703125" style="22" customWidth="1"/>
    <col min="19" max="20" width="14.42578125" style="22" customWidth="1"/>
    <col min="21" max="21" width="10.140625" style="22" customWidth="1"/>
    <col min="22" max="22" width="13.85546875" style="22" customWidth="1"/>
    <col min="23" max="24" width="14.42578125" style="22" customWidth="1"/>
    <col min="25" max="25" width="13.28515625" style="22" customWidth="1"/>
    <col min="26" max="26" width="13.7109375" style="22" customWidth="1"/>
    <col min="27" max="27" width="9.140625" style="22"/>
    <col min="28" max="28" width="15.42578125" style="22" customWidth="1"/>
    <col min="29" max="29" width="9.140625" style="22"/>
    <col min="30" max="30" width="14.7109375" style="22" customWidth="1"/>
    <col min="31" max="31" width="9.140625" style="22"/>
    <col min="32" max="32" width="15.42578125" style="22" customWidth="1"/>
    <col min="33" max="33" width="9.140625" style="22"/>
    <col min="34" max="34" width="14.28515625" style="22" customWidth="1"/>
    <col min="35" max="16384" width="9.140625" style="22"/>
  </cols>
  <sheetData>
    <row r="1" spans="1:34" ht="15" customHeight="1">
      <c r="A1" s="1016" t="s">
        <v>53</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row>
    <row r="2" spans="1:34" ht="12.75" customHeight="1">
      <c r="A2" s="1016"/>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row>
    <row r="3" spans="1:34" ht="12.75" customHeight="1">
      <c r="A3" s="1016" t="s">
        <v>92</v>
      </c>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row>
    <row r="4" spans="1:34" ht="6.75" customHeight="1">
      <c r="A4" s="1016"/>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row>
    <row r="5" spans="1:34" ht="8.25" customHeight="1">
      <c r="A5" s="1016"/>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row>
    <row r="6" spans="1:34" ht="8.25" customHeight="1">
      <c r="A6" s="94"/>
      <c r="B6" s="95"/>
      <c r="C6" s="18"/>
      <c r="D6" s="95" t="s">
        <v>107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row>
    <row r="7" spans="1:34" ht="15.75">
      <c r="A7" s="25"/>
      <c r="B7" s="18"/>
      <c r="C7" s="197" t="s">
        <v>51</v>
      </c>
      <c r="D7" s="24"/>
      <c r="E7" s="984"/>
      <c r="F7" s="984"/>
      <c r="G7" s="984"/>
      <c r="H7" s="984"/>
      <c r="I7" s="984"/>
      <c r="J7" s="984"/>
      <c r="K7" s="984"/>
      <c r="L7" s="984"/>
      <c r="M7" s="984"/>
      <c r="N7" s="984"/>
      <c r="O7" s="984"/>
      <c r="P7" s="984"/>
      <c r="Q7" s="984"/>
      <c r="R7" s="984"/>
      <c r="S7" s="984"/>
      <c r="T7" s="984"/>
      <c r="U7" s="984"/>
      <c r="V7" s="984"/>
      <c r="W7" s="984"/>
      <c r="X7" s="984"/>
      <c r="Y7" s="23"/>
    </row>
    <row r="8" spans="1:34" ht="15.75" customHeight="1">
      <c r="A8" s="25"/>
      <c r="B8" s="18" t="s">
        <v>93</v>
      </c>
      <c r="C8" s="198"/>
      <c r="D8" s="24"/>
      <c r="E8" s="17"/>
      <c r="F8" s="19"/>
      <c r="G8" s="1020" t="s">
        <v>95</v>
      </c>
      <c r="H8" s="1020"/>
      <c r="I8" s="1020"/>
      <c r="J8" s="1020"/>
      <c r="K8" s="1020"/>
      <c r="L8" s="1020"/>
      <c r="M8" s="1020"/>
      <c r="N8" s="1020"/>
      <c r="O8" s="1020"/>
      <c r="P8" s="1020"/>
      <c r="Q8" s="1020"/>
      <c r="R8" s="1020"/>
      <c r="S8" s="1020"/>
      <c r="T8" s="1020"/>
      <c r="U8" s="1020"/>
      <c r="V8" s="1020"/>
      <c r="W8" s="1020"/>
      <c r="X8" s="1021"/>
      <c r="Y8" s="23"/>
    </row>
    <row r="9" spans="1:34" ht="15.75" customHeight="1">
      <c r="A9" s="25"/>
      <c r="B9" s="18" t="s">
        <v>27</v>
      </c>
      <c r="C9" s="18"/>
      <c r="D9" s="26"/>
      <c r="E9" s="17"/>
      <c r="F9" s="19"/>
      <c r="G9" s="1020"/>
      <c r="H9" s="1020"/>
      <c r="I9" s="1020"/>
      <c r="J9" s="1022"/>
      <c r="K9" s="1023"/>
      <c r="L9" s="1024"/>
      <c r="M9" s="1023"/>
      <c r="N9" s="1023"/>
      <c r="O9" s="1024"/>
      <c r="P9" s="1023"/>
      <c r="Q9" s="1023"/>
      <c r="R9" s="1024"/>
      <c r="S9" s="1020"/>
      <c r="T9" s="1020"/>
      <c r="U9" s="1020"/>
      <c r="V9" s="1020"/>
      <c r="W9" s="1020"/>
      <c r="X9" s="1021"/>
      <c r="Y9" s="23"/>
    </row>
    <row r="10" spans="1:34" ht="15.75" customHeight="1">
      <c r="A10" s="25"/>
      <c r="B10" s="18" t="s">
        <v>101</v>
      </c>
      <c r="C10" s="18"/>
      <c r="D10" s="24"/>
      <c r="E10" s="20"/>
      <c r="F10" s="20"/>
      <c r="G10" s="27" t="s">
        <v>54</v>
      </c>
      <c r="H10" s="28">
        <v>42327</v>
      </c>
      <c r="I10" s="28"/>
      <c r="J10" s="172"/>
      <c r="K10" s="155" t="s">
        <v>102</v>
      </c>
      <c r="L10" s="173" t="s">
        <v>103</v>
      </c>
      <c r="M10" s="155" t="s">
        <v>102</v>
      </c>
      <c r="N10" s="130" t="s">
        <v>104</v>
      </c>
      <c r="O10" s="173" t="s">
        <v>105</v>
      </c>
      <c r="P10" s="155" t="s">
        <v>102</v>
      </c>
      <c r="Q10" s="130" t="s">
        <v>104</v>
      </c>
      <c r="R10" s="173" t="s">
        <v>105</v>
      </c>
      <c r="S10" s="28"/>
      <c r="T10" s="28"/>
      <c r="U10" s="28"/>
      <c r="V10" s="28"/>
      <c r="W10" s="28"/>
      <c r="X10" s="28"/>
      <c r="Y10" s="23"/>
    </row>
    <row r="11" spans="1:34" ht="15.75">
      <c r="A11" s="25"/>
      <c r="B11" s="18" t="s">
        <v>94</v>
      </c>
      <c r="C11" s="18"/>
      <c r="D11" s="29"/>
      <c r="E11" s="20"/>
      <c r="F11" s="20"/>
      <c r="G11" s="27" t="s">
        <v>55</v>
      </c>
      <c r="H11" s="30">
        <v>0.15</v>
      </c>
      <c r="I11" s="30"/>
      <c r="J11" s="171"/>
      <c r="K11" s="154"/>
      <c r="L11" s="174"/>
      <c r="M11" s="154"/>
      <c r="N11" s="131"/>
      <c r="O11" s="174"/>
      <c r="P11" s="154"/>
      <c r="Q11" s="131"/>
      <c r="R11" s="174"/>
      <c r="S11" s="30"/>
      <c r="T11" s="30"/>
      <c r="U11" s="30"/>
      <c r="V11" s="30"/>
      <c r="W11" s="30"/>
      <c r="X11" s="30"/>
      <c r="Y11" s="23"/>
    </row>
    <row r="12" spans="1:34" ht="13.5" customHeight="1">
      <c r="A12" s="25"/>
      <c r="B12" s="18" t="s">
        <v>30</v>
      </c>
      <c r="C12" s="31"/>
      <c r="D12" s="31"/>
      <c r="E12" s="31"/>
      <c r="F12" s="104"/>
      <c r="G12" s="31" t="s">
        <v>52</v>
      </c>
      <c r="H12" s="32">
        <v>0.24110000000000001</v>
      </c>
      <c r="I12" s="32"/>
      <c r="J12" s="169"/>
      <c r="K12" s="191">
        <f>E12</f>
        <v>0</v>
      </c>
      <c r="L12" s="175">
        <f>K12*I12</f>
        <v>0</v>
      </c>
      <c r="M12" s="191">
        <f>K12</f>
        <v>0</v>
      </c>
      <c r="N12" s="132">
        <f>L12</f>
        <v>0</v>
      </c>
      <c r="O12" s="192" t="e">
        <f>N12/J12</f>
        <v>#DIV/0!</v>
      </c>
      <c r="P12" s="191">
        <f>E12-M12</f>
        <v>0</v>
      </c>
      <c r="Q12" s="132">
        <f>P12*I12</f>
        <v>0</v>
      </c>
      <c r="R12" s="192" t="e">
        <f>Q12/J12</f>
        <v>#DIV/0!</v>
      </c>
      <c r="S12" s="32"/>
      <c r="T12" s="32"/>
      <c r="U12" s="32"/>
      <c r="V12" s="32"/>
      <c r="W12" s="32"/>
      <c r="X12" s="32"/>
      <c r="Y12" s="23"/>
    </row>
    <row r="13" spans="1:34" ht="15" customHeight="1">
      <c r="A13" s="25"/>
      <c r="B13" s="31"/>
      <c r="C13" s="31"/>
      <c r="D13" s="31"/>
      <c r="E13" s="31"/>
      <c r="F13" s="104"/>
      <c r="G13" s="31"/>
      <c r="H13" s="31"/>
      <c r="I13" s="31"/>
      <c r="J13" s="170"/>
      <c r="K13" s="153">
        <f>E13</f>
        <v>0</v>
      </c>
      <c r="L13" s="176"/>
      <c r="M13" s="153"/>
      <c r="N13" s="133"/>
      <c r="O13" s="176"/>
      <c r="P13" s="153"/>
      <c r="Q13" s="133"/>
      <c r="R13" s="176"/>
      <c r="S13" s="31"/>
      <c r="T13" s="31"/>
      <c r="U13" s="31"/>
      <c r="V13" s="31"/>
      <c r="W13" s="31"/>
      <c r="X13" s="31"/>
      <c r="Y13" s="23"/>
    </row>
    <row r="14" spans="1:34" ht="11.25" customHeight="1">
      <c r="A14" s="1032"/>
      <c r="B14" s="1033"/>
      <c r="C14" s="1033"/>
      <c r="D14" s="1033"/>
      <c r="E14" s="1033"/>
      <c r="F14" s="1034"/>
      <c r="G14" s="1033"/>
      <c r="H14" s="1033"/>
      <c r="I14" s="1033"/>
      <c r="J14" s="1035"/>
      <c r="K14" s="1036"/>
      <c r="L14" s="1037"/>
      <c r="M14" s="1036"/>
      <c r="N14" s="1038"/>
      <c r="O14" s="1037"/>
      <c r="P14" s="1036"/>
      <c r="Q14" s="1038"/>
      <c r="R14" s="1037"/>
      <c r="S14" s="1033"/>
      <c r="T14" s="1033"/>
      <c r="U14" s="1033"/>
      <c r="V14" s="1033"/>
      <c r="W14" s="1033"/>
      <c r="X14" s="1033"/>
      <c r="Y14" s="1033"/>
      <c r="Z14" s="1033"/>
      <c r="AA14" s="1033"/>
      <c r="AB14" s="1033"/>
      <c r="AC14" s="1033"/>
      <c r="AD14" s="1033"/>
      <c r="AE14" s="1033"/>
      <c r="AF14" s="1033"/>
      <c r="AG14" s="1033"/>
      <c r="AH14" s="1033"/>
    </row>
    <row r="15" spans="1:34" ht="12.75">
      <c r="A15" s="1052" t="s">
        <v>56</v>
      </c>
      <c r="B15" s="1055" t="s">
        <v>57</v>
      </c>
      <c r="C15" s="1056"/>
      <c r="D15" s="1057"/>
      <c r="E15" s="1025" t="s">
        <v>58</v>
      </c>
      <c r="F15" s="1026"/>
      <c r="G15" s="1027"/>
      <c r="H15" s="1027"/>
      <c r="I15" s="1027"/>
      <c r="J15" s="1028"/>
      <c r="K15" s="1029"/>
      <c r="L15" s="1030"/>
      <c r="M15" s="1029"/>
      <c r="N15" s="1031"/>
      <c r="O15" s="1030"/>
      <c r="P15" s="1029"/>
      <c r="Q15" s="1031"/>
      <c r="R15" s="1030"/>
      <c r="S15" s="1027"/>
      <c r="T15" s="1027"/>
      <c r="U15" s="1027"/>
      <c r="V15" s="1027"/>
      <c r="W15" s="1027"/>
      <c r="X15" s="1027"/>
      <c r="Y15" s="1027"/>
      <c r="Z15" s="1027"/>
      <c r="AA15" s="1027"/>
      <c r="AB15" s="1027"/>
      <c r="AC15" s="1027"/>
      <c r="AD15" s="1027"/>
      <c r="AE15" s="1027"/>
      <c r="AF15" s="1027"/>
      <c r="AG15" s="1027"/>
      <c r="AH15" s="1027"/>
    </row>
    <row r="16" spans="1:34" ht="12.75">
      <c r="A16" s="1053"/>
      <c r="B16" s="1058"/>
      <c r="C16" s="1059"/>
      <c r="D16" s="1060"/>
      <c r="E16" s="1039" t="s">
        <v>59</v>
      </c>
      <c r="F16" s="1040"/>
      <c r="G16" s="1040"/>
      <c r="H16" s="1040"/>
      <c r="I16" s="1040"/>
      <c r="J16" s="1041"/>
      <c r="K16" s="1008"/>
      <c r="L16" s="1009"/>
      <c r="M16" s="1008"/>
      <c r="N16" s="1010"/>
      <c r="O16" s="1009"/>
      <c r="P16" s="1008"/>
      <c r="Q16" s="1010"/>
      <c r="R16" s="1009"/>
      <c r="S16" s="1040"/>
      <c r="T16" s="1040"/>
      <c r="U16" s="1040"/>
      <c r="V16" s="1040"/>
      <c r="W16" s="1040"/>
      <c r="X16" s="1040"/>
      <c r="Y16" s="1040"/>
      <c r="Z16" s="1040"/>
      <c r="AA16" s="1040"/>
      <c r="AB16" s="1040"/>
      <c r="AC16" s="1040"/>
      <c r="AD16" s="1040"/>
      <c r="AE16" s="1040"/>
      <c r="AF16" s="1040"/>
      <c r="AG16" s="1040"/>
      <c r="AH16" s="1040"/>
    </row>
    <row r="17" spans="1:34" ht="12.75">
      <c r="A17" s="1053"/>
      <c r="B17" s="1055" t="s">
        <v>60</v>
      </c>
      <c r="C17" s="1057"/>
      <c r="D17" s="35" t="s">
        <v>61</v>
      </c>
      <c r="E17" s="1018" t="s">
        <v>62</v>
      </c>
      <c r="F17" s="1019"/>
      <c r="G17" s="1018" t="s">
        <v>63</v>
      </c>
      <c r="H17" s="1019"/>
      <c r="I17" s="1018" t="s">
        <v>64</v>
      </c>
      <c r="J17" s="1042"/>
      <c r="K17" s="93"/>
      <c r="L17" s="178"/>
      <c r="M17" s="93"/>
      <c r="N17" s="135"/>
      <c r="O17" s="178"/>
      <c r="P17" s="93"/>
      <c r="Q17" s="135"/>
      <c r="R17" s="178"/>
      <c r="S17" s="1018" t="s">
        <v>65</v>
      </c>
      <c r="T17" s="1019"/>
      <c r="U17" s="1018" t="s">
        <v>90</v>
      </c>
      <c r="V17" s="1019"/>
      <c r="W17" s="1018" t="s">
        <v>91</v>
      </c>
      <c r="X17" s="1019"/>
      <c r="Y17" s="1018" t="s">
        <v>96</v>
      </c>
      <c r="Z17" s="1019"/>
      <c r="AA17" s="1018" t="s">
        <v>97</v>
      </c>
      <c r="AB17" s="1019"/>
      <c r="AC17" s="1018" t="s">
        <v>98</v>
      </c>
      <c r="AD17" s="1019"/>
      <c r="AE17" s="1018" t="s">
        <v>99</v>
      </c>
      <c r="AF17" s="1019"/>
      <c r="AG17" s="1018" t="s">
        <v>100</v>
      </c>
      <c r="AH17" s="1019"/>
    </row>
    <row r="18" spans="1:34" ht="13.5" thickBot="1">
      <c r="A18" s="1054"/>
      <c r="B18" s="1061"/>
      <c r="C18" s="1062"/>
      <c r="D18" s="36" t="s">
        <v>66</v>
      </c>
      <c r="E18" s="37" t="s">
        <v>67</v>
      </c>
      <c r="F18" s="98" t="s">
        <v>68</v>
      </c>
      <c r="G18" s="37" t="s">
        <v>67</v>
      </c>
      <c r="H18" s="38" t="s">
        <v>68</v>
      </c>
      <c r="I18" s="37" t="s">
        <v>67</v>
      </c>
      <c r="J18" s="159" t="s">
        <v>68</v>
      </c>
      <c r="K18" s="147"/>
      <c r="L18" s="177"/>
      <c r="M18" s="147"/>
      <c r="N18" s="134"/>
      <c r="O18" s="177"/>
      <c r="P18" s="147"/>
      <c r="Q18" s="134"/>
      <c r="R18" s="177"/>
      <c r="S18" s="37" t="s">
        <v>67</v>
      </c>
      <c r="T18" s="38" t="s">
        <v>68</v>
      </c>
      <c r="U18" s="37" t="s">
        <v>67</v>
      </c>
      <c r="V18" s="38" t="s">
        <v>68</v>
      </c>
      <c r="W18" s="37" t="s">
        <v>67</v>
      </c>
      <c r="X18" s="38" t="s">
        <v>68</v>
      </c>
      <c r="Y18" s="37" t="s">
        <v>67</v>
      </c>
      <c r="Z18" s="38" t="s">
        <v>68</v>
      </c>
      <c r="AA18" s="37" t="s">
        <v>67</v>
      </c>
      <c r="AB18" s="38" t="s">
        <v>68</v>
      </c>
      <c r="AC18" s="37" t="s">
        <v>67</v>
      </c>
      <c r="AD18" s="38" t="s">
        <v>68</v>
      </c>
      <c r="AE18" s="37" t="s">
        <v>67</v>
      </c>
      <c r="AF18" s="38" t="s">
        <v>68</v>
      </c>
      <c r="AG18" s="37" t="s">
        <v>67</v>
      </c>
      <c r="AH18" s="38" t="s">
        <v>68</v>
      </c>
    </row>
    <row r="19" spans="1:34" ht="13.5" thickTop="1">
      <c r="A19" s="39"/>
      <c r="B19" s="33"/>
      <c r="C19" s="34"/>
      <c r="D19" s="40"/>
      <c r="E19" s="41"/>
      <c r="F19" s="105"/>
      <c r="G19" s="41"/>
      <c r="H19" s="42"/>
      <c r="I19" s="41"/>
      <c r="J19" s="160"/>
      <c r="K19" s="147"/>
      <c r="L19" s="177"/>
      <c r="M19" s="147"/>
      <c r="N19" s="134"/>
      <c r="O19" s="177"/>
      <c r="P19" s="147"/>
      <c r="Q19" s="134"/>
      <c r="R19" s="177"/>
      <c r="S19" s="41"/>
      <c r="T19" s="42"/>
      <c r="U19" s="41"/>
      <c r="V19" s="42"/>
      <c r="W19" s="41"/>
      <c r="X19" s="42"/>
      <c r="Y19" s="41"/>
      <c r="Z19" s="42"/>
      <c r="AA19" s="41"/>
      <c r="AB19" s="42"/>
      <c r="AC19" s="41"/>
      <c r="AD19" s="42"/>
      <c r="AE19" s="41"/>
      <c r="AF19" s="42"/>
      <c r="AG19" s="41"/>
      <c r="AH19" s="42"/>
    </row>
    <row r="20" spans="1:34" ht="16.5" customHeight="1">
      <c r="A20" s="43" t="s">
        <v>6</v>
      </c>
      <c r="B20" s="1063" t="str">
        <f>'[5]Planilha Av Idemar Riedi'!C10</f>
        <v>SERVIÇOS PRELIMINARES</v>
      </c>
      <c r="C20" s="1049"/>
      <c r="D20" s="44" t="e">
        <f>Orçamento!#REF!</f>
        <v>#REF!</v>
      </c>
      <c r="E20" s="45">
        <v>0.2</v>
      </c>
      <c r="F20" s="102" t="e">
        <f>E20*D20</f>
        <v>#REF!</v>
      </c>
      <c r="G20" s="45">
        <v>0.2</v>
      </c>
      <c r="H20" s="46" t="e">
        <f>G20*$D20</f>
        <v>#REF!</v>
      </c>
      <c r="I20" s="45">
        <v>0.3</v>
      </c>
      <c r="J20" s="161" t="e">
        <f>I20*$D20</f>
        <v>#REF!</v>
      </c>
      <c r="K20" s="148"/>
      <c r="L20" s="179"/>
      <c r="M20" s="148"/>
      <c r="N20" s="136"/>
      <c r="O20" s="179"/>
      <c r="P20" s="148"/>
      <c r="Q20" s="136"/>
      <c r="R20" s="179"/>
      <c r="S20" s="45">
        <v>0.3</v>
      </c>
      <c r="T20" s="46" t="e">
        <f>S20*$D20</f>
        <v>#REF!</v>
      </c>
      <c r="U20" s="45"/>
      <c r="V20" s="46" t="e">
        <f>U20*$D20</f>
        <v>#REF!</v>
      </c>
      <c r="W20" s="45"/>
      <c r="X20" s="46" t="e">
        <f>W20*$D20</f>
        <v>#REF!</v>
      </c>
      <c r="Y20" s="45"/>
      <c r="Z20" s="46" t="e">
        <f>Y20*$D20</f>
        <v>#REF!</v>
      </c>
      <c r="AA20" s="45"/>
      <c r="AB20" s="46" t="e">
        <f>AA20*$D20</f>
        <v>#REF!</v>
      </c>
      <c r="AC20" s="45"/>
      <c r="AD20" s="46" t="e">
        <f>AC20*$D20</f>
        <v>#REF!</v>
      </c>
      <c r="AE20" s="45"/>
      <c r="AF20" s="46" t="e">
        <f>AE20*$D20</f>
        <v>#REF!</v>
      </c>
      <c r="AG20" s="45"/>
      <c r="AH20" s="46" t="e">
        <f>AG20*$D20</f>
        <v>#REF!</v>
      </c>
    </row>
    <row r="21" spans="1:34" ht="18" customHeight="1">
      <c r="A21" s="43" t="s">
        <v>8</v>
      </c>
      <c r="B21" s="1046" t="str">
        <f>Orçamento!C23</f>
        <v xml:space="preserve">PAVIMENTAÇÃO ASFÁLTICA </v>
      </c>
      <c r="C21" s="1047"/>
      <c r="D21" s="44" t="e">
        <f>Orçamento!#REF!</f>
        <v>#REF!</v>
      </c>
      <c r="E21" s="45"/>
      <c r="F21" s="102" t="e">
        <f>E21*D21</f>
        <v>#REF!</v>
      </c>
      <c r="G21" s="45">
        <v>0.5</v>
      </c>
      <c r="H21" s="46" t="e">
        <f>G21*$D21</f>
        <v>#REF!</v>
      </c>
      <c r="I21" s="45">
        <v>0.5</v>
      </c>
      <c r="J21" s="161" t="e">
        <f>I21*$D21</f>
        <v>#REF!</v>
      </c>
      <c r="K21" s="148"/>
      <c r="L21" s="179"/>
      <c r="M21" s="148"/>
      <c r="N21" s="136"/>
      <c r="O21" s="179"/>
      <c r="P21" s="148"/>
      <c r="Q21" s="136"/>
      <c r="R21" s="179"/>
      <c r="S21" s="45"/>
      <c r="T21" s="46" t="e">
        <f>S21*$D21</f>
        <v>#REF!</v>
      </c>
      <c r="U21" s="45"/>
      <c r="V21" s="46" t="e">
        <f>U21*$D21</f>
        <v>#REF!</v>
      </c>
      <c r="W21" s="45"/>
      <c r="X21" s="46"/>
      <c r="Y21" s="45"/>
      <c r="Z21" s="46" t="e">
        <f>Y21*$D21</f>
        <v>#REF!</v>
      </c>
      <c r="AA21" s="45"/>
      <c r="AB21" s="46"/>
      <c r="AC21" s="45"/>
      <c r="AD21" s="46"/>
      <c r="AE21" s="45"/>
      <c r="AF21" s="46" t="e">
        <f>AE21*$D21</f>
        <v>#REF!</v>
      </c>
      <c r="AG21" s="45"/>
      <c r="AH21" s="46"/>
    </row>
    <row r="22" spans="1:34" ht="17.25" customHeight="1">
      <c r="A22" s="43" t="s">
        <v>10</v>
      </c>
      <c r="B22" s="1048" t="str">
        <f>'[5]Planilha Av Idemar Riedi'!C35</f>
        <v>DRENAGEM DE ÁGUAS PLUVIAIS</v>
      </c>
      <c r="C22" s="1049"/>
      <c r="D22" s="44" t="e">
        <f>Orçamento!#REF!</f>
        <v>#REF!</v>
      </c>
      <c r="E22" s="45">
        <v>0.05</v>
      </c>
      <c r="F22" s="102" t="e">
        <f>E22*D22</f>
        <v>#REF!</v>
      </c>
      <c r="G22" s="45">
        <v>0.05</v>
      </c>
      <c r="H22" s="46" t="e">
        <f>G22*$D22</f>
        <v>#REF!</v>
      </c>
      <c r="I22" s="45">
        <v>0.1</v>
      </c>
      <c r="J22" s="161" t="e">
        <f>I22*$D22</f>
        <v>#REF!</v>
      </c>
      <c r="K22" s="148"/>
      <c r="L22" s="179"/>
      <c r="M22" s="148"/>
      <c r="N22" s="136"/>
      <c r="O22" s="179"/>
      <c r="P22" s="148"/>
      <c r="Q22" s="136"/>
      <c r="R22" s="179"/>
      <c r="S22" s="45">
        <v>0.1</v>
      </c>
      <c r="T22" s="46" t="e">
        <f>S22*$D22</f>
        <v>#REF!</v>
      </c>
      <c r="U22" s="45">
        <v>0.1</v>
      </c>
      <c r="V22" s="46" t="e">
        <f>U22*$D22</f>
        <v>#REF!</v>
      </c>
      <c r="W22" s="45">
        <v>0.1</v>
      </c>
      <c r="X22" s="46" t="e">
        <f>W22*$D22</f>
        <v>#REF!</v>
      </c>
      <c r="Y22" s="45">
        <v>0.1</v>
      </c>
      <c r="Z22" s="46" t="e">
        <f>Y22*$D22</f>
        <v>#REF!</v>
      </c>
      <c r="AA22" s="45">
        <v>0.1</v>
      </c>
      <c r="AB22" s="46" t="e">
        <f>AA22*$D22</f>
        <v>#REF!</v>
      </c>
      <c r="AC22" s="45">
        <v>0.1</v>
      </c>
      <c r="AD22" s="46" t="e">
        <f>AC22*$D22</f>
        <v>#REF!</v>
      </c>
      <c r="AE22" s="45">
        <v>0.1</v>
      </c>
      <c r="AF22" s="46" t="e">
        <f>AE22*$D22</f>
        <v>#REF!</v>
      </c>
      <c r="AG22" s="45">
        <v>0.1</v>
      </c>
      <c r="AH22" s="46" t="e">
        <f>AG22*$D22</f>
        <v>#REF!</v>
      </c>
    </row>
    <row r="23" spans="1:34" ht="17.25" customHeight="1">
      <c r="A23" s="43" t="s">
        <v>12</v>
      </c>
      <c r="B23" s="1050" t="e">
        <f>Orçamento!#REF!</f>
        <v>#REF!</v>
      </c>
      <c r="C23" s="1051"/>
      <c r="D23" s="47" t="e">
        <f>Orçamento!#REF!</f>
        <v>#REF!</v>
      </c>
      <c r="E23" s="45"/>
      <c r="F23" s="102" t="e">
        <f>E23*D23</f>
        <v>#REF!</v>
      </c>
      <c r="G23" s="45"/>
      <c r="H23" s="46" t="e">
        <f>G23*$D23</f>
        <v>#REF!</v>
      </c>
      <c r="I23" s="45"/>
      <c r="J23" s="161" t="e">
        <f>I23*$D23</f>
        <v>#REF!</v>
      </c>
      <c r="K23" s="148"/>
      <c r="L23" s="179"/>
      <c r="M23" s="148"/>
      <c r="N23" s="136"/>
      <c r="O23" s="179"/>
      <c r="P23" s="148"/>
      <c r="Q23" s="136"/>
      <c r="R23" s="179"/>
      <c r="S23" s="45"/>
      <c r="T23" s="46" t="e">
        <f>S23*$D23</f>
        <v>#REF!</v>
      </c>
      <c r="U23" s="45"/>
      <c r="V23" s="46" t="e">
        <f>U23*$D23</f>
        <v>#REF!</v>
      </c>
      <c r="W23" s="45"/>
      <c r="X23" s="46" t="e">
        <f>W23*$D23</f>
        <v>#REF!</v>
      </c>
      <c r="Y23" s="45"/>
      <c r="Z23" s="46" t="e">
        <f>Y23*$D23</f>
        <v>#REF!</v>
      </c>
      <c r="AA23" s="45"/>
      <c r="AB23" s="46" t="e">
        <f>AA23*$D23</f>
        <v>#REF!</v>
      </c>
      <c r="AC23" s="45"/>
      <c r="AD23" s="46" t="e">
        <f>AC23*$D23</f>
        <v>#REF!</v>
      </c>
      <c r="AE23" s="45"/>
      <c r="AF23" s="46" t="e">
        <f>AE23*$D23</f>
        <v>#REF!</v>
      </c>
      <c r="AG23" s="45">
        <v>1</v>
      </c>
      <c r="AH23" s="46" t="e">
        <f>AG23*$D23</f>
        <v>#REF!</v>
      </c>
    </row>
    <row r="24" spans="1:34" ht="18" customHeight="1">
      <c r="A24" s="996" t="s">
        <v>69</v>
      </c>
      <c r="B24" s="997"/>
      <c r="C24" s="998"/>
      <c r="D24" s="48"/>
      <c r="E24" s="49" t="e">
        <f>F24/D25</f>
        <v>#REF!</v>
      </c>
      <c r="F24" s="101" t="e">
        <f>SUM(F19:F23)</f>
        <v>#REF!</v>
      </c>
      <c r="G24" s="49" t="e">
        <f>H24/D25</f>
        <v>#REF!</v>
      </c>
      <c r="H24" s="50" t="e">
        <f>SUM(H20:H23)</f>
        <v>#REF!</v>
      </c>
      <c r="I24" s="51" t="e">
        <f>J24/D25</f>
        <v>#REF!</v>
      </c>
      <c r="J24" s="162" t="e">
        <f>SUM(J19:J23)</f>
        <v>#REF!</v>
      </c>
      <c r="K24" s="149"/>
      <c r="L24" s="180"/>
      <c r="M24" s="149"/>
      <c r="N24" s="137"/>
      <c r="O24" s="180"/>
      <c r="P24" s="149"/>
      <c r="Q24" s="137"/>
      <c r="R24" s="180"/>
      <c r="S24" s="51" t="e">
        <f>T24/D25</f>
        <v>#REF!</v>
      </c>
      <c r="T24" s="52" t="e">
        <f>SUM(T19:T23)</f>
        <v>#REF!</v>
      </c>
      <c r="U24" s="51" t="e">
        <f>V24/D25</f>
        <v>#REF!</v>
      </c>
      <c r="V24" s="52" t="e">
        <f>V22</f>
        <v>#REF!</v>
      </c>
      <c r="W24" s="51" t="e">
        <f>X24/D25</f>
        <v>#REF!</v>
      </c>
      <c r="X24" s="52" t="e">
        <f>X22</f>
        <v>#REF!</v>
      </c>
      <c r="Y24" s="51" t="e">
        <f>Z24/D25</f>
        <v>#REF!</v>
      </c>
      <c r="Z24" s="52" t="e">
        <f>Z22</f>
        <v>#REF!</v>
      </c>
      <c r="AA24" s="51" t="e">
        <f>AB24/D25</f>
        <v>#REF!</v>
      </c>
      <c r="AB24" s="52" t="e">
        <f>AB22</f>
        <v>#REF!</v>
      </c>
      <c r="AC24" s="51" t="e">
        <f>AD24/D25</f>
        <v>#REF!</v>
      </c>
      <c r="AD24" s="52" t="e">
        <f>AD22</f>
        <v>#REF!</v>
      </c>
      <c r="AE24" s="51" t="e">
        <f>AF24/D25</f>
        <v>#REF!</v>
      </c>
      <c r="AF24" s="52" t="e">
        <f>AF22</f>
        <v>#REF!</v>
      </c>
      <c r="AG24" s="51" t="e">
        <f>AH24/D25</f>
        <v>#REF!</v>
      </c>
      <c r="AH24" s="52" t="e">
        <f>AH22+AH23</f>
        <v>#REF!</v>
      </c>
    </row>
    <row r="25" spans="1:34" ht="17.25" customHeight="1" thickBot="1">
      <c r="A25" s="1043" t="s">
        <v>70</v>
      </c>
      <c r="B25" s="1044"/>
      <c r="C25" s="1045"/>
      <c r="D25" s="53" t="e">
        <f>SUM(D20:D23)</f>
        <v>#REF!</v>
      </c>
      <c r="E25" s="54" t="e">
        <f>F25/D25</f>
        <v>#REF!</v>
      </c>
      <c r="F25" s="103" t="e">
        <f>F24</f>
        <v>#REF!</v>
      </c>
      <c r="G25" s="54" t="e">
        <f>H25/D25</f>
        <v>#REF!</v>
      </c>
      <c r="H25" s="55" t="e">
        <f>H24+F25</f>
        <v>#REF!</v>
      </c>
      <c r="I25" s="56" t="e">
        <f>J25/D25</f>
        <v>#REF!</v>
      </c>
      <c r="J25" s="163" t="e">
        <f>J24+H25</f>
        <v>#REF!</v>
      </c>
      <c r="K25" s="149"/>
      <c r="L25" s="180"/>
      <c r="M25" s="149"/>
      <c r="N25" s="137"/>
      <c r="O25" s="180"/>
      <c r="P25" s="149"/>
      <c r="Q25" s="137"/>
      <c r="R25" s="180"/>
      <c r="S25" s="56" t="e">
        <f>T25/D25</f>
        <v>#REF!</v>
      </c>
      <c r="T25" s="57" t="e">
        <f>T24+J25</f>
        <v>#REF!</v>
      </c>
      <c r="U25" s="56" t="e">
        <f>V25/D25</f>
        <v>#REF!</v>
      </c>
      <c r="V25" s="57" t="e">
        <f>V24+T25</f>
        <v>#REF!</v>
      </c>
      <c r="W25" s="56" t="e">
        <f>X25/D25</f>
        <v>#REF!</v>
      </c>
      <c r="X25" s="57" t="e">
        <f>X24+V25</f>
        <v>#REF!</v>
      </c>
      <c r="Y25" s="56" t="e">
        <f>Z25/D25</f>
        <v>#REF!</v>
      </c>
      <c r="Z25" s="57" t="e">
        <f>Z24+X25</f>
        <v>#REF!</v>
      </c>
      <c r="AA25" s="56" t="e">
        <f>AB25/D25</f>
        <v>#REF!</v>
      </c>
      <c r="AB25" s="57" t="e">
        <f>AB24+Z25</f>
        <v>#REF!</v>
      </c>
      <c r="AC25" s="56" t="e">
        <f>AD25/D25</f>
        <v>#REF!</v>
      </c>
      <c r="AD25" s="57" t="e">
        <f>AD24+AB25</f>
        <v>#REF!</v>
      </c>
      <c r="AE25" s="56" t="e">
        <f>AF25/D25</f>
        <v>#REF!</v>
      </c>
      <c r="AF25" s="57" t="e">
        <f>AF24+AD25</f>
        <v>#REF!</v>
      </c>
      <c r="AG25" s="56" t="e">
        <f>AH25/D25</f>
        <v>#REF!</v>
      </c>
      <c r="AH25" s="57" t="e">
        <f>AH24+AF25</f>
        <v>#REF!</v>
      </c>
    </row>
    <row r="26" spans="1:34" ht="13.5" thickTop="1">
      <c r="A26" s="58"/>
      <c r="B26" s="59"/>
      <c r="C26" s="59"/>
      <c r="D26" s="60"/>
      <c r="E26" s="61"/>
      <c r="F26" s="97"/>
      <c r="G26" s="61"/>
      <c r="H26" s="62"/>
      <c r="I26" s="62"/>
      <c r="J26" s="164"/>
      <c r="K26" s="150"/>
      <c r="L26" s="181"/>
      <c r="M26" s="150"/>
      <c r="N26" s="138"/>
      <c r="O26" s="181"/>
      <c r="P26" s="150"/>
      <c r="Q26" s="138"/>
      <c r="R26" s="181"/>
      <c r="S26" s="62"/>
      <c r="T26" s="62"/>
      <c r="U26" s="62"/>
      <c r="V26" s="62"/>
      <c r="W26" s="62"/>
      <c r="X26" s="62"/>
      <c r="Y26" s="23"/>
    </row>
    <row r="27" spans="1:34" ht="12.75">
      <c r="A27" s="983"/>
      <c r="B27" s="1015"/>
      <c r="C27" s="1015"/>
      <c r="D27" s="1015"/>
      <c r="E27" s="999"/>
      <c r="F27" s="1000"/>
      <c r="G27" s="999"/>
      <c r="H27" s="999"/>
      <c r="I27" s="999"/>
      <c r="J27" s="1001"/>
      <c r="K27" s="1002"/>
      <c r="L27" s="1003"/>
      <c r="M27" s="1002"/>
      <c r="N27" s="1004"/>
      <c r="O27" s="1003"/>
      <c r="P27" s="1002"/>
      <c r="Q27" s="1004"/>
      <c r="R27" s="1003"/>
      <c r="S27" s="974"/>
      <c r="T27" s="974"/>
      <c r="U27" s="974"/>
      <c r="V27" s="974"/>
      <c r="W27" s="974"/>
      <c r="X27" s="974"/>
      <c r="Y27" s="21"/>
    </row>
    <row r="28" spans="1:34" ht="12.75">
      <c r="A28" s="983"/>
      <c r="B28" s="1015"/>
      <c r="C28" s="1015"/>
      <c r="D28" s="1015"/>
      <c r="E28" s="1005"/>
      <c r="F28" s="1006"/>
      <c r="G28" s="1005"/>
      <c r="H28" s="1005"/>
      <c r="I28" s="1005"/>
      <c r="J28" s="1007"/>
      <c r="K28" s="1008"/>
      <c r="L28" s="1009"/>
      <c r="M28" s="1008"/>
      <c r="N28" s="1010"/>
      <c r="O28" s="1009"/>
      <c r="P28" s="1008"/>
      <c r="Q28" s="1010"/>
      <c r="R28" s="1009"/>
      <c r="S28" s="975"/>
      <c r="T28" s="975"/>
      <c r="U28" s="975"/>
      <c r="V28" s="975"/>
      <c r="W28" s="975"/>
      <c r="X28" s="975"/>
      <c r="Y28" s="21"/>
    </row>
    <row r="29" spans="1:34" ht="12.75">
      <c r="A29" s="983"/>
      <c r="B29" s="1015"/>
      <c r="C29" s="1015"/>
      <c r="D29" s="111"/>
      <c r="E29" s="983"/>
      <c r="F29" s="1006"/>
      <c r="G29" s="983"/>
      <c r="H29" s="983"/>
      <c r="I29" s="107"/>
      <c r="J29" s="166"/>
      <c r="K29" s="93"/>
      <c r="L29" s="178"/>
      <c r="M29" s="93"/>
      <c r="N29" s="135"/>
      <c r="O29" s="178"/>
      <c r="P29" s="93"/>
      <c r="Q29" s="135"/>
      <c r="R29" s="178"/>
      <c r="S29" s="63"/>
      <c r="T29" s="63"/>
      <c r="U29" s="63"/>
      <c r="V29" s="63"/>
      <c r="W29" s="63"/>
      <c r="X29" s="63"/>
      <c r="Y29" s="21"/>
    </row>
    <row r="30" spans="1:34" ht="12.75">
      <c r="A30" s="983"/>
      <c r="B30" s="1015"/>
      <c r="C30" s="1015"/>
      <c r="D30" s="112"/>
      <c r="E30" s="109"/>
      <c r="F30" s="110"/>
      <c r="G30" s="109"/>
      <c r="H30" s="109"/>
      <c r="I30" s="109"/>
      <c r="J30" s="165"/>
      <c r="K30" s="147"/>
      <c r="L30" s="177"/>
      <c r="M30" s="147"/>
      <c r="N30" s="134"/>
      <c r="O30" s="177"/>
      <c r="P30" s="147"/>
      <c r="Q30" s="134"/>
      <c r="R30" s="177"/>
      <c r="S30" s="65"/>
      <c r="T30" s="65"/>
      <c r="U30" s="65"/>
      <c r="V30" s="65"/>
      <c r="W30" s="65"/>
      <c r="X30" s="65"/>
      <c r="Z30" s="21"/>
    </row>
    <row r="31" spans="1:34" ht="12.75">
      <c r="A31" s="107"/>
      <c r="B31" s="108"/>
      <c r="C31" s="108"/>
      <c r="D31" s="112"/>
      <c r="E31" s="109"/>
      <c r="F31" s="113"/>
      <c r="G31" s="109"/>
      <c r="H31" s="114"/>
      <c r="I31" s="114"/>
      <c r="J31" s="167"/>
      <c r="K31" s="151"/>
      <c r="L31" s="182"/>
      <c r="M31" s="151"/>
      <c r="N31" s="139"/>
      <c r="O31" s="182"/>
      <c r="P31" s="151"/>
      <c r="Q31" s="139"/>
      <c r="R31" s="182"/>
      <c r="S31" s="68"/>
      <c r="T31" s="68"/>
      <c r="U31" s="68"/>
      <c r="V31" s="68"/>
      <c r="W31" s="68"/>
      <c r="X31" s="68"/>
      <c r="Z31" s="21"/>
    </row>
    <row r="32" spans="1:34" ht="15" customHeight="1">
      <c r="A32" s="115"/>
      <c r="B32" s="1014"/>
      <c r="C32" s="1014"/>
      <c r="D32" s="18"/>
      <c r="E32" s="18"/>
      <c r="F32" s="116"/>
      <c r="G32" s="984"/>
      <c r="H32" s="984"/>
      <c r="I32" s="984"/>
      <c r="J32" s="985"/>
      <c r="K32" s="986"/>
      <c r="L32" s="987"/>
      <c r="M32" s="986"/>
      <c r="N32" s="988"/>
      <c r="O32" s="987"/>
      <c r="P32" s="986"/>
      <c r="Q32" s="988"/>
      <c r="R32" s="987"/>
      <c r="S32" s="978"/>
      <c r="T32" s="978"/>
      <c r="U32" s="978"/>
      <c r="V32" s="978"/>
      <c r="W32" s="978"/>
      <c r="X32" s="978"/>
      <c r="Y32" s="978"/>
      <c r="Z32" s="21"/>
    </row>
    <row r="33" spans="1:27" ht="16.5" customHeight="1">
      <c r="A33" s="115"/>
      <c r="B33" s="1011"/>
      <c r="C33" s="1012"/>
      <c r="D33" s="18"/>
      <c r="E33" s="18"/>
      <c r="F33" s="117"/>
      <c r="G33" s="19"/>
      <c r="H33" s="19"/>
      <c r="I33" s="19"/>
      <c r="J33" s="168"/>
      <c r="K33" s="152"/>
      <c r="L33" s="183"/>
      <c r="M33" s="152"/>
      <c r="N33" s="140"/>
      <c r="O33" s="183"/>
      <c r="P33" s="152"/>
      <c r="Q33" s="140"/>
      <c r="R33" s="183"/>
      <c r="S33" s="72"/>
      <c r="T33" s="72"/>
      <c r="U33" s="72"/>
      <c r="V33" s="72"/>
      <c r="W33" s="72"/>
      <c r="X33" s="72"/>
      <c r="Y33" s="72"/>
      <c r="Z33" s="21"/>
    </row>
    <row r="34" spans="1:27" ht="17.25" customHeight="1">
      <c r="A34" s="115"/>
      <c r="B34" s="1013"/>
      <c r="C34" s="1014"/>
      <c r="D34" s="18"/>
      <c r="E34" s="118"/>
      <c r="F34" s="26"/>
      <c r="G34" s="17"/>
      <c r="H34" s="19"/>
      <c r="I34" s="19"/>
      <c r="J34" s="168"/>
      <c r="K34" s="152"/>
      <c r="L34" s="168"/>
      <c r="M34" s="152"/>
      <c r="N34" s="168"/>
      <c r="O34" s="183"/>
      <c r="P34" s="152"/>
      <c r="Q34" s="168"/>
      <c r="R34" s="183"/>
      <c r="S34" s="72"/>
      <c r="T34" s="72"/>
      <c r="U34" s="72"/>
      <c r="V34" s="72"/>
      <c r="W34" s="72"/>
      <c r="X34" s="72"/>
      <c r="Y34" s="90"/>
      <c r="Z34" s="21"/>
      <c r="AA34" s="76"/>
    </row>
    <row r="35" spans="1:27" ht="15.75">
      <c r="A35" s="997"/>
      <c r="B35" s="997"/>
      <c r="C35" s="997"/>
      <c r="D35" s="18"/>
      <c r="E35" s="118"/>
      <c r="F35" s="24"/>
      <c r="G35" s="989"/>
      <c r="H35" s="989"/>
      <c r="I35" s="989"/>
      <c r="J35" s="990"/>
      <c r="K35" s="991"/>
      <c r="L35" s="992"/>
      <c r="M35" s="991"/>
      <c r="N35" s="993"/>
      <c r="O35" s="992"/>
      <c r="P35" s="991"/>
      <c r="Q35" s="993"/>
      <c r="R35" s="992"/>
      <c r="S35" s="971"/>
      <c r="T35" s="971"/>
      <c r="U35" s="971"/>
      <c r="V35" s="971"/>
      <c r="W35" s="971"/>
      <c r="X35" s="971"/>
      <c r="Y35" s="971"/>
      <c r="Z35" s="21"/>
      <c r="AA35" s="92" t="e">
        <f>100%-AG25</f>
        <v>#REF!</v>
      </c>
    </row>
    <row r="36" spans="1:27" ht="16.5" customHeight="1">
      <c r="A36" s="994" t="s">
        <v>50</v>
      </c>
      <c r="B36" s="995"/>
      <c r="C36" s="995"/>
      <c r="D36" s="18"/>
      <c r="E36" s="118"/>
      <c r="F36" s="99">
        <v>4.63</v>
      </c>
      <c r="G36" s="989"/>
      <c r="H36" s="989"/>
      <c r="I36" s="989"/>
      <c r="J36" s="990"/>
      <c r="K36" s="991"/>
      <c r="L36" s="992"/>
      <c r="M36" s="991"/>
      <c r="N36" s="993"/>
      <c r="O36" s="992"/>
      <c r="P36" s="991"/>
      <c r="Q36" s="993"/>
      <c r="R36" s="992"/>
      <c r="S36" s="971"/>
      <c r="T36" s="971"/>
      <c r="U36" s="971"/>
      <c r="V36" s="971"/>
      <c r="W36" s="971"/>
      <c r="X36" s="971"/>
      <c r="Y36" s="971"/>
      <c r="Z36" s="21"/>
      <c r="AA36" s="22" t="e">
        <f>AA35/7</f>
        <v>#REF!</v>
      </c>
    </row>
    <row r="37" spans="1:27" ht="13.5">
      <c r="A37" s="119"/>
      <c r="B37" s="119"/>
      <c r="C37" s="120"/>
      <c r="D37" s="120"/>
      <c r="E37" s="121"/>
      <c r="F37" s="99">
        <v>1.35</v>
      </c>
      <c r="G37" s="122"/>
      <c r="H37" s="123"/>
      <c r="I37" s="123"/>
      <c r="J37" s="157"/>
      <c r="K37" s="145"/>
      <c r="L37" s="184"/>
      <c r="M37" s="145"/>
      <c r="N37" s="141"/>
      <c r="O37" s="184"/>
      <c r="P37" s="145"/>
      <c r="Q37" s="141"/>
      <c r="R37" s="184"/>
      <c r="S37" s="83"/>
      <c r="T37" s="83"/>
      <c r="U37" s="83"/>
      <c r="V37" s="83"/>
      <c r="W37" s="83"/>
      <c r="X37" s="83"/>
      <c r="Y37" s="21"/>
      <c r="Z37" s="21"/>
      <c r="AA37" s="21"/>
    </row>
    <row r="38" spans="1:27" ht="12.75" customHeight="1">
      <c r="A38" s="124"/>
      <c r="B38" s="119"/>
      <c r="C38" s="120"/>
      <c r="D38" s="120"/>
      <c r="E38" s="121"/>
      <c r="F38" s="99">
        <v>12</v>
      </c>
      <c r="G38" s="122"/>
      <c r="H38" s="124"/>
      <c r="I38" s="124"/>
      <c r="J38" s="158"/>
      <c r="K38" s="146"/>
      <c r="L38" s="185"/>
      <c r="M38" s="146"/>
      <c r="N38" s="142"/>
      <c r="O38" s="185"/>
      <c r="P38" s="146"/>
      <c r="Q38" s="142"/>
      <c r="R38" s="185"/>
      <c r="S38" s="84"/>
      <c r="T38" s="84"/>
      <c r="U38" s="84"/>
      <c r="V38" s="84"/>
      <c r="W38" s="84"/>
      <c r="X38" s="84"/>
      <c r="Y38" s="91"/>
      <c r="Z38" s="21"/>
    </row>
    <row r="39" spans="1:27" ht="12.75">
      <c r="A39" s="124"/>
      <c r="B39" s="119"/>
      <c r="C39" s="120"/>
      <c r="D39" s="120"/>
      <c r="E39" s="121"/>
      <c r="F39" s="99">
        <v>36</v>
      </c>
      <c r="G39" s="122"/>
      <c r="H39" s="124"/>
      <c r="I39" s="124"/>
      <c r="J39" s="158"/>
      <c r="K39" s="146"/>
      <c r="L39" s="185"/>
      <c r="M39" s="146"/>
      <c r="N39" s="142"/>
      <c r="O39" s="185"/>
      <c r="P39" s="146"/>
      <c r="Q39" s="142"/>
      <c r="R39" s="185"/>
      <c r="S39" s="84"/>
      <c r="T39" s="84"/>
      <c r="U39" s="84"/>
      <c r="V39" s="84"/>
      <c r="W39" s="84"/>
      <c r="X39" s="84"/>
    </row>
    <row r="40" spans="1:27" ht="13.5">
      <c r="A40" s="119"/>
      <c r="B40" s="119"/>
      <c r="C40" s="120"/>
      <c r="D40" s="120"/>
      <c r="E40" s="121"/>
      <c r="F40" s="99">
        <v>50</v>
      </c>
      <c r="G40" s="122"/>
      <c r="H40" s="123"/>
      <c r="I40" s="123"/>
      <c r="J40" s="157"/>
      <c r="K40" s="145">
        <v>100</v>
      </c>
      <c r="L40" s="184"/>
      <c r="M40" s="145"/>
      <c r="N40" s="141"/>
      <c r="O40" s="184"/>
      <c r="P40" s="145"/>
      <c r="Q40" s="141"/>
      <c r="R40" s="184"/>
      <c r="S40" s="83"/>
      <c r="T40" s="83"/>
      <c r="U40" s="83"/>
      <c r="V40" s="83"/>
      <c r="W40" s="83"/>
      <c r="X40" s="83"/>
    </row>
    <row r="41" spans="1:27">
      <c r="A41" s="125"/>
      <c r="B41" s="125"/>
      <c r="C41" s="125"/>
      <c r="D41" s="125"/>
      <c r="E41" s="126"/>
      <c r="F41" s="99">
        <v>20.079999999999998</v>
      </c>
      <c r="G41" s="125"/>
      <c r="H41" s="125"/>
      <c r="I41" s="125"/>
      <c r="J41" s="156"/>
      <c r="K41" s="144"/>
      <c r="L41" s="186"/>
      <c r="M41" s="144"/>
      <c r="N41" s="143"/>
      <c r="O41" s="186"/>
      <c r="P41" s="144"/>
      <c r="Q41" s="143"/>
      <c r="R41" s="186"/>
      <c r="S41" s="21"/>
      <c r="T41" s="21"/>
      <c r="U41" s="21"/>
      <c r="V41" s="21"/>
      <c r="W41" s="21"/>
      <c r="X41" s="21"/>
    </row>
    <row r="42" spans="1:27">
      <c r="A42" s="127"/>
      <c r="B42" s="127"/>
      <c r="C42" s="127"/>
      <c r="D42" s="127"/>
      <c r="E42" s="128"/>
      <c r="F42" s="99">
        <v>170</v>
      </c>
      <c r="G42" s="127"/>
      <c r="H42" s="127"/>
      <c r="I42" s="127"/>
      <c r="J42" s="156"/>
      <c r="K42" s="144"/>
      <c r="L42" s="186"/>
      <c r="M42" s="144"/>
      <c r="N42" s="143"/>
      <c r="O42" s="186"/>
      <c r="P42" s="144"/>
      <c r="Q42" s="143"/>
      <c r="R42" s="186"/>
    </row>
    <row r="43" spans="1:27">
      <c r="A43" s="127"/>
      <c r="B43" s="127"/>
      <c r="C43" s="127"/>
      <c r="D43" s="127"/>
      <c r="E43" s="128"/>
      <c r="F43" s="106">
        <v>60</v>
      </c>
      <c r="G43" s="127"/>
      <c r="H43" s="127"/>
      <c r="I43" s="127"/>
      <c r="J43" s="156"/>
      <c r="K43" s="144"/>
      <c r="L43" s="186"/>
      <c r="M43" s="144"/>
      <c r="N43" s="143"/>
      <c r="O43" s="186"/>
      <c r="P43" s="144"/>
      <c r="Q43" s="143"/>
      <c r="R43" s="186"/>
    </row>
    <row r="44" spans="1:27">
      <c r="A44" s="127"/>
      <c r="B44" s="127"/>
      <c r="C44" s="127"/>
      <c r="D44" s="127"/>
      <c r="E44" s="128"/>
      <c r="F44" s="99">
        <v>378</v>
      </c>
      <c r="G44" s="127"/>
      <c r="H44" s="127"/>
      <c r="I44" s="127"/>
      <c r="J44" s="156"/>
      <c r="K44" s="144"/>
      <c r="L44" s="186"/>
      <c r="M44" s="144"/>
      <c r="N44" s="143"/>
      <c r="O44" s="186"/>
      <c r="P44" s="144"/>
      <c r="Q44" s="143"/>
      <c r="R44" s="186"/>
    </row>
    <row r="45" spans="1:27">
      <c r="A45" s="127"/>
      <c r="B45" s="127"/>
      <c r="C45" s="127"/>
      <c r="D45" s="127"/>
      <c r="E45" s="128"/>
      <c r="F45" s="99">
        <v>90</v>
      </c>
      <c r="G45" s="127"/>
      <c r="H45" s="127"/>
      <c r="I45" s="127"/>
      <c r="J45" s="156"/>
      <c r="K45" s="144"/>
      <c r="L45" s="186"/>
      <c r="M45" s="144"/>
      <c r="N45" s="143"/>
      <c r="O45" s="186"/>
      <c r="P45" s="144"/>
      <c r="Q45" s="143"/>
      <c r="R45" s="186"/>
    </row>
    <row r="46" spans="1:27">
      <c r="A46" s="127"/>
      <c r="B46" s="127"/>
      <c r="C46" s="127"/>
      <c r="D46" s="127"/>
      <c r="E46" s="127"/>
      <c r="F46" s="99">
        <v>561</v>
      </c>
      <c r="G46" s="127"/>
      <c r="H46" s="127"/>
      <c r="I46" s="127"/>
      <c r="J46" s="156"/>
      <c r="K46" s="144">
        <v>300</v>
      </c>
      <c r="L46" s="186"/>
      <c r="M46" s="144"/>
      <c r="N46" s="143"/>
      <c r="O46" s="186"/>
      <c r="P46" s="144"/>
      <c r="Q46" s="143"/>
      <c r="R46" s="186"/>
    </row>
    <row r="47" spans="1:27">
      <c r="A47" s="127"/>
      <c r="B47" s="127"/>
      <c r="C47" s="129"/>
      <c r="D47" s="127"/>
      <c r="E47" s="127"/>
      <c r="F47" s="99">
        <v>110.5</v>
      </c>
      <c r="G47" s="127"/>
      <c r="H47" s="127"/>
      <c r="I47" s="127"/>
      <c r="J47" s="156"/>
      <c r="K47" s="144"/>
      <c r="L47" s="186"/>
      <c r="M47" s="144"/>
      <c r="N47" s="143"/>
      <c r="O47" s="186"/>
      <c r="P47" s="144"/>
      <c r="Q47" s="143"/>
      <c r="R47" s="186"/>
    </row>
    <row r="48" spans="1:27">
      <c r="A48" s="127"/>
      <c r="B48" s="127"/>
      <c r="C48" s="127"/>
      <c r="D48" s="127"/>
      <c r="E48" s="127"/>
      <c r="F48" s="99">
        <v>606.07000000000005</v>
      </c>
      <c r="G48" s="127"/>
      <c r="H48" s="127"/>
      <c r="I48" s="127"/>
      <c r="J48" s="156"/>
      <c r="K48" s="144"/>
      <c r="L48" s="186"/>
      <c r="M48" s="144"/>
      <c r="N48" s="143"/>
      <c r="O48" s="186"/>
      <c r="P48" s="144"/>
      <c r="Q48" s="143"/>
      <c r="R48" s="186"/>
    </row>
    <row r="49" spans="1:18">
      <c r="A49" s="127"/>
      <c r="B49" s="127"/>
      <c r="C49" s="127"/>
      <c r="D49" s="127"/>
      <c r="E49" s="127"/>
      <c r="F49" s="99">
        <v>1935.62</v>
      </c>
      <c r="G49" s="127"/>
      <c r="H49" s="127"/>
      <c r="I49" s="127"/>
      <c r="J49" s="156"/>
      <c r="K49" s="144"/>
      <c r="L49" s="186"/>
      <c r="M49" s="144"/>
      <c r="N49" s="143"/>
      <c r="O49" s="186"/>
      <c r="P49" s="144"/>
      <c r="Q49" s="143"/>
      <c r="R49" s="186"/>
    </row>
    <row r="50" spans="1:18">
      <c r="A50" s="127"/>
      <c r="B50" s="127"/>
      <c r="C50" s="127"/>
      <c r="D50" s="127"/>
      <c r="E50" s="127"/>
      <c r="F50" s="106">
        <v>2791.62</v>
      </c>
      <c r="G50" s="127"/>
      <c r="H50" s="127"/>
      <c r="I50" s="127"/>
      <c r="J50" s="156"/>
      <c r="K50" s="144"/>
      <c r="L50" s="186"/>
      <c r="M50" s="144"/>
      <c r="N50" s="143"/>
      <c r="O50" s="186"/>
      <c r="P50" s="144"/>
      <c r="Q50" s="143"/>
      <c r="R50" s="186"/>
    </row>
    <row r="51" spans="1:18">
      <c r="A51" s="127"/>
      <c r="B51" s="127"/>
      <c r="C51" s="127"/>
      <c r="D51" s="127"/>
      <c r="E51" s="127"/>
      <c r="F51" s="106">
        <v>1078.1600000000001</v>
      </c>
      <c r="G51" s="127"/>
      <c r="H51" s="127"/>
      <c r="I51" s="127"/>
      <c r="J51" s="156"/>
      <c r="K51" s="144"/>
      <c r="L51" s="186"/>
      <c r="M51" s="144"/>
      <c r="N51" s="143"/>
      <c r="O51" s="186"/>
      <c r="P51" s="144"/>
      <c r="Q51" s="143"/>
      <c r="R51" s="186"/>
    </row>
    <row r="52" spans="1:18">
      <c r="A52" s="127"/>
      <c r="B52" s="127"/>
      <c r="C52" s="127"/>
      <c r="D52" s="127"/>
      <c r="E52" s="127"/>
      <c r="F52" s="99">
        <v>36.909999999999997</v>
      </c>
      <c r="G52" s="127"/>
      <c r="H52" s="127"/>
      <c r="I52" s="127"/>
      <c r="J52" s="156"/>
      <c r="K52" s="144"/>
      <c r="L52" s="186"/>
      <c r="M52" s="144"/>
      <c r="N52" s="143"/>
      <c r="O52" s="186"/>
      <c r="P52" s="144"/>
      <c r="Q52" s="143"/>
      <c r="R52" s="186"/>
    </row>
    <row r="53" spans="1:18">
      <c r="A53" s="127"/>
      <c r="B53" s="127"/>
      <c r="C53" s="127"/>
      <c r="D53" s="127"/>
      <c r="E53" s="127"/>
      <c r="F53" s="99">
        <v>3041.21</v>
      </c>
      <c r="G53" s="127"/>
      <c r="H53" s="127"/>
      <c r="I53" s="127"/>
      <c r="J53" s="156"/>
      <c r="K53" s="144"/>
      <c r="L53" s="186"/>
      <c r="M53" s="144"/>
      <c r="N53" s="143"/>
      <c r="O53" s="186"/>
      <c r="P53" s="144"/>
      <c r="Q53" s="143"/>
      <c r="R53" s="186"/>
    </row>
    <row r="54" spans="1:18">
      <c r="A54" s="127"/>
      <c r="B54" s="127"/>
      <c r="C54" s="127"/>
      <c r="D54" s="127"/>
      <c r="E54" s="127"/>
      <c r="F54" s="99">
        <v>65000</v>
      </c>
      <c r="G54" s="127"/>
      <c r="H54" s="127"/>
      <c r="I54" s="127"/>
      <c r="J54" s="156"/>
      <c r="K54" s="144"/>
      <c r="L54" s="186"/>
      <c r="M54" s="144"/>
      <c r="N54" s="143"/>
      <c r="O54" s="186"/>
      <c r="P54" s="144"/>
      <c r="Q54" s="143"/>
      <c r="R54" s="186"/>
    </row>
    <row r="55" spans="1:18">
      <c r="A55" s="127"/>
      <c r="B55" s="127"/>
      <c r="C55" s="127"/>
      <c r="D55" s="127"/>
      <c r="E55" s="127"/>
      <c r="F55" s="127"/>
      <c r="G55" s="127"/>
      <c r="H55" s="127"/>
      <c r="I55" s="127"/>
      <c r="J55" s="156"/>
      <c r="K55" s="144"/>
      <c r="L55" s="156"/>
      <c r="M55" s="144"/>
      <c r="N55" s="156"/>
      <c r="O55" s="186"/>
      <c r="P55" s="144"/>
      <c r="Q55" s="156"/>
      <c r="R55" s="186"/>
    </row>
    <row r="56" spans="1:18">
      <c r="A56" s="127"/>
      <c r="B56" s="127"/>
      <c r="C56" s="127"/>
      <c r="D56" s="127"/>
      <c r="E56" s="127"/>
      <c r="F56" s="127"/>
      <c r="G56" s="127"/>
      <c r="H56" s="127"/>
      <c r="I56" s="127"/>
      <c r="J56" s="156"/>
      <c r="K56" s="144"/>
      <c r="L56" s="186"/>
      <c r="M56" s="144"/>
      <c r="N56" s="143"/>
      <c r="O56" s="186"/>
      <c r="P56" s="144"/>
      <c r="Q56" s="143"/>
      <c r="R56" s="186"/>
    </row>
    <row r="57" spans="1:18" ht="12.75">
      <c r="A57" s="127"/>
      <c r="B57" s="127"/>
      <c r="C57" s="127"/>
      <c r="D57" s="127"/>
      <c r="E57" s="127"/>
      <c r="F57" s="100">
        <v>328.66</v>
      </c>
      <c r="G57" s="127"/>
      <c r="H57" s="127"/>
      <c r="I57" s="127"/>
      <c r="J57" s="156"/>
      <c r="K57" s="191">
        <v>0</v>
      </c>
      <c r="L57" s="175">
        <f>K57*I57</f>
        <v>0</v>
      </c>
      <c r="M57" s="191">
        <f t="shared" ref="M57:N60" si="0">K57</f>
        <v>0</v>
      </c>
      <c r="N57" s="132">
        <f t="shared" si="0"/>
        <v>0</v>
      </c>
      <c r="O57" s="192" t="e">
        <f>N57/J57</f>
        <v>#DIV/0!</v>
      </c>
      <c r="P57" s="191">
        <f>E57-M57</f>
        <v>0</v>
      </c>
      <c r="Q57" s="132">
        <f>P57*I57</f>
        <v>0</v>
      </c>
      <c r="R57" s="192" t="e">
        <f>Q57/J57</f>
        <v>#DIV/0!</v>
      </c>
    </row>
    <row r="58" spans="1:18" ht="12.75">
      <c r="A58" s="127"/>
      <c r="B58" s="127"/>
      <c r="C58" s="127"/>
      <c r="D58" s="127"/>
      <c r="E58" s="127"/>
      <c r="F58" s="100">
        <v>37.659999999999997</v>
      </c>
      <c r="G58" s="127"/>
      <c r="H58" s="127"/>
      <c r="I58" s="127"/>
      <c r="J58" s="156"/>
      <c r="K58" s="191">
        <v>0</v>
      </c>
      <c r="L58" s="175">
        <f>K58*I58</f>
        <v>0</v>
      </c>
      <c r="M58" s="191">
        <f t="shared" si="0"/>
        <v>0</v>
      </c>
      <c r="N58" s="132">
        <f t="shared" si="0"/>
        <v>0</v>
      </c>
      <c r="O58" s="192" t="e">
        <f>N58/J58</f>
        <v>#DIV/0!</v>
      </c>
      <c r="P58" s="191">
        <f>E58-M58</f>
        <v>0</v>
      </c>
      <c r="Q58" s="132">
        <f>P58*I58</f>
        <v>0</v>
      </c>
      <c r="R58" s="192" t="e">
        <f>Q58/J58</f>
        <v>#DIV/0!</v>
      </c>
    </row>
    <row r="59" spans="1:18" ht="12.75">
      <c r="A59" s="127"/>
      <c r="B59" s="127"/>
      <c r="C59" s="127"/>
      <c r="D59" s="127"/>
      <c r="E59" s="127"/>
      <c r="F59" s="100">
        <v>12.66</v>
      </c>
      <c r="G59" s="127"/>
      <c r="H59" s="127"/>
      <c r="I59" s="127"/>
      <c r="J59" s="156"/>
      <c r="K59" s="191">
        <v>0</v>
      </c>
      <c r="L59" s="175">
        <f>K59*I59</f>
        <v>0</v>
      </c>
      <c r="M59" s="191">
        <f t="shared" si="0"/>
        <v>0</v>
      </c>
      <c r="N59" s="132">
        <f t="shared" si="0"/>
        <v>0</v>
      </c>
      <c r="O59" s="192" t="e">
        <f>N59/J59</f>
        <v>#DIV/0!</v>
      </c>
      <c r="P59" s="191">
        <f>E59-M59</f>
        <v>0</v>
      </c>
      <c r="Q59" s="132">
        <f>P59*I59</f>
        <v>0</v>
      </c>
      <c r="R59" s="192" t="e">
        <f>Q59/J59</f>
        <v>#DIV/0!</v>
      </c>
    </row>
    <row r="60" spans="1:18" ht="12.75">
      <c r="A60" s="127"/>
      <c r="B60" s="127"/>
      <c r="C60" s="127"/>
      <c r="D60" s="127"/>
      <c r="E60" s="127"/>
      <c r="F60" s="100">
        <v>12.09</v>
      </c>
      <c r="G60" s="127"/>
      <c r="H60" s="127"/>
      <c r="I60" s="127"/>
      <c r="J60" s="156"/>
      <c r="K60" s="191">
        <v>0</v>
      </c>
      <c r="L60" s="175">
        <f>K60*I60</f>
        <v>0</v>
      </c>
      <c r="M60" s="191">
        <f t="shared" si="0"/>
        <v>0</v>
      </c>
      <c r="N60" s="132">
        <f t="shared" si="0"/>
        <v>0</v>
      </c>
      <c r="O60" s="192" t="e">
        <f>N60/J60</f>
        <v>#DIV/0!</v>
      </c>
      <c r="P60" s="191">
        <f>E60-M60</f>
        <v>0</v>
      </c>
      <c r="Q60" s="132">
        <f>P60*I60</f>
        <v>0</v>
      </c>
      <c r="R60" s="192" t="e">
        <f>Q60/J60</f>
        <v>#DIV/0!</v>
      </c>
    </row>
    <row r="61" spans="1:18">
      <c r="A61" s="127"/>
      <c r="B61" s="127"/>
      <c r="C61" s="127"/>
      <c r="D61" s="127"/>
      <c r="E61" s="127"/>
      <c r="F61" s="127"/>
      <c r="G61" s="127"/>
      <c r="H61" s="127"/>
      <c r="I61" s="127"/>
      <c r="J61" s="156"/>
      <c r="K61" s="144"/>
      <c r="L61" s="156"/>
      <c r="M61" s="144"/>
      <c r="N61" s="156"/>
      <c r="O61" s="186"/>
      <c r="P61" s="144"/>
      <c r="Q61" s="156"/>
      <c r="R61" s="186"/>
    </row>
    <row r="62" spans="1:18" ht="12.75" thickBot="1">
      <c r="A62" s="190"/>
      <c r="B62" s="190"/>
      <c r="C62" s="190"/>
      <c r="D62" s="190"/>
      <c r="E62" s="190"/>
      <c r="F62" s="190"/>
      <c r="G62" s="190"/>
      <c r="H62" s="190"/>
      <c r="I62" s="190"/>
      <c r="J62" s="190"/>
      <c r="K62" s="187"/>
      <c r="L62" s="188"/>
      <c r="M62" s="189"/>
      <c r="N62" s="187"/>
      <c r="O62" s="188"/>
      <c r="P62" s="189"/>
      <c r="Q62" s="187"/>
      <c r="R62" s="188"/>
    </row>
    <row r="63" spans="1:18" ht="20.25">
      <c r="A63" s="127"/>
      <c r="B63" s="127"/>
      <c r="C63" s="193"/>
      <c r="D63" s="193"/>
      <c r="E63" s="193"/>
      <c r="F63" s="193"/>
      <c r="G63" s="193"/>
      <c r="H63" s="193"/>
      <c r="I63" s="193"/>
      <c r="J63" s="196"/>
      <c r="K63" s="194"/>
      <c r="L63" s="196"/>
      <c r="M63" s="195"/>
      <c r="N63" s="196"/>
      <c r="O63" s="195"/>
      <c r="P63" s="195"/>
      <c r="Q63" s="196"/>
      <c r="R63" s="195"/>
    </row>
    <row r="64" spans="1:18">
      <c r="A64" s="127"/>
      <c r="B64" s="127"/>
      <c r="C64" s="127"/>
      <c r="D64" s="127"/>
      <c r="E64" s="127"/>
      <c r="F64" s="127"/>
      <c r="G64" s="127"/>
      <c r="H64" s="127"/>
      <c r="I64" s="127"/>
      <c r="J64" s="156"/>
      <c r="K64" s="144"/>
      <c r="L64" s="143"/>
      <c r="M64" s="143"/>
      <c r="N64" s="143"/>
      <c r="O64" s="143"/>
      <c r="P64" s="143"/>
      <c r="Q64" s="143"/>
      <c r="R64" s="143"/>
    </row>
    <row r="65" spans="1:18">
      <c r="A65" s="127"/>
      <c r="B65" s="127"/>
      <c r="C65" s="125"/>
      <c r="D65" s="125"/>
      <c r="E65" s="125"/>
      <c r="F65" s="125"/>
      <c r="G65" s="125"/>
      <c r="H65" s="125"/>
      <c r="I65" s="125"/>
      <c r="J65" s="156"/>
      <c r="K65" s="144"/>
      <c r="L65" s="143"/>
      <c r="M65" s="143"/>
      <c r="N65" s="143"/>
      <c r="O65" s="143"/>
      <c r="P65" s="143"/>
      <c r="Q65" s="143"/>
      <c r="R65" s="143"/>
    </row>
    <row r="66" spans="1:18">
      <c r="A66" s="127" t="s">
        <v>106</v>
      </c>
      <c r="B66" s="127"/>
      <c r="C66" s="127"/>
      <c r="D66" s="127"/>
      <c r="E66" s="127"/>
      <c r="F66" s="127"/>
      <c r="G66" s="127"/>
      <c r="H66" s="127"/>
      <c r="I66" s="127"/>
      <c r="J66" s="156"/>
      <c r="K66" s="144"/>
      <c r="L66" s="143"/>
      <c r="M66" s="143"/>
      <c r="N66" s="143"/>
      <c r="O66" s="143"/>
      <c r="P66" s="143"/>
      <c r="Q66" s="143"/>
      <c r="R66" s="143"/>
    </row>
  </sheetData>
  <mergeCells count="41">
    <mergeCell ref="G17:H17"/>
    <mergeCell ref="I17:J17"/>
    <mergeCell ref="A25:C25"/>
    <mergeCell ref="B21:C21"/>
    <mergeCell ref="B22:C22"/>
    <mergeCell ref="B23:C23"/>
    <mergeCell ref="A15:A18"/>
    <mergeCell ref="B15:D16"/>
    <mergeCell ref="B17:C18"/>
    <mergeCell ref="B20:C20"/>
    <mergeCell ref="A1:AH2"/>
    <mergeCell ref="A3:AH5"/>
    <mergeCell ref="AC17:AD17"/>
    <mergeCell ref="AE17:AF17"/>
    <mergeCell ref="AG17:AH17"/>
    <mergeCell ref="S17:T17"/>
    <mergeCell ref="U17:V17"/>
    <mergeCell ref="E7:X7"/>
    <mergeCell ref="G8:X9"/>
    <mergeCell ref="E15:AH15"/>
    <mergeCell ref="A14:AH14"/>
    <mergeCell ref="E17:F17"/>
    <mergeCell ref="E16:AH16"/>
    <mergeCell ref="W17:X17"/>
    <mergeCell ref="Y17:Z17"/>
    <mergeCell ref="AA17:AB17"/>
    <mergeCell ref="G29:H29"/>
    <mergeCell ref="G32:Y32"/>
    <mergeCell ref="G35:Y36"/>
    <mergeCell ref="A36:C36"/>
    <mergeCell ref="A24:C24"/>
    <mergeCell ref="E27:X27"/>
    <mergeCell ref="E28:X28"/>
    <mergeCell ref="A35:C35"/>
    <mergeCell ref="B33:C33"/>
    <mergeCell ref="B34:C34"/>
    <mergeCell ref="B32:C32"/>
    <mergeCell ref="E29:F29"/>
    <mergeCell ref="B29:C30"/>
    <mergeCell ref="A27:A30"/>
    <mergeCell ref="B27:D28"/>
  </mergeCells>
  <pageMargins left="0.78740157480314965" right="0.78740157480314965" top="0.59055118110236227" bottom="0.59055118110236227" header="0" footer="0"/>
  <pageSetup paperSize="9" scale="33" orientation="landscape" r:id="rId1"/>
  <headerFooter>
    <oddFooter>&amp;L&amp;"Arial,Negrito itálico"&amp;C&amp;"Arial,Negrito itálico"Gabriela PolachiniEngenharia CivilCREA 121120804-4</oddFooter>
  </headerFooter>
  <rowBreaks count="1" manualBreakCount="1">
    <brk id="1" max="27" man="1"/>
  </rowBreaks>
  <colBreaks count="1" manualBreakCount="1">
    <brk id="10" max="2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3"/>
  <sheetViews>
    <sheetView view="pageBreakPreview" zoomScaleSheetLayoutView="100" workbookViewId="0">
      <selection activeCell="C11" sqref="C11"/>
    </sheetView>
  </sheetViews>
  <sheetFormatPr defaultRowHeight="15"/>
  <cols>
    <col min="1" max="1" width="17.85546875" style="299" customWidth="1"/>
    <col min="2" max="2" width="45.42578125" style="299" customWidth="1"/>
    <col min="3" max="4" width="17.85546875" style="299" customWidth="1"/>
    <col min="5" max="256" width="9.140625" style="299"/>
    <col min="257" max="257" width="17.85546875" style="299" customWidth="1"/>
    <col min="258" max="258" width="45.42578125" style="299" customWidth="1"/>
    <col min="259" max="260" width="17.85546875" style="299" customWidth="1"/>
    <col min="261" max="512" width="9.140625" style="299"/>
    <col min="513" max="513" width="17.85546875" style="299" customWidth="1"/>
    <col min="514" max="514" width="45.42578125" style="299" customWidth="1"/>
    <col min="515" max="516" width="17.85546875" style="299" customWidth="1"/>
    <col min="517" max="768" width="9.140625" style="299"/>
    <col min="769" max="769" width="17.85546875" style="299" customWidth="1"/>
    <col min="770" max="770" width="45.42578125" style="299" customWidth="1"/>
    <col min="771" max="772" width="17.85546875" style="299" customWidth="1"/>
    <col min="773" max="1024" width="9.140625" style="299"/>
    <col min="1025" max="1025" width="17.85546875" style="299" customWidth="1"/>
    <col min="1026" max="1026" width="45.42578125" style="299" customWidth="1"/>
    <col min="1027" max="1028" width="17.85546875" style="299" customWidth="1"/>
    <col min="1029" max="1280" width="9.140625" style="299"/>
    <col min="1281" max="1281" width="17.85546875" style="299" customWidth="1"/>
    <col min="1282" max="1282" width="45.42578125" style="299" customWidth="1"/>
    <col min="1283" max="1284" width="17.85546875" style="299" customWidth="1"/>
    <col min="1285" max="1536" width="9.140625" style="299"/>
    <col min="1537" max="1537" width="17.85546875" style="299" customWidth="1"/>
    <col min="1538" max="1538" width="45.42578125" style="299" customWidth="1"/>
    <col min="1539" max="1540" width="17.85546875" style="299" customWidth="1"/>
    <col min="1541" max="1792" width="9.140625" style="299"/>
    <col min="1793" max="1793" width="17.85546875" style="299" customWidth="1"/>
    <col min="1794" max="1794" width="45.42578125" style="299" customWidth="1"/>
    <col min="1795" max="1796" width="17.85546875" style="299" customWidth="1"/>
    <col min="1797" max="2048" width="9.140625" style="299"/>
    <col min="2049" max="2049" width="17.85546875" style="299" customWidth="1"/>
    <col min="2050" max="2050" width="45.42578125" style="299" customWidth="1"/>
    <col min="2051" max="2052" width="17.85546875" style="299" customWidth="1"/>
    <col min="2053" max="2304" width="9.140625" style="299"/>
    <col min="2305" max="2305" width="17.85546875" style="299" customWidth="1"/>
    <col min="2306" max="2306" width="45.42578125" style="299" customWidth="1"/>
    <col min="2307" max="2308" width="17.85546875" style="299" customWidth="1"/>
    <col min="2309" max="2560" width="9.140625" style="299"/>
    <col min="2561" max="2561" width="17.85546875" style="299" customWidth="1"/>
    <col min="2562" max="2562" width="45.42578125" style="299" customWidth="1"/>
    <col min="2563" max="2564" width="17.85546875" style="299" customWidth="1"/>
    <col min="2565" max="2816" width="9.140625" style="299"/>
    <col min="2817" max="2817" width="17.85546875" style="299" customWidth="1"/>
    <col min="2818" max="2818" width="45.42578125" style="299" customWidth="1"/>
    <col min="2819" max="2820" width="17.85546875" style="299" customWidth="1"/>
    <col min="2821" max="3072" width="9.140625" style="299"/>
    <col min="3073" max="3073" width="17.85546875" style="299" customWidth="1"/>
    <col min="3074" max="3074" width="45.42578125" style="299" customWidth="1"/>
    <col min="3075" max="3076" width="17.85546875" style="299" customWidth="1"/>
    <col min="3077" max="3328" width="9.140625" style="299"/>
    <col min="3329" max="3329" width="17.85546875" style="299" customWidth="1"/>
    <col min="3330" max="3330" width="45.42578125" style="299" customWidth="1"/>
    <col min="3331" max="3332" width="17.85546875" style="299" customWidth="1"/>
    <col min="3333" max="3584" width="9.140625" style="299"/>
    <col min="3585" max="3585" width="17.85546875" style="299" customWidth="1"/>
    <col min="3586" max="3586" width="45.42578125" style="299" customWidth="1"/>
    <col min="3587" max="3588" width="17.85546875" style="299" customWidth="1"/>
    <col min="3589" max="3840" width="9.140625" style="299"/>
    <col min="3841" max="3841" width="17.85546875" style="299" customWidth="1"/>
    <col min="3842" max="3842" width="45.42578125" style="299" customWidth="1"/>
    <col min="3843" max="3844" width="17.85546875" style="299" customWidth="1"/>
    <col min="3845" max="4096" width="9.140625" style="299"/>
    <col min="4097" max="4097" width="17.85546875" style="299" customWidth="1"/>
    <col min="4098" max="4098" width="45.42578125" style="299" customWidth="1"/>
    <col min="4099" max="4100" width="17.85546875" style="299" customWidth="1"/>
    <col min="4101" max="4352" width="9.140625" style="299"/>
    <col min="4353" max="4353" width="17.85546875" style="299" customWidth="1"/>
    <col min="4354" max="4354" width="45.42578125" style="299" customWidth="1"/>
    <col min="4355" max="4356" width="17.85546875" style="299" customWidth="1"/>
    <col min="4357" max="4608" width="9.140625" style="299"/>
    <col min="4609" max="4609" width="17.85546875" style="299" customWidth="1"/>
    <col min="4610" max="4610" width="45.42578125" style="299" customWidth="1"/>
    <col min="4611" max="4612" width="17.85546875" style="299" customWidth="1"/>
    <col min="4613" max="4864" width="9.140625" style="299"/>
    <col min="4865" max="4865" width="17.85546875" style="299" customWidth="1"/>
    <col min="4866" max="4866" width="45.42578125" style="299" customWidth="1"/>
    <col min="4867" max="4868" width="17.85546875" style="299" customWidth="1"/>
    <col min="4869" max="5120" width="9.140625" style="299"/>
    <col min="5121" max="5121" width="17.85546875" style="299" customWidth="1"/>
    <col min="5122" max="5122" width="45.42578125" style="299" customWidth="1"/>
    <col min="5123" max="5124" width="17.85546875" style="299" customWidth="1"/>
    <col min="5125" max="5376" width="9.140625" style="299"/>
    <col min="5377" max="5377" width="17.85546875" style="299" customWidth="1"/>
    <col min="5378" max="5378" width="45.42578125" style="299" customWidth="1"/>
    <col min="5379" max="5380" width="17.85546875" style="299" customWidth="1"/>
    <col min="5381" max="5632" width="9.140625" style="299"/>
    <col min="5633" max="5633" width="17.85546875" style="299" customWidth="1"/>
    <col min="5634" max="5634" width="45.42578125" style="299" customWidth="1"/>
    <col min="5635" max="5636" width="17.85546875" style="299" customWidth="1"/>
    <col min="5637" max="5888" width="9.140625" style="299"/>
    <col min="5889" max="5889" width="17.85546875" style="299" customWidth="1"/>
    <col min="5890" max="5890" width="45.42578125" style="299" customWidth="1"/>
    <col min="5891" max="5892" width="17.85546875" style="299" customWidth="1"/>
    <col min="5893" max="6144" width="9.140625" style="299"/>
    <col min="6145" max="6145" width="17.85546875" style="299" customWidth="1"/>
    <col min="6146" max="6146" width="45.42578125" style="299" customWidth="1"/>
    <col min="6147" max="6148" width="17.85546875" style="299" customWidth="1"/>
    <col min="6149" max="6400" width="9.140625" style="299"/>
    <col min="6401" max="6401" width="17.85546875" style="299" customWidth="1"/>
    <col min="6402" max="6402" width="45.42578125" style="299" customWidth="1"/>
    <col min="6403" max="6404" width="17.85546875" style="299" customWidth="1"/>
    <col min="6405" max="6656" width="9.140625" style="299"/>
    <col min="6657" max="6657" width="17.85546875" style="299" customWidth="1"/>
    <col min="6658" max="6658" width="45.42578125" style="299" customWidth="1"/>
    <col min="6659" max="6660" width="17.85546875" style="299" customWidth="1"/>
    <col min="6661" max="6912" width="9.140625" style="299"/>
    <col min="6913" max="6913" width="17.85546875" style="299" customWidth="1"/>
    <col min="6914" max="6914" width="45.42578125" style="299" customWidth="1"/>
    <col min="6915" max="6916" width="17.85546875" style="299" customWidth="1"/>
    <col min="6917" max="7168" width="9.140625" style="299"/>
    <col min="7169" max="7169" width="17.85546875" style="299" customWidth="1"/>
    <col min="7170" max="7170" width="45.42578125" style="299" customWidth="1"/>
    <col min="7171" max="7172" width="17.85546875" style="299" customWidth="1"/>
    <col min="7173" max="7424" width="9.140625" style="299"/>
    <col min="7425" max="7425" width="17.85546875" style="299" customWidth="1"/>
    <col min="7426" max="7426" width="45.42578125" style="299" customWidth="1"/>
    <col min="7427" max="7428" width="17.85546875" style="299" customWidth="1"/>
    <col min="7429" max="7680" width="9.140625" style="299"/>
    <col min="7681" max="7681" width="17.85546875" style="299" customWidth="1"/>
    <col min="7682" max="7682" width="45.42578125" style="299" customWidth="1"/>
    <col min="7683" max="7684" width="17.85546875" style="299" customWidth="1"/>
    <col min="7685" max="7936" width="9.140625" style="299"/>
    <col min="7937" max="7937" width="17.85546875" style="299" customWidth="1"/>
    <col min="7938" max="7938" width="45.42578125" style="299" customWidth="1"/>
    <col min="7939" max="7940" width="17.85546875" style="299" customWidth="1"/>
    <col min="7941" max="8192" width="9.140625" style="299"/>
    <col min="8193" max="8193" width="17.85546875" style="299" customWidth="1"/>
    <col min="8194" max="8194" width="45.42578125" style="299" customWidth="1"/>
    <col min="8195" max="8196" width="17.85546875" style="299" customWidth="1"/>
    <col min="8197" max="8448" width="9.140625" style="299"/>
    <col min="8449" max="8449" width="17.85546875" style="299" customWidth="1"/>
    <col min="8450" max="8450" width="45.42578125" style="299" customWidth="1"/>
    <col min="8451" max="8452" width="17.85546875" style="299" customWidth="1"/>
    <col min="8453" max="8704" width="9.140625" style="299"/>
    <col min="8705" max="8705" width="17.85546875" style="299" customWidth="1"/>
    <col min="8706" max="8706" width="45.42578125" style="299" customWidth="1"/>
    <col min="8707" max="8708" width="17.85546875" style="299" customWidth="1"/>
    <col min="8709" max="8960" width="9.140625" style="299"/>
    <col min="8961" max="8961" width="17.85546875" style="299" customWidth="1"/>
    <col min="8962" max="8962" width="45.42578125" style="299" customWidth="1"/>
    <col min="8963" max="8964" width="17.85546875" style="299" customWidth="1"/>
    <col min="8965" max="9216" width="9.140625" style="299"/>
    <col min="9217" max="9217" width="17.85546875" style="299" customWidth="1"/>
    <col min="9218" max="9218" width="45.42578125" style="299" customWidth="1"/>
    <col min="9219" max="9220" width="17.85546875" style="299" customWidth="1"/>
    <col min="9221" max="9472" width="9.140625" style="299"/>
    <col min="9473" max="9473" width="17.85546875" style="299" customWidth="1"/>
    <col min="9474" max="9474" width="45.42578125" style="299" customWidth="1"/>
    <col min="9475" max="9476" width="17.85546875" style="299" customWidth="1"/>
    <col min="9477" max="9728" width="9.140625" style="299"/>
    <col min="9729" max="9729" width="17.85546875" style="299" customWidth="1"/>
    <col min="9730" max="9730" width="45.42578125" style="299" customWidth="1"/>
    <col min="9731" max="9732" width="17.85546875" style="299" customWidth="1"/>
    <col min="9733" max="9984" width="9.140625" style="299"/>
    <col min="9985" max="9985" width="17.85546875" style="299" customWidth="1"/>
    <col min="9986" max="9986" width="45.42578125" style="299" customWidth="1"/>
    <col min="9987" max="9988" width="17.85546875" style="299" customWidth="1"/>
    <col min="9989" max="10240" width="9.140625" style="299"/>
    <col min="10241" max="10241" width="17.85546875" style="299" customWidth="1"/>
    <col min="10242" max="10242" width="45.42578125" style="299" customWidth="1"/>
    <col min="10243" max="10244" width="17.85546875" style="299" customWidth="1"/>
    <col min="10245" max="10496" width="9.140625" style="299"/>
    <col min="10497" max="10497" width="17.85546875" style="299" customWidth="1"/>
    <col min="10498" max="10498" width="45.42578125" style="299" customWidth="1"/>
    <col min="10499" max="10500" width="17.85546875" style="299" customWidth="1"/>
    <col min="10501" max="10752" width="9.140625" style="299"/>
    <col min="10753" max="10753" width="17.85546875" style="299" customWidth="1"/>
    <col min="10754" max="10754" width="45.42578125" style="299" customWidth="1"/>
    <col min="10755" max="10756" width="17.85546875" style="299" customWidth="1"/>
    <col min="10757" max="11008" width="9.140625" style="299"/>
    <col min="11009" max="11009" width="17.85546875" style="299" customWidth="1"/>
    <col min="11010" max="11010" width="45.42578125" style="299" customWidth="1"/>
    <col min="11011" max="11012" width="17.85546875" style="299" customWidth="1"/>
    <col min="11013" max="11264" width="9.140625" style="299"/>
    <col min="11265" max="11265" width="17.85546875" style="299" customWidth="1"/>
    <col min="11266" max="11266" width="45.42578125" style="299" customWidth="1"/>
    <col min="11267" max="11268" width="17.85546875" style="299" customWidth="1"/>
    <col min="11269" max="11520" width="9.140625" style="299"/>
    <col min="11521" max="11521" width="17.85546875" style="299" customWidth="1"/>
    <col min="11522" max="11522" width="45.42578125" style="299" customWidth="1"/>
    <col min="11523" max="11524" width="17.85546875" style="299" customWidth="1"/>
    <col min="11525" max="11776" width="9.140625" style="299"/>
    <col min="11777" max="11777" width="17.85546875" style="299" customWidth="1"/>
    <col min="11778" max="11778" width="45.42578125" style="299" customWidth="1"/>
    <col min="11779" max="11780" width="17.85546875" style="299" customWidth="1"/>
    <col min="11781" max="12032" width="9.140625" style="299"/>
    <col min="12033" max="12033" width="17.85546875" style="299" customWidth="1"/>
    <col min="12034" max="12034" width="45.42578125" style="299" customWidth="1"/>
    <col min="12035" max="12036" width="17.85546875" style="299" customWidth="1"/>
    <col min="12037" max="12288" width="9.140625" style="299"/>
    <col min="12289" max="12289" width="17.85546875" style="299" customWidth="1"/>
    <col min="12290" max="12290" width="45.42578125" style="299" customWidth="1"/>
    <col min="12291" max="12292" width="17.85546875" style="299" customWidth="1"/>
    <col min="12293" max="12544" width="9.140625" style="299"/>
    <col min="12545" max="12545" width="17.85546875" style="299" customWidth="1"/>
    <col min="12546" max="12546" width="45.42578125" style="299" customWidth="1"/>
    <col min="12547" max="12548" width="17.85546875" style="299" customWidth="1"/>
    <col min="12549" max="12800" width="9.140625" style="299"/>
    <col min="12801" max="12801" width="17.85546875" style="299" customWidth="1"/>
    <col min="12802" max="12802" width="45.42578125" style="299" customWidth="1"/>
    <col min="12803" max="12804" width="17.85546875" style="299" customWidth="1"/>
    <col min="12805" max="13056" width="9.140625" style="299"/>
    <col min="13057" max="13057" width="17.85546875" style="299" customWidth="1"/>
    <col min="13058" max="13058" width="45.42578125" style="299" customWidth="1"/>
    <col min="13059" max="13060" width="17.85546875" style="299" customWidth="1"/>
    <col min="13061" max="13312" width="9.140625" style="299"/>
    <col min="13313" max="13313" width="17.85546875" style="299" customWidth="1"/>
    <col min="13314" max="13314" width="45.42578125" style="299" customWidth="1"/>
    <col min="13315" max="13316" width="17.85546875" style="299" customWidth="1"/>
    <col min="13317" max="13568" width="9.140625" style="299"/>
    <col min="13569" max="13569" width="17.85546875" style="299" customWidth="1"/>
    <col min="13570" max="13570" width="45.42578125" style="299" customWidth="1"/>
    <col min="13571" max="13572" width="17.85546875" style="299" customWidth="1"/>
    <col min="13573" max="13824" width="9.140625" style="299"/>
    <col min="13825" max="13825" width="17.85546875" style="299" customWidth="1"/>
    <col min="13826" max="13826" width="45.42578125" style="299" customWidth="1"/>
    <col min="13827" max="13828" width="17.85546875" style="299" customWidth="1"/>
    <col min="13829" max="14080" width="9.140625" style="299"/>
    <col min="14081" max="14081" width="17.85546875" style="299" customWidth="1"/>
    <col min="14082" max="14082" width="45.42578125" style="299" customWidth="1"/>
    <col min="14083" max="14084" width="17.85546875" style="299" customWidth="1"/>
    <col min="14085" max="14336" width="9.140625" style="299"/>
    <col min="14337" max="14337" width="17.85546875" style="299" customWidth="1"/>
    <col min="14338" max="14338" width="45.42578125" style="299" customWidth="1"/>
    <col min="14339" max="14340" width="17.85546875" style="299" customWidth="1"/>
    <col min="14341" max="14592" width="9.140625" style="299"/>
    <col min="14593" max="14593" width="17.85546875" style="299" customWidth="1"/>
    <col min="14594" max="14594" width="45.42578125" style="299" customWidth="1"/>
    <col min="14595" max="14596" width="17.85546875" style="299" customWidth="1"/>
    <col min="14597" max="14848" width="9.140625" style="299"/>
    <col min="14849" max="14849" width="17.85546875" style="299" customWidth="1"/>
    <col min="14850" max="14850" width="45.42578125" style="299" customWidth="1"/>
    <col min="14851" max="14852" width="17.85546875" style="299" customWidth="1"/>
    <col min="14853" max="15104" width="9.140625" style="299"/>
    <col min="15105" max="15105" width="17.85546875" style="299" customWidth="1"/>
    <col min="15106" max="15106" width="45.42578125" style="299" customWidth="1"/>
    <col min="15107" max="15108" width="17.85546875" style="299" customWidth="1"/>
    <col min="15109" max="15360" width="9.140625" style="299"/>
    <col min="15361" max="15361" width="17.85546875" style="299" customWidth="1"/>
    <col min="15362" max="15362" width="45.42578125" style="299" customWidth="1"/>
    <col min="15363" max="15364" width="17.85546875" style="299" customWidth="1"/>
    <col min="15365" max="15616" width="9.140625" style="299"/>
    <col min="15617" max="15617" width="17.85546875" style="299" customWidth="1"/>
    <col min="15618" max="15618" width="45.42578125" style="299" customWidth="1"/>
    <col min="15619" max="15620" width="17.85546875" style="299" customWidth="1"/>
    <col min="15621" max="15872" width="9.140625" style="299"/>
    <col min="15873" max="15873" width="17.85546875" style="299" customWidth="1"/>
    <col min="15874" max="15874" width="45.42578125" style="299" customWidth="1"/>
    <col min="15875" max="15876" width="17.85546875" style="299" customWidth="1"/>
    <col min="15877" max="16128" width="9.140625" style="299"/>
    <col min="16129" max="16129" width="17.85546875" style="299" customWidth="1"/>
    <col min="16130" max="16130" width="45.42578125" style="299" customWidth="1"/>
    <col min="16131" max="16132" width="17.85546875" style="299" customWidth="1"/>
    <col min="16133" max="16384" width="9.140625" style="299"/>
  </cols>
  <sheetData>
    <row r="1" spans="1:4" ht="15" customHeight="1">
      <c r="A1" s="1067" t="s">
        <v>71</v>
      </c>
      <c r="B1" s="1068"/>
      <c r="C1" s="1068"/>
      <c r="D1" s="1069"/>
    </row>
    <row r="2" spans="1:4">
      <c r="A2" s="300" t="s">
        <v>3</v>
      </c>
      <c r="B2" s="301" t="s">
        <v>127</v>
      </c>
      <c r="C2" s="302"/>
      <c r="D2" s="303"/>
    </row>
    <row r="3" spans="1:4">
      <c r="A3" s="304" t="s">
        <v>122</v>
      </c>
      <c r="B3" s="305"/>
      <c r="C3" s="306"/>
      <c r="D3" s="307"/>
    </row>
    <row r="4" spans="1:4">
      <c r="A4" s="308" t="s">
        <v>4</v>
      </c>
      <c r="B4" s="309" t="s">
        <v>133</v>
      </c>
      <c r="C4" s="306"/>
      <c r="D4" s="307"/>
    </row>
    <row r="5" spans="1:4" ht="15.75" thickBot="1">
      <c r="A5" s="408" t="s">
        <v>123</v>
      </c>
      <c r="B5" s="310" t="s">
        <v>134</v>
      </c>
      <c r="C5" s="311"/>
      <c r="D5" s="312"/>
    </row>
    <row r="6" spans="1:4" ht="15.75" thickTop="1">
      <c r="A6" s="313"/>
      <c r="B6" s="314"/>
      <c r="C6" s="314"/>
      <c r="D6" s="315"/>
    </row>
    <row r="7" spans="1:4">
      <c r="A7" s="316" t="s">
        <v>6</v>
      </c>
      <c r="B7" s="1070" t="s">
        <v>72</v>
      </c>
      <c r="C7" s="1071"/>
      <c r="D7" s="317">
        <f>SUM(D8:D11)</f>
        <v>6.08E-2</v>
      </c>
    </row>
    <row r="8" spans="1:4" ht="16.5">
      <c r="A8" s="318" t="s">
        <v>7</v>
      </c>
      <c r="B8" s="88" t="s">
        <v>124</v>
      </c>
      <c r="C8" s="319"/>
      <c r="D8" s="409">
        <v>4.0099999999999997E-2</v>
      </c>
    </row>
    <row r="9" spans="1:4" ht="16.5">
      <c r="A9" s="318" t="s">
        <v>22</v>
      </c>
      <c r="B9" s="88" t="s">
        <v>73</v>
      </c>
      <c r="C9" s="319"/>
      <c r="D9" s="409">
        <v>4.0000000000000001E-3</v>
      </c>
    </row>
    <row r="10" spans="1:4" ht="16.5">
      <c r="A10" s="318" t="s">
        <v>23</v>
      </c>
      <c r="B10" s="88" t="s">
        <v>74</v>
      </c>
      <c r="C10" s="319"/>
      <c r="D10" s="409">
        <v>5.5999999999999999E-3</v>
      </c>
    </row>
    <row r="11" spans="1:4" ht="16.5">
      <c r="A11" s="318" t="s">
        <v>24</v>
      </c>
      <c r="B11" s="88" t="s">
        <v>75</v>
      </c>
      <c r="C11" s="319"/>
      <c r="D11" s="409">
        <v>1.11E-2</v>
      </c>
    </row>
    <row r="12" spans="1:4">
      <c r="A12" s="320"/>
      <c r="B12" s="314"/>
      <c r="C12" s="314"/>
      <c r="D12" s="321"/>
    </row>
    <row r="13" spans="1:4">
      <c r="A13" s="316" t="s">
        <v>8</v>
      </c>
      <c r="B13" s="1070" t="s">
        <v>76</v>
      </c>
      <c r="C13" s="1071"/>
      <c r="D13" s="317">
        <f>SUM(D14:D16)</f>
        <v>5.6499999999999995E-2</v>
      </c>
    </row>
    <row r="14" spans="1:4" ht="16.5">
      <c r="A14" s="318" t="s">
        <v>9</v>
      </c>
      <c r="B14" s="88" t="s">
        <v>77</v>
      </c>
      <c r="C14" s="322"/>
      <c r="D14" s="410">
        <v>6.4999999999999997E-3</v>
      </c>
    </row>
    <row r="15" spans="1:4" ht="16.5">
      <c r="A15" s="318" t="s">
        <v>36</v>
      </c>
      <c r="B15" s="88" t="s">
        <v>78</v>
      </c>
      <c r="C15" s="319"/>
      <c r="D15" s="409">
        <v>0.03</v>
      </c>
    </row>
    <row r="16" spans="1:4" ht="16.5">
      <c r="A16" s="318" t="s">
        <v>18</v>
      </c>
      <c r="B16" s="88" t="s">
        <v>125</v>
      </c>
      <c r="C16" s="319"/>
      <c r="D16" s="409">
        <v>0.02</v>
      </c>
    </row>
    <row r="17" spans="1:8">
      <c r="A17" s="320"/>
      <c r="B17" s="314"/>
      <c r="C17" s="314"/>
      <c r="D17" s="89"/>
    </row>
    <row r="18" spans="1:8">
      <c r="A18" s="316" t="s">
        <v>10</v>
      </c>
      <c r="B18" s="1070" t="s">
        <v>79</v>
      </c>
      <c r="C18" s="1071"/>
      <c r="D18" s="317">
        <f>SUM(D19)</f>
        <v>7.2999999999999995E-2</v>
      </c>
    </row>
    <row r="19" spans="1:8">
      <c r="A19" s="318" t="s">
        <v>11</v>
      </c>
      <c r="B19" s="323" t="s">
        <v>80</v>
      </c>
      <c r="C19" s="322"/>
      <c r="D19" s="324">
        <v>7.2999999999999995E-2</v>
      </c>
    </row>
    <row r="20" spans="1:8" ht="15.75" thickBot="1">
      <c r="A20" s="320"/>
      <c r="B20" s="314"/>
      <c r="C20" s="314"/>
      <c r="D20" s="315"/>
      <c r="H20" s="325"/>
    </row>
    <row r="21" spans="1:8" ht="15.75" thickBot="1">
      <c r="A21" s="326" t="s">
        <v>12</v>
      </c>
      <c r="B21" s="1072" t="s">
        <v>81</v>
      </c>
      <c r="C21" s="1073"/>
      <c r="D21" s="327">
        <f>(((1+D8+D9+D10)*(1+D11)*(1+D19))/(1-D13))-1</f>
        <v>0.20702738941176513</v>
      </c>
      <c r="H21" s="325"/>
    </row>
    <row r="22" spans="1:8">
      <c r="A22" s="411"/>
      <c r="B22" s="412"/>
      <c r="C22" s="412"/>
      <c r="D22" s="413"/>
    </row>
    <row r="23" spans="1:8" ht="33.75" customHeight="1">
      <c r="A23" s="1064" t="s">
        <v>82</v>
      </c>
      <c r="B23" s="1065"/>
      <c r="C23" s="1065"/>
      <c r="D23" s="1066"/>
    </row>
    <row r="24" spans="1:8" ht="16.5">
      <c r="A24" s="414"/>
      <c r="B24" s="415"/>
      <c r="C24" s="415"/>
      <c r="D24" s="416"/>
    </row>
    <row r="25" spans="1:8" ht="16.5">
      <c r="A25" s="414"/>
      <c r="B25" s="21"/>
      <c r="C25" s="415"/>
      <c r="D25" s="416"/>
    </row>
    <row r="26" spans="1:8" ht="16.5">
      <c r="A26" s="414"/>
      <c r="B26" s="415"/>
      <c r="C26" s="415"/>
      <c r="D26" s="416"/>
    </row>
    <row r="27" spans="1:8" ht="16.5">
      <c r="A27" s="414" t="s">
        <v>83</v>
      </c>
      <c r="B27" s="415"/>
      <c r="C27" s="415"/>
      <c r="D27" s="416"/>
    </row>
    <row r="28" spans="1:8" ht="16.5">
      <c r="A28" s="417" t="s">
        <v>84</v>
      </c>
      <c r="B28" s="415"/>
      <c r="C28" s="415"/>
      <c r="D28" s="416"/>
    </row>
    <row r="29" spans="1:8" ht="16.5">
      <c r="A29" s="417" t="s">
        <v>85</v>
      </c>
      <c r="B29" s="415"/>
      <c r="C29" s="415"/>
      <c r="D29" s="416"/>
    </row>
    <row r="30" spans="1:8" ht="16.5">
      <c r="A30" s="417" t="s">
        <v>86</v>
      </c>
      <c r="B30" s="415"/>
      <c r="C30" s="415"/>
      <c r="D30" s="416"/>
    </row>
    <row r="31" spans="1:8" ht="16.5">
      <c r="A31" s="417" t="s">
        <v>87</v>
      </c>
      <c r="B31" s="415"/>
      <c r="C31" s="415"/>
      <c r="D31" s="416"/>
    </row>
    <row r="32" spans="1:8" ht="16.5">
      <c r="A32" s="417" t="s">
        <v>88</v>
      </c>
      <c r="B32" s="418"/>
      <c r="C32" s="418"/>
      <c r="D32" s="419"/>
    </row>
    <row r="33" spans="1:4" ht="17.25" thickBot="1">
      <c r="A33" s="420" t="s">
        <v>89</v>
      </c>
      <c r="B33" s="421"/>
      <c r="C33" s="421"/>
      <c r="D33" s="422"/>
    </row>
  </sheetData>
  <mergeCells count="6">
    <mergeCell ref="A23:D23"/>
    <mergeCell ref="A1:D1"/>
    <mergeCell ref="B7:C7"/>
    <mergeCell ref="B13:C13"/>
    <mergeCell ref="B18:C18"/>
    <mergeCell ref="B21:C21"/>
  </mergeCells>
  <pageMargins left="0.51181102362204722" right="0.51181102362204722" top="0.78740157480314965" bottom="0.78740157480314965" header="0.31496062992125984" footer="0.31496062992125984"/>
  <pageSetup paperSize="9" scale="95" orientation="portrait" r:id="rId1"/>
  <headerFooter>
    <oddFooter>&amp;C&amp;"Arial,Negrito itálico"Gabriela Polachini
Engenheira Civil
CREA 121120804-4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BreakPreview" zoomScale="90" zoomScaleNormal="85" zoomScaleSheetLayoutView="90" workbookViewId="0">
      <selection activeCell="F50" sqref="F50"/>
    </sheetView>
  </sheetViews>
  <sheetFormatPr defaultColWidth="10.7109375" defaultRowHeight="12"/>
  <cols>
    <col min="1" max="1" width="6.7109375" style="281" customWidth="1"/>
    <col min="2" max="2" width="3" style="281" customWidth="1"/>
    <col min="3" max="3" width="6.7109375" style="281" customWidth="1"/>
    <col min="4" max="4" width="3" style="281" customWidth="1"/>
    <col min="5" max="5" width="1.7109375" style="281" customWidth="1"/>
    <col min="6" max="6" width="16.42578125" style="281" customWidth="1"/>
    <col min="7" max="9" width="12.7109375" style="281" customWidth="1"/>
    <col min="10" max="10" width="14.140625" style="281" customWidth="1"/>
    <col min="11" max="11" width="12.7109375" style="281" customWidth="1"/>
    <col min="12" max="12" width="16.28515625" style="281" customWidth="1"/>
    <col min="13" max="251" width="10.7109375" style="647" customWidth="1"/>
    <col min="252" max="256" width="10.7109375" style="647"/>
    <col min="257" max="257" width="6.7109375" style="647" customWidth="1"/>
    <col min="258" max="258" width="3" style="647" customWidth="1"/>
    <col min="259" max="259" width="6.7109375" style="647" customWidth="1"/>
    <col min="260" max="260" width="3" style="647" customWidth="1"/>
    <col min="261" max="261" width="1.7109375" style="647" customWidth="1"/>
    <col min="262" max="262" width="16.42578125" style="647" customWidth="1"/>
    <col min="263" max="265" width="12.7109375" style="647" customWidth="1"/>
    <col min="266" max="266" width="14.140625" style="647" customWidth="1"/>
    <col min="267" max="267" width="12.7109375" style="647" customWidth="1"/>
    <col min="268" max="268" width="30.5703125" style="647" customWidth="1"/>
    <col min="269" max="507" width="10.7109375" style="647" customWidth="1"/>
    <col min="508" max="512" width="10.7109375" style="647"/>
    <col min="513" max="513" width="6.7109375" style="647" customWidth="1"/>
    <col min="514" max="514" width="3" style="647" customWidth="1"/>
    <col min="515" max="515" width="6.7109375" style="647" customWidth="1"/>
    <col min="516" max="516" width="3" style="647" customWidth="1"/>
    <col min="517" max="517" width="1.7109375" style="647" customWidth="1"/>
    <col min="518" max="518" width="16.42578125" style="647" customWidth="1"/>
    <col min="519" max="521" width="12.7109375" style="647" customWidth="1"/>
    <col min="522" max="522" width="14.140625" style="647" customWidth="1"/>
    <col min="523" max="523" width="12.7109375" style="647" customWidth="1"/>
    <col min="524" max="524" width="30.5703125" style="647" customWidth="1"/>
    <col min="525" max="763" width="10.7109375" style="647" customWidth="1"/>
    <col min="764" max="768" width="10.7109375" style="647"/>
    <col min="769" max="769" width="6.7109375" style="647" customWidth="1"/>
    <col min="770" max="770" width="3" style="647" customWidth="1"/>
    <col min="771" max="771" width="6.7109375" style="647" customWidth="1"/>
    <col min="772" max="772" width="3" style="647" customWidth="1"/>
    <col min="773" max="773" width="1.7109375" style="647" customWidth="1"/>
    <col min="774" max="774" width="16.42578125" style="647" customWidth="1"/>
    <col min="775" max="777" width="12.7109375" style="647" customWidth="1"/>
    <col min="778" max="778" width="14.140625" style="647" customWidth="1"/>
    <col min="779" max="779" width="12.7109375" style="647" customWidth="1"/>
    <col min="780" max="780" width="30.5703125" style="647" customWidth="1"/>
    <col min="781" max="1019" width="10.7109375" style="647" customWidth="1"/>
    <col min="1020" max="1024" width="10.7109375" style="647"/>
    <col min="1025" max="1025" width="6.7109375" style="647" customWidth="1"/>
    <col min="1026" max="1026" width="3" style="647" customWidth="1"/>
    <col min="1027" max="1027" width="6.7109375" style="647" customWidth="1"/>
    <col min="1028" max="1028" width="3" style="647" customWidth="1"/>
    <col min="1029" max="1029" width="1.7109375" style="647" customWidth="1"/>
    <col min="1030" max="1030" width="16.42578125" style="647" customWidth="1"/>
    <col min="1031" max="1033" width="12.7109375" style="647" customWidth="1"/>
    <col min="1034" max="1034" width="14.140625" style="647" customWidth="1"/>
    <col min="1035" max="1035" width="12.7109375" style="647" customWidth="1"/>
    <col min="1036" max="1036" width="30.5703125" style="647" customWidth="1"/>
    <col min="1037" max="1275" width="10.7109375" style="647" customWidth="1"/>
    <col min="1276" max="1280" width="10.7109375" style="647"/>
    <col min="1281" max="1281" width="6.7109375" style="647" customWidth="1"/>
    <col min="1282" max="1282" width="3" style="647" customWidth="1"/>
    <col min="1283" max="1283" width="6.7109375" style="647" customWidth="1"/>
    <col min="1284" max="1284" width="3" style="647" customWidth="1"/>
    <col min="1285" max="1285" width="1.7109375" style="647" customWidth="1"/>
    <col min="1286" max="1286" width="16.42578125" style="647" customWidth="1"/>
    <col min="1287" max="1289" width="12.7109375" style="647" customWidth="1"/>
    <col min="1290" max="1290" width="14.140625" style="647" customWidth="1"/>
    <col min="1291" max="1291" width="12.7109375" style="647" customWidth="1"/>
    <col min="1292" max="1292" width="30.5703125" style="647" customWidth="1"/>
    <col min="1293" max="1531" width="10.7109375" style="647" customWidth="1"/>
    <col min="1532" max="1536" width="10.7109375" style="647"/>
    <col min="1537" max="1537" width="6.7109375" style="647" customWidth="1"/>
    <col min="1538" max="1538" width="3" style="647" customWidth="1"/>
    <col min="1539" max="1539" width="6.7109375" style="647" customWidth="1"/>
    <col min="1540" max="1540" width="3" style="647" customWidth="1"/>
    <col min="1541" max="1541" width="1.7109375" style="647" customWidth="1"/>
    <col min="1542" max="1542" width="16.42578125" style="647" customWidth="1"/>
    <col min="1543" max="1545" width="12.7109375" style="647" customWidth="1"/>
    <col min="1546" max="1546" width="14.140625" style="647" customWidth="1"/>
    <col min="1547" max="1547" width="12.7109375" style="647" customWidth="1"/>
    <col min="1548" max="1548" width="30.5703125" style="647" customWidth="1"/>
    <col min="1549" max="1787" width="10.7109375" style="647" customWidth="1"/>
    <col min="1788" max="1792" width="10.7109375" style="647"/>
    <col min="1793" max="1793" width="6.7109375" style="647" customWidth="1"/>
    <col min="1794" max="1794" width="3" style="647" customWidth="1"/>
    <col min="1795" max="1795" width="6.7109375" style="647" customWidth="1"/>
    <col min="1796" max="1796" width="3" style="647" customWidth="1"/>
    <col min="1797" max="1797" width="1.7109375" style="647" customWidth="1"/>
    <col min="1798" max="1798" width="16.42578125" style="647" customWidth="1"/>
    <col min="1799" max="1801" width="12.7109375" style="647" customWidth="1"/>
    <col min="1802" max="1802" width="14.140625" style="647" customWidth="1"/>
    <col min="1803" max="1803" width="12.7109375" style="647" customWidth="1"/>
    <col min="1804" max="1804" width="30.5703125" style="647" customWidth="1"/>
    <col min="1805" max="2043" width="10.7109375" style="647" customWidth="1"/>
    <col min="2044" max="2048" width="10.7109375" style="647"/>
    <col min="2049" max="2049" width="6.7109375" style="647" customWidth="1"/>
    <col min="2050" max="2050" width="3" style="647" customWidth="1"/>
    <col min="2051" max="2051" width="6.7109375" style="647" customWidth="1"/>
    <col min="2052" max="2052" width="3" style="647" customWidth="1"/>
    <col min="2053" max="2053" width="1.7109375" style="647" customWidth="1"/>
    <col min="2054" max="2054" width="16.42578125" style="647" customWidth="1"/>
    <col min="2055" max="2057" width="12.7109375" style="647" customWidth="1"/>
    <col min="2058" max="2058" width="14.140625" style="647" customWidth="1"/>
    <col min="2059" max="2059" width="12.7109375" style="647" customWidth="1"/>
    <col min="2060" max="2060" width="30.5703125" style="647" customWidth="1"/>
    <col min="2061" max="2299" width="10.7109375" style="647" customWidth="1"/>
    <col min="2300" max="2304" width="10.7109375" style="647"/>
    <col min="2305" max="2305" width="6.7109375" style="647" customWidth="1"/>
    <col min="2306" max="2306" width="3" style="647" customWidth="1"/>
    <col min="2307" max="2307" width="6.7109375" style="647" customWidth="1"/>
    <col min="2308" max="2308" width="3" style="647" customWidth="1"/>
    <col min="2309" max="2309" width="1.7109375" style="647" customWidth="1"/>
    <col min="2310" max="2310" width="16.42578125" style="647" customWidth="1"/>
    <col min="2311" max="2313" width="12.7109375" style="647" customWidth="1"/>
    <col min="2314" max="2314" width="14.140625" style="647" customWidth="1"/>
    <col min="2315" max="2315" width="12.7109375" style="647" customWidth="1"/>
    <col min="2316" max="2316" width="30.5703125" style="647" customWidth="1"/>
    <col min="2317" max="2555" width="10.7109375" style="647" customWidth="1"/>
    <col min="2556" max="2560" width="10.7109375" style="647"/>
    <col min="2561" max="2561" width="6.7109375" style="647" customWidth="1"/>
    <col min="2562" max="2562" width="3" style="647" customWidth="1"/>
    <col min="2563" max="2563" width="6.7109375" style="647" customWidth="1"/>
    <col min="2564" max="2564" width="3" style="647" customWidth="1"/>
    <col min="2565" max="2565" width="1.7109375" style="647" customWidth="1"/>
    <col min="2566" max="2566" width="16.42578125" style="647" customWidth="1"/>
    <col min="2567" max="2569" width="12.7109375" style="647" customWidth="1"/>
    <col min="2570" max="2570" width="14.140625" style="647" customWidth="1"/>
    <col min="2571" max="2571" width="12.7109375" style="647" customWidth="1"/>
    <col min="2572" max="2572" width="30.5703125" style="647" customWidth="1"/>
    <col min="2573" max="2811" width="10.7109375" style="647" customWidth="1"/>
    <col min="2812" max="2816" width="10.7109375" style="647"/>
    <col min="2817" max="2817" width="6.7109375" style="647" customWidth="1"/>
    <col min="2818" max="2818" width="3" style="647" customWidth="1"/>
    <col min="2819" max="2819" width="6.7109375" style="647" customWidth="1"/>
    <col min="2820" max="2820" width="3" style="647" customWidth="1"/>
    <col min="2821" max="2821" width="1.7109375" style="647" customWidth="1"/>
    <col min="2822" max="2822" width="16.42578125" style="647" customWidth="1"/>
    <col min="2823" max="2825" width="12.7109375" style="647" customWidth="1"/>
    <col min="2826" max="2826" width="14.140625" style="647" customWidth="1"/>
    <col min="2827" max="2827" width="12.7109375" style="647" customWidth="1"/>
    <col min="2828" max="2828" width="30.5703125" style="647" customWidth="1"/>
    <col min="2829" max="3067" width="10.7109375" style="647" customWidth="1"/>
    <col min="3068" max="3072" width="10.7109375" style="647"/>
    <col min="3073" max="3073" width="6.7109375" style="647" customWidth="1"/>
    <col min="3074" max="3074" width="3" style="647" customWidth="1"/>
    <col min="3075" max="3075" width="6.7109375" style="647" customWidth="1"/>
    <col min="3076" max="3076" width="3" style="647" customWidth="1"/>
    <col min="3077" max="3077" width="1.7109375" style="647" customWidth="1"/>
    <col min="3078" max="3078" width="16.42578125" style="647" customWidth="1"/>
    <col min="3079" max="3081" width="12.7109375" style="647" customWidth="1"/>
    <col min="3082" max="3082" width="14.140625" style="647" customWidth="1"/>
    <col min="3083" max="3083" width="12.7109375" style="647" customWidth="1"/>
    <col min="3084" max="3084" width="30.5703125" style="647" customWidth="1"/>
    <col min="3085" max="3323" width="10.7109375" style="647" customWidth="1"/>
    <col min="3324" max="3328" width="10.7109375" style="647"/>
    <col min="3329" max="3329" width="6.7109375" style="647" customWidth="1"/>
    <col min="3330" max="3330" width="3" style="647" customWidth="1"/>
    <col min="3331" max="3331" width="6.7109375" style="647" customWidth="1"/>
    <col min="3332" max="3332" width="3" style="647" customWidth="1"/>
    <col min="3333" max="3333" width="1.7109375" style="647" customWidth="1"/>
    <col min="3334" max="3334" width="16.42578125" style="647" customWidth="1"/>
    <col min="3335" max="3337" width="12.7109375" style="647" customWidth="1"/>
    <col min="3338" max="3338" width="14.140625" style="647" customWidth="1"/>
    <col min="3339" max="3339" width="12.7109375" style="647" customWidth="1"/>
    <col min="3340" max="3340" width="30.5703125" style="647" customWidth="1"/>
    <col min="3341" max="3579" width="10.7109375" style="647" customWidth="1"/>
    <col min="3580" max="3584" width="10.7109375" style="647"/>
    <col min="3585" max="3585" width="6.7109375" style="647" customWidth="1"/>
    <col min="3586" max="3586" width="3" style="647" customWidth="1"/>
    <col min="3587" max="3587" width="6.7109375" style="647" customWidth="1"/>
    <col min="3588" max="3588" width="3" style="647" customWidth="1"/>
    <col min="3589" max="3589" width="1.7109375" style="647" customWidth="1"/>
    <col min="3590" max="3590" width="16.42578125" style="647" customWidth="1"/>
    <col min="3591" max="3593" width="12.7109375" style="647" customWidth="1"/>
    <col min="3594" max="3594" width="14.140625" style="647" customWidth="1"/>
    <col min="3595" max="3595" width="12.7109375" style="647" customWidth="1"/>
    <col min="3596" max="3596" width="30.5703125" style="647" customWidth="1"/>
    <col min="3597" max="3835" width="10.7109375" style="647" customWidth="1"/>
    <col min="3836" max="3840" width="10.7109375" style="647"/>
    <col min="3841" max="3841" width="6.7109375" style="647" customWidth="1"/>
    <col min="3842" max="3842" width="3" style="647" customWidth="1"/>
    <col min="3843" max="3843" width="6.7109375" style="647" customWidth="1"/>
    <col min="3844" max="3844" width="3" style="647" customWidth="1"/>
    <col min="3845" max="3845" width="1.7109375" style="647" customWidth="1"/>
    <col min="3846" max="3846" width="16.42578125" style="647" customWidth="1"/>
    <col min="3847" max="3849" width="12.7109375" style="647" customWidth="1"/>
    <col min="3850" max="3850" width="14.140625" style="647" customWidth="1"/>
    <col min="3851" max="3851" width="12.7109375" style="647" customWidth="1"/>
    <col min="3852" max="3852" width="30.5703125" style="647" customWidth="1"/>
    <col min="3853" max="4091" width="10.7109375" style="647" customWidth="1"/>
    <col min="4092" max="4096" width="10.7109375" style="647"/>
    <col min="4097" max="4097" width="6.7109375" style="647" customWidth="1"/>
    <col min="4098" max="4098" width="3" style="647" customWidth="1"/>
    <col min="4099" max="4099" width="6.7109375" style="647" customWidth="1"/>
    <col min="4100" max="4100" width="3" style="647" customWidth="1"/>
    <col min="4101" max="4101" width="1.7109375" style="647" customWidth="1"/>
    <col min="4102" max="4102" width="16.42578125" style="647" customWidth="1"/>
    <col min="4103" max="4105" width="12.7109375" style="647" customWidth="1"/>
    <col min="4106" max="4106" width="14.140625" style="647" customWidth="1"/>
    <col min="4107" max="4107" width="12.7109375" style="647" customWidth="1"/>
    <col min="4108" max="4108" width="30.5703125" style="647" customWidth="1"/>
    <col min="4109" max="4347" width="10.7109375" style="647" customWidth="1"/>
    <col min="4348" max="4352" width="10.7109375" style="647"/>
    <col min="4353" max="4353" width="6.7109375" style="647" customWidth="1"/>
    <col min="4354" max="4354" width="3" style="647" customWidth="1"/>
    <col min="4355" max="4355" width="6.7109375" style="647" customWidth="1"/>
    <col min="4356" max="4356" width="3" style="647" customWidth="1"/>
    <col min="4357" max="4357" width="1.7109375" style="647" customWidth="1"/>
    <col min="4358" max="4358" width="16.42578125" style="647" customWidth="1"/>
    <col min="4359" max="4361" width="12.7109375" style="647" customWidth="1"/>
    <col min="4362" max="4362" width="14.140625" style="647" customWidth="1"/>
    <col min="4363" max="4363" width="12.7109375" style="647" customWidth="1"/>
    <col min="4364" max="4364" width="30.5703125" style="647" customWidth="1"/>
    <col min="4365" max="4603" width="10.7109375" style="647" customWidth="1"/>
    <col min="4604" max="4608" width="10.7109375" style="647"/>
    <col min="4609" max="4609" width="6.7109375" style="647" customWidth="1"/>
    <col min="4610" max="4610" width="3" style="647" customWidth="1"/>
    <col min="4611" max="4611" width="6.7109375" style="647" customWidth="1"/>
    <col min="4612" max="4612" width="3" style="647" customWidth="1"/>
    <col min="4613" max="4613" width="1.7109375" style="647" customWidth="1"/>
    <col min="4614" max="4614" width="16.42578125" style="647" customWidth="1"/>
    <col min="4615" max="4617" width="12.7109375" style="647" customWidth="1"/>
    <col min="4618" max="4618" width="14.140625" style="647" customWidth="1"/>
    <col min="4619" max="4619" width="12.7109375" style="647" customWidth="1"/>
    <col min="4620" max="4620" width="30.5703125" style="647" customWidth="1"/>
    <col min="4621" max="4859" width="10.7109375" style="647" customWidth="1"/>
    <col min="4860" max="4864" width="10.7109375" style="647"/>
    <col min="4865" max="4865" width="6.7109375" style="647" customWidth="1"/>
    <col min="4866" max="4866" width="3" style="647" customWidth="1"/>
    <col min="4867" max="4867" width="6.7109375" style="647" customWidth="1"/>
    <col min="4868" max="4868" width="3" style="647" customWidth="1"/>
    <col min="4869" max="4869" width="1.7109375" style="647" customWidth="1"/>
    <col min="4870" max="4870" width="16.42578125" style="647" customWidth="1"/>
    <col min="4871" max="4873" width="12.7109375" style="647" customWidth="1"/>
    <col min="4874" max="4874" width="14.140625" style="647" customWidth="1"/>
    <col min="4875" max="4875" width="12.7109375" style="647" customWidth="1"/>
    <col min="4876" max="4876" width="30.5703125" style="647" customWidth="1"/>
    <col min="4877" max="5115" width="10.7109375" style="647" customWidth="1"/>
    <col min="5116" max="5120" width="10.7109375" style="647"/>
    <col min="5121" max="5121" width="6.7109375" style="647" customWidth="1"/>
    <col min="5122" max="5122" width="3" style="647" customWidth="1"/>
    <col min="5123" max="5123" width="6.7109375" style="647" customWidth="1"/>
    <col min="5124" max="5124" width="3" style="647" customWidth="1"/>
    <col min="5125" max="5125" width="1.7109375" style="647" customWidth="1"/>
    <col min="5126" max="5126" width="16.42578125" style="647" customWidth="1"/>
    <col min="5127" max="5129" width="12.7109375" style="647" customWidth="1"/>
    <col min="5130" max="5130" width="14.140625" style="647" customWidth="1"/>
    <col min="5131" max="5131" width="12.7109375" style="647" customWidth="1"/>
    <col min="5132" max="5132" width="30.5703125" style="647" customWidth="1"/>
    <col min="5133" max="5371" width="10.7109375" style="647" customWidth="1"/>
    <col min="5372" max="5376" width="10.7109375" style="647"/>
    <col min="5377" max="5377" width="6.7109375" style="647" customWidth="1"/>
    <col min="5378" max="5378" width="3" style="647" customWidth="1"/>
    <col min="5379" max="5379" width="6.7109375" style="647" customWidth="1"/>
    <col min="5380" max="5380" width="3" style="647" customWidth="1"/>
    <col min="5381" max="5381" width="1.7109375" style="647" customWidth="1"/>
    <col min="5382" max="5382" width="16.42578125" style="647" customWidth="1"/>
    <col min="5383" max="5385" width="12.7109375" style="647" customWidth="1"/>
    <col min="5386" max="5386" width="14.140625" style="647" customWidth="1"/>
    <col min="5387" max="5387" width="12.7109375" style="647" customWidth="1"/>
    <col min="5388" max="5388" width="30.5703125" style="647" customWidth="1"/>
    <col min="5389" max="5627" width="10.7109375" style="647" customWidth="1"/>
    <col min="5628" max="5632" width="10.7109375" style="647"/>
    <col min="5633" max="5633" width="6.7109375" style="647" customWidth="1"/>
    <col min="5634" max="5634" width="3" style="647" customWidth="1"/>
    <col min="5635" max="5635" width="6.7109375" style="647" customWidth="1"/>
    <col min="5636" max="5636" width="3" style="647" customWidth="1"/>
    <col min="5637" max="5637" width="1.7109375" style="647" customWidth="1"/>
    <col min="5638" max="5638" width="16.42578125" style="647" customWidth="1"/>
    <col min="5639" max="5641" width="12.7109375" style="647" customWidth="1"/>
    <col min="5642" max="5642" width="14.140625" style="647" customWidth="1"/>
    <col min="5643" max="5643" width="12.7109375" style="647" customWidth="1"/>
    <col min="5644" max="5644" width="30.5703125" style="647" customWidth="1"/>
    <col min="5645" max="5883" width="10.7109375" style="647" customWidth="1"/>
    <col min="5884" max="5888" width="10.7109375" style="647"/>
    <col min="5889" max="5889" width="6.7109375" style="647" customWidth="1"/>
    <col min="5890" max="5890" width="3" style="647" customWidth="1"/>
    <col min="5891" max="5891" width="6.7109375" style="647" customWidth="1"/>
    <col min="5892" max="5892" width="3" style="647" customWidth="1"/>
    <col min="5893" max="5893" width="1.7109375" style="647" customWidth="1"/>
    <col min="5894" max="5894" width="16.42578125" style="647" customWidth="1"/>
    <col min="5895" max="5897" width="12.7109375" style="647" customWidth="1"/>
    <col min="5898" max="5898" width="14.140625" style="647" customWidth="1"/>
    <col min="5899" max="5899" width="12.7109375" style="647" customWidth="1"/>
    <col min="5900" max="5900" width="30.5703125" style="647" customWidth="1"/>
    <col min="5901" max="6139" width="10.7109375" style="647" customWidth="1"/>
    <col min="6140" max="6144" width="10.7109375" style="647"/>
    <col min="6145" max="6145" width="6.7109375" style="647" customWidth="1"/>
    <col min="6146" max="6146" width="3" style="647" customWidth="1"/>
    <col min="6147" max="6147" width="6.7109375" style="647" customWidth="1"/>
    <col min="6148" max="6148" width="3" style="647" customWidth="1"/>
    <col min="6149" max="6149" width="1.7109375" style="647" customWidth="1"/>
    <col min="6150" max="6150" width="16.42578125" style="647" customWidth="1"/>
    <col min="6151" max="6153" width="12.7109375" style="647" customWidth="1"/>
    <col min="6154" max="6154" width="14.140625" style="647" customWidth="1"/>
    <col min="6155" max="6155" width="12.7109375" style="647" customWidth="1"/>
    <col min="6156" max="6156" width="30.5703125" style="647" customWidth="1"/>
    <col min="6157" max="6395" width="10.7109375" style="647" customWidth="1"/>
    <col min="6396" max="6400" width="10.7109375" style="647"/>
    <col min="6401" max="6401" width="6.7109375" style="647" customWidth="1"/>
    <col min="6402" max="6402" width="3" style="647" customWidth="1"/>
    <col min="6403" max="6403" width="6.7109375" style="647" customWidth="1"/>
    <col min="6404" max="6404" width="3" style="647" customWidth="1"/>
    <col min="6405" max="6405" width="1.7109375" style="647" customWidth="1"/>
    <col min="6406" max="6406" width="16.42578125" style="647" customWidth="1"/>
    <col min="6407" max="6409" width="12.7109375" style="647" customWidth="1"/>
    <col min="6410" max="6410" width="14.140625" style="647" customWidth="1"/>
    <col min="6411" max="6411" width="12.7109375" style="647" customWidth="1"/>
    <col min="6412" max="6412" width="30.5703125" style="647" customWidth="1"/>
    <col min="6413" max="6651" width="10.7109375" style="647" customWidth="1"/>
    <col min="6652" max="6656" width="10.7109375" style="647"/>
    <col min="6657" max="6657" width="6.7109375" style="647" customWidth="1"/>
    <col min="6658" max="6658" width="3" style="647" customWidth="1"/>
    <col min="6659" max="6659" width="6.7109375" style="647" customWidth="1"/>
    <col min="6660" max="6660" width="3" style="647" customWidth="1"/>
    <col min="6661" max="6661" width="1.7109375" style="647" customWidth="1"/>
    <col min="6662" max="6662" width="16.42578125" style="647" customWidth="1"/>
    <col min="6663" max="6665" width="12.7109375" style="647" customWidth="1"/>
    <col min="6666" max="6666" width="14.140625" style="647" customWidth="1"/>
    <col min="6667" max="6667" width="12.7109375" style="647" customWidth="1"/>
    <col min="6668" max="6668" width="30.5703125" style="647" customWidth="1"/>
    <col min="6669" max="6907" width="10.7109375" style="647" customWidth="1"/>
    <col min="6908" max="6912" width="10.7109375" style="647"/>
    <col min="6913" max="6913" width="6.7109375" style="647" customWidth="1"/>
    <col min="6914" max="6914" width="3" style="647" customWidth="1"/>
    <col min="6915" max="6915" width="6.7109375" style="647" customWidth="1"/>
    <col min="6916" max="6916" width="3" style="647" customWidth="1"/>
    <col min="6917" max="6917" width="1.7109375" style="647" customWidth="1"/>
    <col min="6918" max="6918" width="16.42578125" style="647" customWidth="1"/>
    <col min="6919" max="6921" width="12.7109375" style="647" customWidth="1"/>
    <col min="6922" max="6922" width="14.140625" style="647" customWidth="1"/>
    <col min="6923" max="6923" width="12.7109375" style="647" customWidth="1"/>
    <col min="6924" max="6924" width="30.5703125" style="647" customWidth="1"/>
    <col min="6925" max="7163" width="10.7109375" style="647" customWidth="1"/>
    <col min="7164" max="7168" width="10.7109375" style="647"/>
    <col min="7169" max="7169" width="6.7109375" style="647" customWidth="1"/>
    <col min="7170" max="7170" width="3" style="647" customWidth="1"/>
    <col min="7171" max="7171" width="6.7109375" style="647" customWidth="1"/>
    <col min="7172" max="7172" width="3" style="647" customWidth="1"/>
    <col min="7173" max="7173" width="1.7109375" style="647" customWidth="1"/>
    <col min="7174" max="7174" width="16.42578125" style="647" customWidth="1"/>
    <col min="7175" max="7177" width="12.7109375" style="647" customWidth="1"/>
    <col min="7178" max="7178" width="14.140625" style="647" customWidth="1"/>
    <col min="7179" max="7179" width="12.7109375" style="647" customWidth="1"/>
    <col min="7180" max="7180" width="30.5703125" style="647" customWidth="1"/>
    <col min="7181" max="7419" width="10.7109375" style="647" customWidth="1"/>
    <col min="7420" max="7424" width="10.7109375" style="647"/>
    <col min="7425" max="7425" width="6.7109375" style="647" customWidth="1"/>
    <col min="7426" max="7426" width="3" style="647" customWidth="1"/>
    <col min="7427" max="7427" width="6.7109375" style="647" customWidth="1"/>
    <col min="7428" max="7428" width="3" style="647" customWidth="1"/>
    <col min="7429" max="7429" width="1.7109375" style="647" customWidth="1"/>
    <col min="7430" max="7430" width="16.42578125" style="647" customWidth="1"/>
    <col min="7431" max="7433" width="12.7109375" style="647" customWidth="1"/>
    <col min="7434" max="7434" width="14.140625" style="647" customWidth="1"/>
    <col min="7435" max="7435" width="12.7109375" style="647" customWidth="1"/>
    <col min="7436" max="7436" width="30.5703125" style="647" customWidth="1"/>
    <col min="7437" max="7675" width="10.7109375" style="647" customWidth="1"/>
    <col min="7676" max="7680" width="10.7109375" style="647"/>
    <col min="7681" max="7681" width="6.7109375" style="647" customWidth="1"/>
    <col min="7682" max="7682" width="3" style="647" customWidth="1"/>
    <col min="7683" max="7683" width="6.7109375" style="647" customWidth="1"/>
    <col min="7684" max="7684" width="3" style="647" customWidth="1"/>
    <col min="7685" max="7685" width="1.7109375" style="647" customWidth="1"/>
    <col min="7686" max="7686" width="16.42578125" style="647" customWidth="1"/>
    <col min="7687" max="7689" width="12.7109375" style="647" customWidth="1"/>
    <col min="7690" max="7690" width="14.140625" style="647" customWidth="1"/>
    <col min="7691" max="7691" width="12.7109375" style="647" customWidth="1"/>
    <col min="7692" max="7692" width="30.5703125" style="647" customWidth="1"/>
    <col min="7693" max="7931" width="10.7109375" style="647" customWidth="1"/>
    <col min="7932" max="7936" width="10.7109375" style="647"/>
    <col min="7937" max="7937" width="6.7109375" style="647" customWidth="1"/>
    <col min="7938" max="7938" width="3" style="647" customWidth="1"/>
    <col min="7939" max="7939" width="6.7109375" style="647" customWidth="1"/>
    <col min="7940" max="7940" width="3" style="647" customWidth="1"/>
    <col min="7941" max="7941" width="1.7109375" style="647" customWidth="1"/>
    <col min="7942" max="7942" width="16.42578125" style="647" customWidth="1"/>
    <col min="7943" max="7945" width="12.7109375" style="647" customWidth="1"/>
    <col min="7946" max="7946" width="14.140625" style="647" customWidth="1"/>
    <col min="7947" max="7947" width="12.7109375" style="647" customWidth="1"/>
    <col min="7948" max="7948" width="30.5703125" style="647" customWidth="1"/>
    <col min="7949" max="8187" width="10.7109375" style="647" customWidth="1"/>
    <col min="8188" max="8192" width="10.7109375" style="647"/>
    <col min="8193" max="8193" width="6.7109375" style="647" customWidth="1"/>
    <col min="8194" max="8194" width="3" style="647" customWidth="1"/>
    <col min="8195" max="8195" width="6.7109375" style="647" customWidth="1"/>
    <col min="8196" max="8196" width="3" style="647" customWidth="1"/>
    <col min="8197" max="8197" width="1.7109375" style="647" customWidth="1"/>
    <col min="8198" max="8198" width="16.42578125" style="647" customWidth="1"/>
    <col min="8199" max="8201" width="12.7109375" style="647" customWidth="1"/>
    <col min="8202" max="8202" width="14.140625" style="647" customWidth="1"/>
    <col min="8203" max="8203" width="12.7109375" style="647" customWidth="1"/>
    <col min="8204" max="8204" width="30.5703125" style="647" customWidth="1"/>
    <col min="8205" max="8443" width="10.7109375" style="647" customWidth="1"/>
    <col min="8444" max="8448" width="10.7109375" style="647"/>
    <col min="8449" max="8449" width="6.7109375" style="647" customWidth="1"/>
    <col min="8450" max="8450" width="3" style="647" customWidth="1"/>
    <col min="8451" max="8451" width="6.7109375" style="647" customWidth="1"/>
    <col min="8452" max="8452" width="3" style="647" customWidth="1"/>
    <col min="8453" max="8453" width="1.7109375" style="647" customWidth="1"/>
    <col min="8454" max="8454" width="16.42578125" style="647" customWidth="1"/>
    <col min="8455" max="8457" width="12.7109375" style="647" customWidth="1"/>
    <col min="8458" max="8458" width="14.140625" style="647" customWidth="1"/>
    <col min="8459" max="8459" width="12.7109375" style="647" customWidth="1"/>
    <col min="8460" max="8460" width="30.5703125" style="647" customWidth="1"/>
    <col min="8461" max="8699" width="10.7109375" style="647" customWidth="1"/>
    <col min="8700" max="8704" width="10.7109375" style="647"/>
    <col min="8705" max="8705" width="6.7109375" style="647" customWidth="1"/>
    <col min="8706" max="8706" width="3" style="647" customWidth="1"/>
    <col min="8707" max="8707" width="6.7109375" style="647" customWidth="1"/>
    <col min="8708" max="8708" width="3" style="647" customWidth="1"/>
    <col min="8709" max="8709" width="1.7109375" style="647" customWidth="1"/>
    <col min="8710" max="8710" width="16.42578125" style="647" customWidth="1"/>
    <col min="8711" max="8713" width="12.7109375" style="647" customWidth="1"/>
    <col min="8714" max="8714" width="14.140625" style="647" customWidth="1"/>
    <col min="8715" max="8715" width="12.7109375" style="647" customWidth="1"/>
    <col min="8716" max="8716" width="30.5703125" style="647" customWidth="1"/>
    <col min="8717" max="8955" width="10.7109375" style="647" customWidth="1"/>
    <col min="8956" max="8960" width="10.7109375" style="647"/>
    <col min="8961" max="8961" width="6.7109375" style="647" customWidth="1"/>
    <col min="8962" max="8962" width="3" style="647" customWidth="1"/>
    <col min="8963" max="8963" width="6.7109375" style="647" customWidth="1"/>
    <col min="8964" max="8964" width="3" style="647" customWidth="1"/>
    <col min="8965" max="8965" width="1.7109375" style="647" customWidth="1"/>
    <col min="8966" max="8966" width="16.42578125" style="647" customWidth="1"/>
    <col min="8967" max="8969" width="12.7109375" style="647" customWidth="1"/>
    <col min="8970" max="8970" width="14.140625" style="647" customWidth="1"/>
    <col min="8971" max="8971" width="12.7109375" style="647" customWidth="1"/>
    <col min="8972" max="8972" width="30.5703125" style="647" customWidth="1"/>
    <col min="8973" max="9211" width="10.7109375" style="647" customWidth="1"/>
    <col min="9212" max="9216" width="10.7109375" style="647"/>
    <col min="9217" max="9217" width="6.7109375" style="647" customWidth="1"/>
    <col min="9218" max="9218" width="3" style="647" customWidth="1"/>
    <col min="9219" max="9219" width="6.7109375" style="647" customWidth="1"/>
    <col min="9220" max="9220" width="3" style="647" customWidth="1"/>
    <col min="9221" max="9221" width="1.7109375" style="647" customWidth="1"/>
    <col min="9222" max="9222" width="16.42578125" style="647" customWidth="1"/>
    <col min="9223" max="9225" width="12.7109375" style="647" customWidth="1"/>
    <col min="9226" max="9226" width="14.140625" style="647" customWidth="1"/>
    <col min="9227" max="9227" width="12.7109375" style="647" customWidth="1"/>
    <col min="9228" max="9228" width="30.5703125" style="647" customWidth="1"/>
    <col min="9229" max="9467" width="10.7109375" style="647" customWidth="1"/>
    <col min="9468" max="9472" width="10.7109375" style="647"/>
    <col min="9473" max="9473" width="6.7109375" style="647" customWidth="1"/>
    <col min="9474" max="9474" width="3" style="647" customWidth="1"/>
    <col min="9475" max="9475" width="6.7109375" style="647" customWidth="1"/>
    <col min="9476" max="9476" width="3" style="647" customWidth="1"/>
    <col min="9477" max="9477" width="1.7109375" style="647" customWidth="1"/>
    <col min="9478" max="9478" width="16.42578125" style="647" customWidth="1"/>
    <col min="9479" max="9481" width="12.7109375" style="647" customWidth="1"/>
    <col min="9482" max="9482" width="14.140625" style="647" customWidth="1"/>
    <col min="9483" max="9483" width="12.7109375" style="647" customWidth="1"/>
    <col min="9484" max="9484" width="30.5703125" style="647" customWidth="1"/>
    <col min="9485" max="9723" width="10.7109375" style="647" customWidth="1"/>
    <col min="9724" max="9728" width="10.7109375" style="647"/>
    <col min="9729" max="9729" width="6.7109375" style="647" customWidth="1"/>
    <col min="9730" max="9730" width="3" style="647" customWidth="1"/>
    <col min="9731" max="9731" width="6.7109375" style="647" customWidth="1"/>
    <col min="9732" max="9732" width="3" style="647" customWidth="1"/>
    <col min="9733" max="9733" width="1.7109375" style="647" customWidth="1"/>
    <col min="9734" max="9734" width="16.42578125" style="647" customWidth="1"/>
    <col min="9735" max="9737" width="12.7109375" style="647" customWidth="1"/>
    <col min="9738" max="9738" width="14.140625" style="647" customWidth="1"/>
    <col min="9739" max="9739" width="12.7109375" style="647" customWidth="1"/>
    <col min="9740" max="9740" width="30.5703125" style="647" customWidth="1"/>
    <col min="9741" max="9979" width="10.7109375" style="647" customWidth="1"/>
    <col min="9980" max="9984" width="10.7109375" style="647"/>
    <col min="9985" max="9985" width="6.7109375" style="647" customWidth="1"/>
    <col min="9986" max="9986" width="3" style="647" customWidth="1"/>
    <col min="9987" max="9987" width="6.7109375" style="647" customWidth="1"/>
    <col min="9988" max="9988" width="3" style="647" customWidth="1"/>
    <col min="9989" max="9989" width="1.7109375" style="647" customWidth="1"/>
    <col min="9990" max="9990" width="16.42578125" style="647" customWidth="1"/>
    <col min="9991" max="9993" width="12.7109375" style="647" customWidth="1"/>
    <col min="9994" max="9994" width="14.140625" style="647" customWidth="1"/>
    <col min="9995" max="9995" width="12.7109375" style="647" customWidth="1"/>
    <col min="9996" max="9996" width="30.5703125" style="647" customWidth="1"/>
    <col min="9997" max="10235" width="10.7109375" style="647" customWidth="1"/>
    <col min="10236" max="10240" width="10.7109375" style="647"/>
    <col min="10241" max="10241" width="6.7109375" style="647" customWidth="1"/>
    <col min="10242" max="10242" width="3" style="647" customWidth="1"/>
    <col min="10243" max="10243" width="6.7109375" style="647" customWidth="1"/>
    <col min="10244" max="10244" width="3" style="647" customWidth="1"/>
    <col min="10245" max="10245" width="1.7109375" style="647" customWidth="1"/>
    <col min="10246" max="10246" width="16.42578125" style="647" customWidth="1"/>
    <col min="10247" max="10249" width="12.7109375" style="647" customWidth="1"/>
    <col min="10250" max="10250" width="14.140625" style="647" customWidth="1"/>
    <col min="10251" max="10251" width="12.7109375" style="647" customWidth="1"/>
    <col min="10252" max="10252" width="30.5703125" style="647" customWidth="1"/>
    <col min="10253" max="10491" width="10.7109375" style="647" customWidth="1"/>
    <col min="10492" max="10496" width="10.7109375" style="647"/>
    <col min="10497" max="10497" width="6.7109375" style="647" customWidth="1"/>
    <col min="10498" max="10498" width="3" style="647" customWidth="1"/>
    <col min="10499" max="10499" width="6.7109375" style="647" customWidth="1"/>
    <col min="10500" max="10500" width="3" style="647" customWidth="1"/>
    <col min="10501" max="10501" width="1.7109375" style="647" customWidth="1"/>
    <col min="10502" max="10502" width="16.42578125" style="647" customWidth="1"/>
    <col min="10503" max="10505" width="12.7109375" style="647" customWidth="1"/>
    <col min="10506" max="10506" width="14.140625" style="647" customWidth="1"/>
    <col min="10507" max="10507" width="12.7109375" style="647" customWidth="1"/>
    <col min="10508" max="10508" width="30.5703125" style="647" customWidth="1"/>
    <col min="10509" max="10747" width="10.7109375" style="647" customWidth="1"/>
    <col min="10748" max="10752" width="10.7109375" style="647"/>
    <col min="10753" max="10753" width="6.7109375" style="647" customWidth="1"/>
    <col min="10754" max="10754" width="3" style="647" customWidth="1"/>
    <col min="10755" max="10755" width="6.7109375" style="647" customWidth="1"/>
    <col min="10756" max="10756" width="3" style="647" customWidth="1"/>
    <col min="10757" max="10757" width="1.7109375" style="647" customWidth="1"/>
    <col min="10758" max="10758" width="16.42578125" style="647" customWidth="1"/>
    <col min="10759" max="10761" width="12.7109375" style="647" customWidth="1"/>
    <col min="10762" max="10762" width="14.140625" style="647" customWidth="1"/>
    <col min="10763" max="10763" width="12.7109375" style="647" customWidth="1"/>
    <col min="10764" max="10764" width="30.5703125" style="647" customWidth="1"/>
    <col min="10765" max="11003" width="10.7109375" style="647" customWidth="1"/>
    <col min="11004" max="11008" width="10.7109375" style="647"/>
    <col min="11009" max="11009" width="6.7109375" style="647" customWidth="1"/>
    <col min="11010" max="11010" width="3" style="647" customWidth="1"/>
    <col min="11011" max="11011" width="6.7109375" style="647" customWidth="1"/>
    <col min="11012" max="11012" width="3" style="647" customWidth="1"/>
    <col min="11013" max="11013" width="1.7109375" style="647" customWidth="1"/>
    <col min="11014" max="11014" width="16.42578125" style="647" customWidth="1"/>
    <col min="11015" max="11017" width="12.7109375" style="647" customWidth="1"/>
    <col min="11018" max="11018" width="14.140625" style="647" customWidth="1"/>
    <col min="11019" max="11019" width="12.7109375" style="647" customWidth="1"/>
    <col min="11020" max="11020" width="30.5703125" style="647" customWidth="1"/>
    <col min="11021" max="11259" width="10.7109375" style="647" customWidth="1"/>
    <col min="11260" max="11264" width="10.7109375" style="647"/>
    <col min="11265" max="11265" width="6.7109375" style="647" customWidth="1"/>
    <col min="11266" max="11266" width="3" style="647" customWidth="1"/>
    <col min="11267" max="11267" width="6.7109375" style="647" customWidth="1"/>
    <col min="11268" max="11268" width="3" style="647" customWidth="1"/>
    <col min="11269" max="11269" width="1.7109375" style="647" customWidth="1"/>
    <col min="11270" max="11270" width="16.42578125" style="647" customWidth="1"/>
    <col min="11271" max="11273" width="12.7109375" style="647" customWidth="1"/>
    <col min="11274" max="11274" width="14.140625" style="647" customWidth="1"/>
    <col min="11275" max="11275" width="12.7109375" style="647" customWidth="1"/>
    <col min="11276" max="11276" width="30.5703125" style="647" customWidth="1"/>
    <col min="11277" max="11515" width="10.7109375" style="647" customWidth="1"/>
    <col min="11516" max="11520" width="10.7109375" style="647"/>
    <col min="11521" max="11521" width="6.7109375" style="647" customWidth="1"/>
    <col min="11522" max="11522" width="3" style="647" customWidth="1"/>
    <col min="11523" max="11523" width="6.7109375" style="647" customWidth="1"/>
    <col min="11524" max="11524" width="3" style="647" customWidth="1"/>
    <col min="11525" max="11525" width="1.7109375" style="647" customWidth="1"/>
    <col min="11526" max="11526" width="16.42578125" style="647" customWidth="1"/>
    <col min="11527" max="11529" width="12.7109375" style="647" customWidth="1"/>
    <col min="11530" max="11530" width="14.140625" style="647" customWidth="1"/>
    <col min="11531" max="11531" width="12.7109375" style="647" customWidth="1"/>
    <col min="11532" max="11532" width="30.5703125" style="647" customWidth="1"/>
    <col min="11533" max="11771" width="10.7109375" style="647" customWidth="1"/>
    <col min="11772" max="11776" width="10.7109375" style="647"/>
    <col min="11777" max="11777" width="6.7109375" style="647" customWidth="1"/>
    <col min="11778" max="11778" width="3" style="647" customWidth="1"/>
    <col min="11779" max="11779" width="6.7109375" style="647" customWidth="1"/>
    <col min="11780" max="11780" width="3" style="647" customWidth="1"/>
    <col min="11781" max="11781" width="1.7109375" style="647" customWidth="1"/>
    <col min="11782" max="11782" width="16.42578125" style="647" customWidth="1"/>
    <col min="11783" max="11785" width="12.7109375" style="647" customWidth="1"/>
    <col min="11786" max="11786" width="14.140625" style="647" customWidth="1"/>
    <col min="11787" max="11787" width="12.7109375" style="647" customWidth="1"/>
    <col min="11788" max="11788" width="30.5703125" style="647" customWidth="1"/>
    <col min="11789" max="12027" width="10.7109375" style="647" customWidth="1"/>
    <col min="12028" max="12032" width="10.7109375" style="647"/>
    <col min="12033" max="12033" width="6.7109375" style="647" customWidth="1"/>
    <col min="12034" max="12034" width="3" style="647" customWidth="1"/>
    <col min="12035" max="12035" width="6.7109375" style="647" customWidth="1"/>
    <col min="12036" max="12036" width="3" style="647" customWidth="1"/>
    <col min="12037" max="12037" width="1.7109375" style="647" customWidth="1"/>
    <col min="12038" max="12038" width="16.42578125" style="647" customWidth="1"/>
    <col min="12039" max="12041" width="12.7109375" style="647" customWidth="1"/>
    <col min="12042" max="12042" width="14.140625" style="647" customWidth="1"/>
    <col min="12043" max="12043" width="12.7109375" style="647" customWidth="1"/>
    <col min="12044" max="12044" width="30.5703125" style="647" customWidth="1"/>
    <col min="12045" max="12283" width="10.7109375" style="647" customWidth="1"/>
    <col min="12284" max="12288" width="10.7109375" style="647"/>
    <col min="12289" max="12289" width="6.7109375" style="647" customWidth="1"/>
    <col min="12290" max="12290" width="3" style="647" customWidth="1"/>
    <col min="12291" max="12291" width="6.7109375" style="647" customWidth="1"/>
    <col min="12292" max="12292" width="3" style="647" customWidth="1"/>
    <col min="12293" max="12293" width="1.7109375" style="647" customWidth="1"/>
    <col min="12294" max="12294" width="16.42578125" style="647" customWidth="1"/>
    <col min="12295" max="12297" width="12.7109375" style="647" customWidth="1"/>
    <col min="12298" max="12298" width="14.140625" style="647" customWidth="1"/>
    <col min="12299" max="12299" width="12.7109375" style="647" customWidth="1"/>
    <col min="12300" max="12300" width="30.5703125" style="647" customWidth="1"/>
    <col min="12301" max="12539" width="10.7109375" style="647" customWidth="1"/>
    <col min="12540" max="12544" width="10.7109375" style="647"/>
    <col min="12545" max="12545" width="6.7109375" style="647" customWidth="1"/>
    <col min="12546" max="12546" width="3" style="647" customWidth="1"/>
    <col min="12547" max="12547" width="6.7109375" style="647" customWidth="1"/>
    <col min="12548" max="12548" width="3" style="647" customWidth="1"/>
    <col min="12549" max="12549" width="1.7109375" style="647" customWidth="1"/>
    <col min="12550" max="12550" width="16.42578125" style="647" customWidth="1"/>
    <col min="12551" max="12553" width="12.7109375" style="647" customWidth="1"/>
    <col min="12554" max="12554" width="14.140625" style="647" customWidth="1"/>
    <col min="12555" max="12555" width="12.7109375" style="647" customWidth="1"/>
    <col min="12556" max="12556" width="30.5703125" style="647" customWidth="1"/>
    <col min="12557" max="12795" width="10.7109375" style="647" customWidth="1"/>
    <col min="12796" max="12800" width="10.7109375" style="647"/>
    <col min="12801" max="12801" width="6.7109375" style="647" customWidth="1"/>
    <col min="12802" max="12802" width="3" style="647" customWidth="1"/>
    <col min="12803" max="12803" width="6.7109375" style="647" customWidth="1"/>
    <col min="12804" max="12804" width="3" style="647" customWidth="1"/>
    <col min="12805" max="12805" width="1.7109375" style="647" customWidth="1"/>
    <col min="12806" max="12806" width="16.42578125" style="647" customWidth="1"/>
    <col min="12807" max="12809" width="12.7109375" style="647" customWidth="1"/>
    <col min="12810" max="12810" width="14.140625" style="647" customWidth="1"/>
    <col min="12811" max="12811" width="12.7109375" style="647" customWidth="1"/>
    <col min="12812" max="12812" width="30.5703125" style="647" customWidth="1"/>
    <col min="12813" max="13051" width="10.7109375" style="647" customWidth="1"/>
    <col min="13052" max="13056" width="10.7109375" style="647"/>
    <col min="13057" max="13057" width="6.7109375" style="647" customWidth="1"/>
    <col min="13058" max="13058" width="3" style="647" customWidth="1"/>
    <col min="13059" max="13059" width="6.7109375" style="647" customWidth="1"/>
    <col min="13060" max="13060" width="3" style="647" customWidth="1"/>
    <col min="13061" max="13061" width="1.7109375" style="647" customWidth="1"/>
    <col min="13062" max="13062" width="16.42578125" style="647" customWidth="1"/>
    <col min="13063" max="13065" width="12.7109375" style="647" customWidth="1"/>
    <col min="13066" max="13066" width="14.140625" style="647" customWidth="1"/>
    <col min="13067" max="13067" width="12.7109375" style="647" customWidth="1"/>
    <col min="13068" max="13068" width="30.5703125" style="647" customWidth="1"/>
    <col min="13069" max="13307" width="10.7109375" style="647" customWidth="1"/>
    <col min="13308" max="13312" width="10.7109375" style="647"/>
    <col min="13313" max="13313" width="6.7109375" style="647" customWidth="1"/>
    <col min="13314" max="13314" width="3" style="647" customWidth="1"/>
    <col min="13315" max="13315" width="6.7109375" style="647" customWidth="1"/>
    <col min="13316" max="13316" width="3" style="647" customWidth="1"/>
    <col min="13317" max="13317" width="1.7109375" style="647" customWidth="1"/>
    <col min="13318" max="13318" width="16.42578125" style="647" customWidth="1"/>
    <col min="13319" max="13321" width="12.7109375" style="647" customWidth="1"/>
    <col min="13322" max="13322" width="14.140625" style="647" customWidth="1"/>
    <col min="13323" max="13323" width="12.7109375" style="647" customWidth="1"/>
    <col min="13324" max="13324" width="30.5703125" style="647" customWidth="1"/>
    <col min="13325" max="13563" width="10.7109375" style="647" customWidth="1"/>
    <col min="13564" max="13568" width="10.7109375" style="647"/>
    <col min="13569" max="13569" width="6.7109375" style="647" customWidth="1"/>
    <col min="13570" max="13570" width="3" style="647" customWidth="1"/>
    <col min="13571" max="13571" width="6.7109375" style="647" customWidth="1"/>
    <col min="13572" max="13572" width="3" style="647" customWidth="1"/>
    <col min="13573" max="13573" width="1.7109375" style="647" customWidth="1"/>
    <col min="13574" max="13574" width="16.42578125" style="647" customWidth="1"/>
    <col min="13575" max="13577" width="12.7109375" style="647" customWidth="1"/>
    <col min="13578" max="13578" width="14.140625" style="647" customWidth="1"/>
    <col min="13579" max="13579" width="12.7109375" style="647" customWidth="1"/>
    <col min="13580" max="13580" width="30.5703125" style="647" customWidth="1"/>
    <col min="13581" max="13819" width="10.7109375" style="647" customWidth="1"/>
    <col min="13820" max="13824" width="10.7109375" style="647"/>
    <col min="13825" max="13825" width="6.7109375" style="647" customWidth="1"/>
    <col min="13826" max="13826" width="3" style="647" customWidth="1"/>
    <col min="13827" max="13827" width="6.7109375" style="647" customWidth="1"/>
    <col min="13828" max="13828" width="3" style="647" customWidth="1"/>
    <col min="13829" max="13829" width="1.7109375" style="647" customWidth="1"/>
    <col min="13830" max="13830" width="16.42578125" style="647" customWidth="1"/>
    <col min="13831" max="13833" width="12.7109375" style="647" customWidth="1"/>
    <col min="13834" max="13834" width="14.140625" style="647" customWidth="1"/>
    <col min="13835" max="13835" width="12.7109375" style="647" customWidth="1"/>
    <col min="13836" max="13836" width="30.5703125" style="647" customWidth="1"/>
    <col min="13837" max="14075" width="10.7109375" style="647" customWidth="1"/>
    <col min="14076" max="14080" width="10.7109375" style="647"/>
    <col min="14081" max="14081" width="6.7109375" style="647" customWidth="1"/>
    <col min="14082" max="14082" width="3" style="647" customWidth="1"/>
    <col min="14083" max="14083" width="6.7109375" style="647" customWidth="1"/>
    <col min="14084" max="14084" width="3" style="647" customWidth="1"/>
    <col min="14085" max="14085" width="1.7109375" style="647" customWidth="1"/>
    <col min="14086" max="14086" width="16.42578125" style="647" customWidth="1"/>
    <col min="14087" max="14089" width="12.7109375" style="647" customWidth="1"/>
    <col min="14090" max="14090" width="14.140625" style="647" customWidth="1"/>
    <col min="14091" max="14091" width="12.7109375" style="647" customWidth="1"/>
    <col min="14092" max="14092" width="30.5703125" style="647" customWidth="1"/>
    <col min="14093" max="14331" width="10.7109375" style="647" customWidth="1"/>
    <col min="14332" max="14336" width="10.7109375" style="647"/>
    <col min="14337" max="14337" width="6.7109375" style="647" customWidth="1"/>
    <col min="14338" max="14338" width="3" style="647" customWidth="1"/>
    <col min="14339" max="14339" width="6.7109375" style="647" customWidth="1"/>
    <col min="14340" max="14340" width="3" style="647" customWidth="1"/>
    <col min="14341" max="14341" width="1.7109375" style="647" customWidth="1"/>
    <col min="14342" max="14342" width="16.42578125" style="647" customWidth="1"/>
    <col min="14343" max="14345" width="12.7109375" style="647" customWidth="1"/>
    <col min="14346" max="14346" width="14.140625" style="647" customWidth="1"/>
    <col min="14347" max="14347" width="12.7109375" style="647" customWidth="1"/>
    <col min="14348" max="14348" width="30.5703125" style="647" customWidth="1"/>
    <col min="14349" max="14587" width="10.7109375" style="647" customWidth="1"/>
    <col min="14588" max="14592" width="10.7109375" style="647"/>
    <col min="14593" max="14593" width="6.7109375" style="647" customWidth="1"/>
    <col min="14594" max="14594" width="3" style="647" customWidth="1"/>
    <col min="14595" max="14595" width="6.7109375" style="647" customWidth="1"/>
    <col min="14596" max="14596" width="3" style="647" customWidth="1"/>
    <col min="14597" max="14597" width="1.7109375" style="647" customWidth="1"/>
    <col min="14598" max="14598" width="16.42578125" style="647" customWidth="1"/>
    <col min="14599" max="14601" width="12.7109375" style="647" customWidth="1"/>
    <col min="14602" max="14602" width="14.140625" style="647" customWidth="1"/>
    <col min="14603" max="14603" width="12.7109375" style="647" customWidth="1"/>
    <col min="14604" max="14604" width="30.5703125" style="647" customWidth="1"/>
    <col min="14605" max="14843" width="10.7109375" style="647" customWidth="1"/>
    <col min="14844" max="14848" width="10.7109375" style="647"/>
    <col min="14849" max="14849" width="6.7109375" style="647" customWidth="1"/>
    <col min="14850" max="14850" width="3" style="647" customWidth="1"/>
    <col min="14851" max="14851" width="6.7109375" style="647" customWidth="1"/>
    <col min="14852" max="14852" width="3" style="647" customWidth="1"/>
    <col min="14853" max="14853" width="1.7109375" style="647" customWidth="1"/>
    <col min="14854" max="14854" width="16.42578125" style="647" customWidth="1"/>
    <col min="14855" max="14857" width="12.7109375" style="647" customWidth="1"/>
    <col min="14858" max="14858" width="14.140625" style="647" customWidth="1"/>
    <col min="14859" max="14859" width="12.7109375" style="647" customWidth="1"/>
    <col min="14860" max="14860" width="30.5703125" style="647" customWidth="1"/>
    <col min="14861" max="15099" width="10.7109375" style="647" customWidth="1"/>
    <col min="15100" max="15104" width="10.7109375" style="647"/>
    <col min="15105" max="15105" width="6.7109375" style="647" customWidth="1"/>
    <col min="15106" max="15106" width="3" style="647" customWidth="1"/>
    <col min="15107" max="15107" width="6.7109375" style="647" customWidth="1"/>
    <col min="15108" max="15108" width="3" style="647" customWidth="1"/>
    <col min="15109" max="15109" width="1.7109375" style="647" customWidth="1"/>
    <col min="15110" max="15110" width="16.42578125" style="647" customWidth="1"/>
    <col min="15111" max="15113" width="12.7109375" style="647" customWidth="1"/>
    <col min="15114" max="15114" width="14.140625" style="647" customWidth="1"/>
    <col min="15115" max="15115" width="12.7109375" style="647" customWidth="1"/>
    <col min="15116" max="15116" width="30.5703125" style="647" customWidth="1"/>
    <col min="15117" max="15355" width="10.7109375" style="647" customWidth="1"/>
    <col min="15356" max="15360" width="10.7109375" style="647"/>
    <col min="15361" max="15361" width="6.7109375" style="647" customWidth="1"/>
    <col min="15362" max="15362" width="3" style="647" customWidth="1"/>
    <col min="15363" max="15363" width="6.7109375" style="647" customWidth="1"/>
    <col min="15364" max="15364" width="3" style="647" customWidth="1"/>
    <col min="15365" max="15365" width="1.7109375" style="647" customWidth="1"/>
    <col min="15366" max="15366" width="16.42578125" style="647" customWidth="1"/>
    <col min="15367" max="15369" width="12.7109375" style="647" customWidth="1"/>
    <col min="15370" max="15370" width="14.140625" style="647" customWidth="1"/>
    <col min="15371" max="15371" width="12.7109375" style="647" customWidth="1"/>
    <col min="15372" max="15372" width="30.5703125" style="647" customWidth="1"/>
    <col min="15373" max="15611" width="10.7109375" style="647" customWidth="1"/>
    <col min="15612" max="15616" width="10.7109375" style="647"/>
    <col min="15617" max="15617" width="6.7109375" style="647" customWidth="1"/>
    <col min="15618" max="15618" width="3" style="647" customWidth="1"/>
    <col min="15619" max="15619" width="6.7109375" style="647" customWidth="1"/>
    <col min="15620" max="15620" width="3" style="647" customWidth="1"/>
    <col min="15621" max="15621" width="1.7109375" style="647" customWidth="1"/>
    <col min="15622" max="15622" width="16.42578125" style="647" customWidth="1"/>
    <col min="15623" max="15625" width="12.7109375" style="647" customWidth="1"/>
    <col min="15626" max="15626" width="14.140625" style="647" customWidth="1"/>
    <col min="15627" max="15627" width="12.7109375" style="647" customWidth="1"/>
    <col min="15628" max="15628" width="30.5703125" style="647" customWidth="1"/>
    <col min="15629" max="15867" width="10.7109375" style="647" customWidth="1"/>
    <col min="15868" max="15872" width="10.7109375" style="647"/>
    <col min="15873" max="15873" width="6.7109375" style="647" customWidth="1"/>
    <col min="15874" max="15874" width="3" style="647" customWidth="1"/>
    <col min="15875" max="15875" width="6.7109375" style="647" customWidth="1"/>
    <col min="15876" max="15876" width="3" style="647" customWidth="1"/>
    <col min="15877" max="15877" width="1.7109375" style="647" customWidth="1"/>
    <col min="15878" max="15878" width="16.42578125" style="647" customWidth="1"/>
    <col min="15879" max="15881" width="12.7109375" style="647" customWidth="1"/>
    <col min="15882" max="15882" width="14.140625" style="647" customWidth="1"/>
    <col min="15883" max="15883" width="12.7109375" style="647" customWidth="1"/>
    <col min="15884" max="15884" width="30.5703125" style="647" customWidth="1"/>
    <col min="15885" max="16123" width="10.7109375" style="647" customWidth="1"/>
    <col min="16124" max="16128" width="10.7109375" style="647"/>
    <col min="16129" max="16129" width="6.7109375" style="647" customWidth="1"/>
    <col min="16130" max="16130" width="3" style="647" customWidth="1"/>
    <col min="16131" max="16131" width="6.7109375" style="647" customWidth="1"/>
    <col min="16132" max="16132" width="3" style="647" customWidth="1"/>
    <col min="16133" max="16133" width="1.7109375" style="647" customWidth="1"/>
    <col min="16134" max="16134" width="16.42578125" style="647" customWidth="1"/>
    <col min="16135" max="16137" width="12.7109375" style="647" customWidth="1"/>
    <col min="16138" max="16138" width="14.140625" style="647" customWidth="1"/>
    <col min="16139" max="16139" width="12.7109375" style="647" customWidth="1"/>
    <col min="16140" max="16140" width="30.5703125" style="647" customWidth="1"/>
    <col min="16141" max="16379" width="10.7109375" style="647" customWidth="1"/>
    <col min="16380" max="16384" width="10.7109375" style="647"/>
  </cols>
  <sheetData>
    <row r="1" spans="1:14" ht="15" customHeight="1">
      <c r="A1" s="242"/>
      <c r="B1" s="243"/>
      <c r="C1" s="244"/>
      <c r="D1" s="1074" t="s">
        <v>25</v>
      </c>
      <c r="E1" s="1075"/>
      <c r="F1" s="1075"/>
      <c r="G1" s="1075"/>
      <c r="H1" s="1075"/>
      <c r="I1" s="1075"/>
      <c r="J1" s="1075"/>
      <c r="K1" s="1076"/>
      <c r="L1" s="1083" t="s">
        <v>39</v>
      </c>
      <c r="M1" s="1084"/>
      <c r="N1" s="1084"/>
    </row>
    <row r="2" spans="1:14" ht="15" customHeight="1">
      <c r="A2" s="246"/>
      <c r="B2" s="247"/>
      <c r="C2" s="248"/>
      <c r="D2" s="1077"/>
      <c r="E2" s="1078"/>
      <c r="F2" s="1078"/>
      <c r="G2" s="1078"/>
      <c r="H2" s="1078"/>
      <c r="I2" s="1078"/>
      <c r="J2" s="1078"/>
      <c r="K2" s="1079"/>
      <c r="L2" s="1083"/>
      <c r="M2" s="1084"/>
      <c r="N2" s="1084"/>
    </row>
    <row r="3" spans="1:14" ht="15" customHeight="1">
      <c r="A3" s="249"/>
      <c r="B3" s="250"/>
      <c r="C3" s="251"/>
      <c r="D3" s="1080"/>
      <c r="E3" s="1081"/>
      <c r="F3" s="1081"/>
      <c r="G3" s="1081"/>
      <c r="H3" s="1081"/>
      <c r="I3" s="1081"/>
      <c r="J3" s="1081"/>
      <c r="K3" s="1082"/>
      <c r="L3" s="1083"/>
      <c r="M3" s="1084"/>
      <c r="N3" s="1084"/>
    </row>
    <row r="4" spans="1:14" ht="15" customHeight="1">
      <c r="A4" s="252" t="s">
        <v>3</v>
      </c>
      <c r="B4" s="253"/>
      <c r="C4" s="253" t="s">
        <v>48</v>
      </c>
      <c r="D4" s="254"/>
      <c r="E4" s="254"/>
      <c r="F4" s="254"/>
      <c r="G4" s="254"/>
      <c r="H4" s="254"/>
      <c r="I4" s="253"/>
      <c r="J4" s="254"/>
      <c r="K4" s="255"/>
      <c r="L4" s="1085" t="s">
        <v>246</v>
      </c>
      <c r="M4" s="1085"/>
      <c r="N4" s="1085"/>
    </row>
    <row r="5" spans="1:14" ht="15" customHeight="1">
      <c r="A5" s="256" t="s">
        <v>4</v>
      </c>
      <c r="B5" s="257"/>
      <c r="C5" s="257" t="s">
        <v>316</v>
      </c>
      <c r="D5" s="258"/>
      <c r="E5" s="258"/>
      <c r="F5" s="258"/>
      <c r="G5" s="258"/>
      <c r="H5" s="258"/>
      <c r="I5" s="257"/>
      <c r="J5" s="258"/>
      <c r="K5" s="259"/>
      <c r="L5" s="1085"/>
      <c r="M5" s="1085"/>
      <c r="N5" s="1085"/>
    </row>
    <row r="6" spans="1:14" ht="15" customHeight="1">
      <c r="A6" s="256" t="s">
        <v>114</v>
      </c>
      <c r="B6" s="257"/>
      <c r="C6" s="257"/>
      <c r="D6" s="260"/>
      <c r="E6" s="258"/>
      <c r="F6" s="260"/>
      <c r="G6" s="260"/>
      <c r="H6" s="260"/>
      <c r="I6" s="257"/>
      <c r="J6" s="260"/>
      <c r="K6" s="259"/>
      <c r="L6" s="1085"/>
      <c r="M6" s="1085"/>
      <c r="N6" s="1085"/>
    </row>
    <row r="7" spans="1:14" ht="15" customHeight="1">
      <c r="A7" s="261" t="s">
        <v>16</v>
      </c>
      <c r="B7" s="262"/>
      <c r="C7" s="263" t="s">
        <v>41</v>
      </c>
      <c r="D7" s="264"/>
      <c r="E7" s="264"/>
      <c r="F7" s="262"/>
      <c r="G7" s="263"/>
      <c r="H7" s="263"/>
      <c r="I7" s="262"/>
      <c r="J7" s="263"/>
      <c r="K7" s="265"/>
      <c r="L7" s="1085"/>
      <c r="M7" s="1085"/>
      <c r="N7" s="1085"/>
    </row>
    <row r="8" spans="1:14" ht="15" customHeight="1">
      <c r="A8" s="1086" t="s">
        <v>245</v>
      </c>
      <c r="B8" s="1087"/>
      <c r="C8" s="1087"/>
      <c r="D8" s="1087"/>
      <c r="E8" s="1087"/>
      <c r="F8" s="1087"/>
      <c r="G8" s="1087"/>
      <c r="H8" s="1087"/>
      <c r="I8" s="1087"/>
      <c r="J8" s="1087"/>
      <c r="K8" s="1087"/>
      <c r="L8" s="1087"/>
      <c r="M8" s="1087"/>
      <c r="N8" s="1087"/>
    </row>
    <row r="9" spans="1:14" ht="15" customHeight="1">
      <c r="A9" s="1088"/>
      <c r="B9" s="1089"/>
      <c r="C9" s="1089"/>
      <c r="D9" s="1089"/>
      <c r="E9" s="1089"/>
      <c r="F9" s="1089"/>
      <c r="G9" s="1089"/>
      <c r="H9" s="1089"/>
      <c r="I9" s="1089"/>
      <c r="J9" s="1089"/>
      <c r="K9" s="1089"/>
      <c r="L9" s="1089"/>
      <c r="M9" s="1089"/>
      <c r="N9" s="1089"/>
    </row>
    <row r="10" spans="1:14" s="648" customFormat="1" ht="15" customHeight="1">
      <c r="A10" s="1090" t="s">
        <v>49</v>
      </c>
      <c r="B10" s="1091"/>
      <c r="C10" s="1091"/>
      <c r="D10" s="1091"/>
      <c r="E10" s="1091"/>
      <c r="F10" s="1092"/>
      <c r="G10" s="266" t="s">
        <v>42</v>
      </c>
      <c r="H10" s="266" t="s">
        <v>115</v>
      </c>
      <c r="I10" s="266" t="s">
        <v>14</v>
      </c>
      <c r="J10" s="266" t="s">
        <v>116</v>
      </c>
      <c r="K10" s="266" t="s">
        <v>44</v>
      </c>
      <c r="L10" s="1096" t="s">
        <v>45</v>
      </c>
      <c r="M10" s="1096"/>
      <c r="N10" s="1096"/>
    </row>
    <row r="11" spans="1:14" s="648" customFormat="1" ht="15" customHeight="1">
      <c r="A11" s="1093"/>
      <c r="B11" s="1094"/>
      <c r="C11" s="1094"/>
      <c r="D11" s="1094"/>
      <c r="E11" s="1094"/>
      <c r="F11" s="1095"/>
      <c r="G11" s="531" t="s">
        <v>13</v>
      </c>
      <c r="H11" s="531" t="s">
        <v>13</v>
      </c>
      <c r="I11" s="531" t="s">
        <v>15</v>
      </c>
      <c r="J11" s="531" t="s">
        <v>13</v>
      </c>
      <c r="K11" s="531" t="s">
        <v>40</v>
      </c>
      <c r="L11" s="1096"/>
      <c r="M11" s="1096"/>
      <c r="N11" s="1096"/>
    </row>
    <row r="12" spans="1:14" ht="15" customHeight="1">
      <c r="A12" s="438" t="s">
        <v>337</v>
      </c>
      <c r="B12" s="439"/>
      <c r="C12" s="439"/>
      <c r="D12" s="439"/>
      <c r="E12" s="439"/>
      <c r="F12" s="440"/>
      <c r="G12" s="270"/>
      <c r="H12" s="271"/>
      <c r="I12" s="272">
        <v>697.37</v>
      </c>
      <c r="J12" s="273">
        <v>0.38</v>
      </c>
      <c r="K12" s="649">
        <f>J12*I12</f>
        <v>265.00060000000002</v>
      </c>
      <c r="L12" s="1106"/>
      <c r="M12" s="1106"/>
      <c r="N12" s="1106"/>
    </row>
    <row r="13" spans="1:14" ht="15" customHeight="1">
      <c r="A13" s="438"/>
      <c r="B13" s="439"/>
      <c r="C13" s="439"/>
      <c r="D13" s="439"/>
      <c r="E13" s="439"/>
      <c r="F13" s="440"/>
      <c r="G13" s="270"/>
      <c r="H13" s="271"/>
      <c r="I13" s="275"/>
      <c r="J13" s="273"/>
      <c r="K13" s="649"/>
      <c r="L13" s="1106"/>
      <c r="M13" s="1106"/>
      <c r="N13" s="1106"/>
    </row>
    <row r="14" spans="1:14" s="659" customFormat="1" ht="15" customHeight="1">
      <c r="A14" s="650" t="s">
        <v>130</v>
      </c>
      <c r="B14" s="277"/>
      <c r="C14" s="651"/>
      <c r="D14" s="652"/>
      <c r="E14" s="277"/>
      <c r="F14" s="653"/>
      <c r="G14" s="654"/>
      <c r="H14" s="655"/>
      <c r="I14" s="656">
        <f>SUM(I12:I13)</f>
        <v>697.37</v>
      </c>
      <c r="J14" s="657"/>
      <c r="K14" s="658">
        <f>SUM(K12:K13)</f>
        <v>265.00060000000002</v>
      </c>
      <c r="L14" s="1106"/>
      <c r="M14" s="1106"/>
      <c r="N14" s="1106"/>
    </row>
    <row r="15" spans="1:14" ht="15" customHeight="1">
      <c r="A15" s="1086" t="s">
        <v>247</v>
      </c>
      <c r="B15" s="1087"/>
      <c r="C15" s="1087"/>
      <c r="D15" s="1087"/>
      <c r="E15" s="1087"/>
      <c r="F15" s="1087"/>
      <c r="G15" s="1087"/>
      <c r="H15" s="1087"/>
      <c r="I15" s="1087"/>
      <c r="J15" s="1087"/>
      <c r="K15" s="1087"/>
      <c r="L15" s="1087"/>
      <c r="M15" s="1087"/>
      <c r="N15" s="1087"/>
    </row>
    <row r="16" spans="1:14" ht="15" customHeight="1">
      <c r="A16" s="1088"/>
      <c r="B16" s="1089"/>
      <c r="C16" s="1089"/>
      <c r="D16" s="1089"/>
      <c r="E16" s="1089"/>
      <c r="F16" s="1089"/>
      <c r="G16" s="1089"/>
      <c r="H16" s="1089"/>
      <c r="I16" s="1089"/>
      <c r="J16" s="1089"/>
      <c r="K16" s="1089"/>
      <c r="L16" s="1089"/>
      <c r="M16" s="1089"/>
      <c r="N16" s="1089"/>
    </row>
    <row r="17" spans="1:14" ht="13.5" customHeight="1">
      <c r="A17" s="1090" t="s">
        <v>49</v>
      </c>
      <c r="B17" s="1091"/>
      <c r="C17" s="1091"/>
      <c r="D17" s="1091"/>
      <c r="E17" s="1091"/>
      <c r="F17" s="1092"/>
      <c r="G17" s="266" t="s">
        <v>42</v>
      </c>
      <c r="H17" s="266" t="s">
        <v>115</v>
      </c>
      <c r="I17" s="266" t="s">
        <v>14</v>
      </c>
      <c r="J17" s="266" t="s">
        <v>43</v>
      </c>
      <c r="K17" s="266" t="s">
        <v>44</v>
      </c>
      <c r="L17" s="266" t="s">
        <v>150</v>
      </c>
      <c r="M17" s="266" t="s">
        <v>1</v>
      </c>
      <c r="N17" s="266" t="s">
        <v>118</v>
      </c>
    </row>
    <row r="18" spans="1:14" ht="13.5">
      <c r="A18" s="1093"/>
      <c r="B18" s="1094"/>
      <c r="C18" s="1094"/>
      <c r="D18" s="1094"/>
      <c r="E18" s="1094"/>
      <c r="F18" s="1095"/>
      <c r="G18" s="531" t="s">
        <v>13</v>
      </c>
      <c r="H18" s="531" t="s">
        <v>13</v>
      </c>
      <c r="I18" s="531" t="s">
        <v>15</v>
      </c>
      <c r="J18" s="531" t="s">
        <v>13</v>
      </c>
      <c r="K18" s="531" t="s">
        <v>40</v>
      </c>
      <c r="L18" s="531" t="s">
        <v>169</v>
      </c>
      <c r="M18" s="531" t="s">
        <v>47</v>
      </c>
      <c r="N18" s="531" t="s">
        <v>108</v>
      </c>
    </row>
    <row r="19" spans="1:14" ht="13.5">
      <c r="A19" s="438" t="s">
        <v>337</v>
      </c>
      <c r="B19" s="439"/>
      <c r="C19" s="439"/>
      <c r="D19" s="439"/>
      <c r="E19" s="439"/>
      <c r="F19" s="440"/>
      <c r="G19" s="270"/>
      <c r="H19" s="271"/>
      <c r="I19" s="272">
        <f>I12</f>
        <v>697.37</v>
      </c>
      <c r="J19" s="273">
        <v>0.38</v>
      </c>
      <c r="K19" s="649">
        <f>J19*I19</f>
        <v>265.00060000000002</v>
      </c>
      <c r="L19" s="649">
        <v>1.3</v>
      </c>
      <c r="M19" s="660">
        <v>2</v>
      </c>
      <c r="N19" s="661">
        <f>M19*L19*K19</f>
        <v>689.00156000000004</v>
      </c>
    </row>
    <row r="20" spans="1:14" ht="13.5">
      <c r="A20" s="1107"/>
      <c r="B20" s="1108"/>
      <c r="C20" s="1108"/>
      <c r="D20" s="1108"/>
      <c r="E20" s="1108"/>
      <c r="F20" s="1109"/>
      <c r="G20" s="283"/>
      <c r="H20" s="271"/>
      <c r="I20" s="275"/>
      <c r="J20" s="273"/>
      <c r="K20" s="649"/>
      <c r="L20" s="649"/>
      <c r="M20" s="660"/>
      <c r="N20" s="661"/>
    </row>
    <row r="21" spans="1:14" ht="13.5">
      <c r="A21" s="650" t="s">
        <v>119</v>
      </c>
      <c r="B21" s="284"/>
      <c r="C21" s="662"/>
      <c r="D21" s="663"/>
      <c r="E21" s="284"/>
      <c r="F21" s="662"/>
      <c r="G21" s="654"/>
      <c r="H21" s="655"/>
      <c r="I21" s="658">
        <f>SUM(I19:I20)</f>
        <v>697.37</v>
      </c>
      <c r="J21" s="657"/>
      <c r="K21" s="658">
        <f>SUM(K19:K20)</f>
        <v>265.00060000000002</v>
      </c>
      <c r="L21" s="658"/>
      <c r="M21" s="664"/>
      <c r="N21" s="658">
        <f>SUM(N19:N20)</f>
        <v>689.00156000000004</v>
      </c>
    </row>
    <row r="22" spans="1:14">
      <c r="A22" s="1086" t="s">
        <v>252</v>
      </c>
      <c r="B22" s="1087"/>
      <c r="C22" s="1087"/>
      <c r="D22" s="1087"/>
      <c r="E22" s="1087"/>
      <c r="F22" s="1087"/>
      <c r="G22" s="1087"/>
      <c r="H22" s="1087"/>
      <c r="I22" s="1087"/>
      <c r="J22" s="1087"/>
      <c r="K22" s="1087"/>
      <c r="L22" s="1087"/>
      <c r="M22" s="1087"/>
      <c r="N22" s="1087"/>
    </row>
    <row r="23" spans="1:14">
      <c r="A23" s="1088"/>
      <c r="B23" s="1089"/>
      <c r="C23" s="1089"/>
      <c r="D23" s="1089"/>
      <c r="E23" s="1089"/>
      <c r="F23" s="1089"/>
      <c r="G23" s="1089"/>
      <c r="H23" s="1089"/>
      <c r="I23" s="1089"/>
      <c r="J23" s="1089"/>
      <c r="K23" s="1089"/>
      <c r="L23" s="1089"/>
      <c r="M23" s="1089"/>
      <c r="N23" s="1089"/>
    </row>
    <row r="24" spans="1:14" ht="13.5">
      <c r="A24" s="1090" t="s">
        <v>49</v>
      </c>
      <c r="B24" s="1091"/>
      <c r="C24" s="1091"/>
      <c r="D24" s="1091"/>
      <c r="E24" s="1091"/>
      <c r="F24" s="1092"/>
      <c r="G24" s="266" t="s">
        <v>42</v>
      </c>
      <c r="H24" s="266" t="s">
        <v>115</v>
      </c>
      <c r="I24" s="266" t="s">
        <v>14</v>
      </c>
      <c r="J24" s="1110" t="s">
        <v>45</v>
      </c>
      <c r="K24" s="1111"/>
      <c r="L24" s="1111"/>
      <c r="M24" s="1111"/>
      <c r="N24" s="1111"/>
    </row>
    <row r="25" spans="1:14" ht="13.5">
      <c r="A25" s="1093"/>
      <c r="B25" s="1094"/>
      <c r="C25" s="1094"/>
      <c r="D25" s="1094"/>
      <c r="E25" s="1094"/>
      <c r="F25" s="1095"/>
      <c r="G25" s="531" t="s">
        <v>13</v>
      </c>
      <c r="H25" s="531" t="s">
        <v>13</v>
      </c>
      <c r="I25" s="531" t="s">
        <v>15</v>
      </c>
      <c r="J25" s="1112"/>
      <c r="K25" s="1113"/>
      <c r="L25" s="1113"/>
      <c r="M25" s="1113"/>
      <c r="N25" s="1113"/>
    </row>
    <row r="26" spans="1:14" ht="13.5">
      <c r="A26" s="438" t="s">
        <v>337</v>
      </c>
      <c r="B26" s="439"/>
      <c r="C26" s="439"/>
      <c r="D26" s="439"/>
      <c r="E26" s="439"/>
      <c r="F26" s="440"/>
      <c r="G26" s="270"/>
      <c r="H26" s="271"/>
      <c r="I26" s="272">
        <f>I12</f>
        <v>697.37</v>
      </c>
      <c r="J26" s="1097"/>
      <c r="K26" s="1098"/>
      <c r="L26" s="1098"/>
      <c r="M26" s="1098"/>
      <c r="N26" s="1099"/>
    </row>
    <row r="27" spans="1:14" ht="13.5">
      <c r="A27" s="438"/>
      <c r="B27" s="439"/>
      <c r="C27" s="439"/>
      <c r="D27" s="439"/>
      <c r="E27" s="439"/>
      <c r="F27" s="440"/>
      <c r="G27" s="270"/>
      <c r="H27" s="271"/>
      <c r="I27" s="272"/>
      <c r="J27" s="1100"/>
      <c r="K27" s="1101"/>
      <c r="L27" s="1101"/>
      <c r="M27" s="1101"/>
      <c r="N27" s="1102"/>
    </row>
    <row r="28" spans="1:14" ht="13.5">
      <c r="A28" s="650" t="s">
        <v>253</v>
      </c>
      <c r="B28" s="284"/>
      <c r="C28" s="662"/>
      <c r="D28" s="663"/>
      <c r="E28" s="284"/>
      <c r="F28" s="665"/>
      <c r="G28" s="654"/>
      <c r="H28" s="655"/>
      <c r="I28" s="658">
        <f>SUM(I26:I26)</f>
        <v>697.37</v>
      </c>
      <c r="J28" s="1103"/>
      <c r="K28" s="1104"/>
      <c r="L28" s="1104"/>
      <c r="M28" s="1104"/>
      <c r="N28" s="1105"/>
    </row>
  </sheetData>
  <mergeCells count="14">
    <mergeCell ref="J26:N28"/>
    <mergeCell ref="L12:N14"/>
    <mergeCell ref="A15:N16"/>
    <mergeCell ref="A17:F18"/>
    <mergeCell ref="A20:F20"/>
    <mergeCell ref="A22:N23"/>
    <mergeCell ref="A24:F25"/>
    <mergeCell ref="J24:N25"/>
    <mergeCell ref="D1:K3"/>
    <mergeCell ref="L1:N3"/>
    <mergeCell ref="L4:N7"/>
    <mergeCell ref="A8:N9"/>
    <mergeCell ref="A10:F11"/>
    <mergeCell ref="L10:N11"/>
  </mergeCells>
  <printOptions horizontalCentered="1"/>
  <pageMargins left="0.43307086614173229" right="0.55118110236220474" top="0.78740157480314965" bottom="0.35433070866141736" header="0.11811023622047245" footer="0"/>
  <pageSetup paperSize="9" scale="69" orientation="landscape" r:id="rId1"/>
  <headerFooter alignWithMargins="0">
    <oddFooter>&amp;C&amp;"Arial,Negrito itálico"Gabriela Polachini
Engenheira Civil
CREA 121120804-4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
  <sheetViews>
    <sheetView showGridLines="0" view="pageBreakPreview" zoomScale="90" zoomScaleNormal="85" zoomScaleSheetLayoutView="90" workbookViewId="0">
      <selection activeCell="J20" sqref="J20"/>
    </sheetView>
  </sheetViews>
  <sheetFormatPr defaultColWidth="10.7109375" defaultRowHeight="12"/>
  <cols>
    <col min="1" max="1" width="6.7109375" style="281" customWidth="1"/>
    <col min="2" max="2" width="3" style="281" customWidth="1"/>
    <col min="3" max="3" width="6.7109375" style="281" customWidth="1"/>
    <col min="4" max="4" width="3" style="281" customWidth="1"/>
    <col min="5" max="5" width="1.7109375" style="281" customWidth="1"/>
    <col min="6" max="6" width="16.42578125" style="281" customWidth="1"/>
    <col min="7" max="9" width="12.7109375" style="281" customWidth="1"/>
    <col min="10" max="10" width="14.140625" style="281" customWidth="1"/>
    <col min="11" max="11" width="12.7109375" style="281" customWidth="1"/>
    <col min="12" max="12" width="16.28515625" style="281" customWidth="1"/>
    <col min="13" max="251" width="10.7109375" style="245" customWidth="1"/>
    <col min="252" max="256" width="10.7109375" style="245"/>
    <col min="257" max="257" width="6.7109375" style="245" customWidth="1"/>
    <col min="258" max="258" width="3" style="245" customWidth="1"/>
    <col min="259" max="259" width="6.7109375" style="245" customWidth="1"/>
    <col min="260" max="260" width="3" style="245" customWidth="1"/>
    <col min="261" max="261" width="1.7109375" style="245" customWidth="1"/>
    <col min="262" max="262" width="16.42578125" style="245" customWidth="1"/>
    <col min="263" max="265" width="12.7109375" style="245" customWidth="1"/>
    <col min="266" max="266" width="14.140625" style="245" customWidth="1"/>
    <col min="267" max="267" width="12.7109375" style="245" customWidth="1"/>
    <col min="268" max="268" width="30.5703125" style="245" customWidth="1"/>
    <col min="269" max="507" width="10.7109375" style="245" customWidth="1"/>
    <col min="508" max="512" width="10.7109375" style="245"/>
    <col min="513" max="513" width="6.7109375" style="245" customWidth="1"/>
    <col min="514" max="514" width="3" style="245" customWidth="1"/>
    <col min="515" max="515" width="6.7109375" style="245" customWidth="1"/>
    <col min="516" max="516" width="3" style="245" customWidth="1"/>
    <col min="517" max="517" width="1.7109375" style="245" customWidth="1"/>
    <col min="518" max="518" width="16.42578125" style="245" customWidth="1"/>
    <col min="519" max="521" width="12.7109375" style="245" customWidth="1"/>
    <col min="522" max="522" width="14.140625" style="245" customWidth="1"/>
    <col min="523" max="523" width="12.7109375" style="245" customWidth="1"/>
    <col min="524" max="524" width="30.5703125" style="245" customWidth="1"/>
    <col min="525" max="763" width="10.7109375" style="245" customWidth="1"/>
    <col min="764" max="768" width="10.7109375" style="245"/>
    <col min="769" max="769" width="6.7109375" style="245" customWidth="1"/>
    <col min="770" max="770" width="3" style="245" customWidth="1"/>
    <col min="771" max="771" width="6.7109375" style="245" customWidth="1"/>
    <col min="772" max="772" width="3" style="245" customWidth="1"/>
    <col min="773" max="773" width="1.7109375" style="245" customWidth="1"/>
    <col min="774" max="774" width="16.42578125" style="245" customWidth="1"/>
    <col min="775" max="777" width="12.7109375" style="245" customWidth="1"/>
    <col min="778" max="778" width="14.140625" style="245" customWidth="1"/>
    <col min="779" max="779" width="12.7109375" style="245" customWidth="1"/>
    <col min="780" max="780" width="30.5703125" style="245" customWidth="1"/>
    <col min="781" max="1019" width="10.7109375" style="245" customWidth="1"/>
    <col min="1020" max="1024" width="10.7109375" style="245"/>
    <col min="1025" max="1025" width="6.7109375" style="245" customWidth="1"/>
    <col min="1026" max="1026" width="3" style="245" customWidth="1"/>
    <col min="1027" max="1027" width="6.7109375" style="245" customWidth="1"/>
    <col min="1028" max="1028" width="3" style="245" customWidth="1"/>
    <col min="1029" max="1029" width="1.7109375" style="245" customWidth="1"/>
    <col min="1030" max="1030" width="16.42578125" style="245" customWidth="1"/>
    <col min="1031" max="1033" width="12.7109375" style="245" customWidth="1"/>
    <col min="1034" max="1034" width="14.140625" style="245" customWidth="1"/>
    <col min="1035" max="1035" width="12.7109375" style="245" customWidth="1"/>
    <col min="1036" max="1036" width="30.5703125" style="245" customWidth="1"/>
    <col min="1037" max="1275" width="10.7109375" style="245" customWidth="1"/>
    <col min="1276" max="1280" width="10.7109375" style="245"/>
    <col min="1281" max="1281" width="6.7109375" style="245" customWidth="1"/>
    <col min="1282" max="1282" width="3" style="245" customWidth="1"/>
    <col min="1283" max="1283" width="6.7109375" style="245" customWidth="1"/>
    <col min="1284" max="1284" width="3" style="245" customWidth="1"/>
    <col min="1285" max="1285" width="1.7109375" style="245" customWidth="1"/>
    <col min="1286" max="1286" width="16.42578125" style="245" customWidth="1"/>
    <col min="1287" max="1289" width="12.7109375" style="245" customWidth="1"/>
    <col min="1290" max="1290" width="14.140625" style="245" customWidth="1"/>
    <col min="1291" max="1291" width="12.7109375" style="245" customWidth="1"/>
    <col min="1292" max="1292" width="30.5703125" style="245" customWidth="1"/>
    <col min="1293" max="1531" width="10.7109375" style="245" customWidth="1"/>
    <col min="1532" max="1536" width="10.7109375" style="245"/>
    <col min="1537" max="1537" width="6.7109375" style="245" customWidth="1"/>
    <col min="1538" max="1538" width="3" style="245" customWidth="1"/>
    <col min="1539" max="1539" width="6.7109375" style="245" customWidth="1"/>
    <col min="1540" max="1540" width="3" style="245" customWidth="1"/>
    <col min="1541" max="1541" width="1.7109375" style="245" customWidth="1"/>
    <col min="1542" max="1542" width="16.42578125" style="245" customWidth="1"/>
    <col min="1543" max="1545" width="12.7109375" style="245" customWidth="1"/>
    <col min="1546" max="1546" width="14.140625" style="245" customWidth="1"/>
    <col min="1547" max="1547" width="12.7109375" style="245" customWidth="1"/>
    <col min="1548" max="1548" width="30.5703125" style="245" customWidth="1"/>
    <col min="1549" max="1787" width="10.7109375" style="245" customWidth="1"/>
    <col min="1788" max="1792" width="10.7109375" style="245"/>
    <col min="1793" max="1793" width="6.7109375" style="245" customWidth="1"/>
    <col min="1794" max="1794" width="3" style="245" customWidth="1"/>
    <col min="1795" max="1795" width="6.7109375" style="245" customWidth="1"/>
    <col min="1796" max="1796" width="3" style="245" customWidth="1"/>
    <col min="1797" max="1797" width="1.7109375" style="245" customWidth="1"/>
    <col min="1798" max="1798" width="16.42578125" style="245" customWidth="1"/>
    <col min="1799" max="1801" width="12.7109375" style="245" customWidth="1"/>
    <col min="1802" max="1802" width="14.140625" style="245" customWidth="1"/>
    <col min="1803" max="1803" width="12.7109375" style="245" customWidth="1"/>
    <col min="1804" max="1804" width="30.5703125" style="245" customWidth="1"/>
    <col min="1805" max="2043" width="10.7109375" style="245" customWidth="1"/>
    <col min="2044" max="2048" width="10.7109375" style="245"/>
    <col min="2049" max="2049" width="6.7109375" style="245" customWidth="1"/>
    <col min="2050" max="2050" width="3" style="245" customWidth="1"/>
    <col min="2051" max="2051" width="6.7109375" style="245" customWidth="1"/>
    <col min="2052" max="2052" width="3" style="245" customWidth="1"/>
    <col min="2053" max="2053" width="1.7109375" style="245" customWidth="1"/>
    <col min="2054" max="2054" width="16.42578125" style="245" customWidth="1"/>
    <col min="2055" max="2057" width="12.7109375" style="245" customWidth="1"/>
    <col min="2058" max="2058" width="14.140625" style="245" customWidth="1"/>
    <col min="2059" max="2059" width="12.7109375" style="245" customWidth="1"/>
    <col min="2060" max="2060" width="30.5703125" style="245" customWidth="1"/>
    <col min="2061" max="2299" width="10.7109375" style="245" customWidth="1"/>
    <col min="2300" max="2304" width="10.7109375" style="245"/>
    <col min="2305" max="2305" width="6.7109375" style="245" customWidth="1"/>
    <col min="2306" max="2306" width="3" style="245" customWidth="1"/>
    <col min="2307" max="2307" width="6.7109375" style="245" customWidth="1"/>
    <col min="2308" max="2308" width="3" style="245" customWidth="1"/>
    <col min="2309" max="2309" width="1.7109375" style="245" customWidth="1"/>
    <col min="2310" max="2310" width="16.42578125" style="245" customWidth="1"/>
    <col min="2311" max="2313" width="12.7109375" style="245" customWidth="1"/>
    <col min="2314" max="2314" width="14.140625" style="245" customWidth="1"/>
    <col min="2315" max="2315" width="12.7109375" style="245" customWidth="1"/>
    <col min="2316" max="2316" width="30.5703125" style="245" customWidth="1"/>
    <col min="2317" max="2555" width="10.7109375" style="245" customWidth="1"/>
    <col min="2556" max="2560" width="10.7109375" style="245"/>
    <col min="2561" max="2561" width="6.7109375" style="245" customWidth="1"/>
    <col min="2562" max="2562" width="3" style="245" customWidth="1"/>
    <col min="2563" max="2563" width="6.7109375" style="245" customWidth="1"/>
    <col min="2564" max="2564" width="3" style="245" customWidth="1"/>
    <col min="2565" max="2565" width="1.7109375" style="245" customWidth="1"/>
    <col min="2566" max="2566" width="16.42578125" style="245" customWidth="1"/>
    <col min="2567" max="2569" width="12.7109375" style="245" customWidth="1"/>
    <col min="2570" max="2570" width="14.140625" style="245" customWidth="1"/>
    <col min="2571" max="2571" width="12.7109375" style="245" customWidth="1"/>
    <col min="2572" max="2572" width="30.5703125" style="245" customWidth="1"/>
    <col min="2573" max="2811" width="10.7109375" style="245" customWidth="1"/>
    <col min="2812" max="2816" width="10.7109375" style="245"/>
    <col min="2817" max="2817" width="6.7109375" style="245" customWidth="1"/>
    <col min="2818" max="2818" width="3" style="245" customWidth="1"/>
    <col min="2819" max="2819" width="6.7109375" style="245" customWidth="1"/>
    <col min="2820" max="2820" width="3" style="245" customWidth="1"/>
    <col min="2821" max="2821" width="1.7109375" style="245" customWidth="1"/>
    <col min="2822" max="2822" width="16.42578125" style="245" customWidth="1"/>
    <col min="2823" max="2825" width="12.7109375" style="245" customWidth="1"/>
    <col min="2826" max="2826" width="14.140625" style="245" customWidth="1"/>
    <col min="2827" max="2827" width="12.7109375" style="245" customWidth="1"/>
    <col min="2828" max="2828" width="30.5703125" style="245" customWidth="1"/>
    <col min="2829" max="3067" width="10.7109375" style="245" customWidth="1"/>
    <col min="3068" max="3072" width="10.7109375" style="245"/>
    <col min="3073" max="3073" width="6.7109375" style="245" customWidth="1"/>
    <col min="3074" max="3074" width="3" style="245" customWidth="1"/>
    <col min="3075" max="3075" width="6.7109375" style="245" customWidth="1"/>
    <col min="3076" max="3076" width="3" style="245" customWidth="1"/>
    <col min="3077" max="3077" width="1.7109375" style="245" customWidth="1"/>
    <col min="3078" max="3078" width="16.42578125" style="245" customWidth="1"/>
    <col min="3079" max="3081" width="12.7109375" style="245" customWidth="1"/>
    <col min="3082" max="3082" width="14.140625" style="245" customWidth="1"/>
    <col min="3083" max="3083" width="12.7109375" style="245" customWidth="1"/>
    <col min="3084" max="3084" width="30.5703125" style="245" customWidth="1"/>
    <col min="3085" max="3323" width="10.7109375" style="245" customWidth="1"/>
    <col min="3324" max="3328" width="10.7109375" style="245"/>
    <col min="3329" max="3329" width="6.7109375" style="245" customWidth="1"/>
    <col min="3330" max="3330" width="3" style="245" customWidth="1"/>
    <col min="3331" max="3331" width="6.7109375" style="245" customWidth="1"/>
    <col min="3332" max="3332" width="3" style="245" customWidth="1"/>
    <col min="3333" max="3333" width="1.7109375" style="245" customWidth="1"/>
    <col min="3334" max="3334" width="16.42578125" style="245" customWidth="1"/>
    <col min="3335" max="3337" width="12.7109375" style="245" customWidth="1"/>
    <col min="3338" max="3338" width="14.140625" style="245" customWidth="1"/>
    <col min="3339" max="3339" width="12.7109375" style="245" customWidth="1"/>
    <col min="3340" max="3340" width="30.5703125" style="245" customWidth="1"/>
    <col min="3341" max="3579" width="10.7109375" style="245" customWidth="1"/>
    <col min="3580" max="3584" width="10.7109375" style="245"/>
    <col min="3585" max="3585" width="6.7109375" style="245" customWidth="1"/>
    <col min="3586" max="3586" width="3" style="245" customWidth="1"/>
    <col min="3587" max="3587" width="6.7109375" style="245" customWidth="1"/>
    <col min="3588" max="3588" width="3" style="245" customWidth="1"/>
    <col min="3589" max="3589" width="1.7109375" style="245" customWidth="1"/>
    <col min="3590" max="3590" width="16.42578125" style="245" customWidth="1"/>
    <col min="3591" max="3593" width="12.7109375" style="245" customWidth="1"/>
    <col min="3594" max="3594" width="14.140625" style="245" customWidth="1"/>
    <col min="3595" max="3595" width="12.7109375" style="245" customWidth="1"/>
    <col min="3596" max="3596" width="30.5703125" style="245" customWidth="1"/>
    <col min="3597" max="3835" width="10.7109375" style="245" customWidth="1"/>
    <col min="3836" max="3840" width="10.7109375" style="245"/>
    <col min="3841" max="3841" width="6.7109375" style="245" customWidth="1"/>
    <col min="3842" max="3842" width="3" style="245" customWidth="1"/>
    <col min="3843" max="3843" width="6.7109375" style="245" customWidth="1"/>
    <col min="3844" max="3844" width="3" style="245" customWidth="1"/>
    <col min="3845" max="3845" width="1.7109375" style="245" customWidth="1"/>
    <col min="3846" max="3846" width="16.42578125" style="245" customWidth="1"/>
    <col min="3847" max="3849" width="12.7109375" style="245" customWidth="1"/>
    <col min="3850" max="3850" width="14.140625" style="245" customWidth="1"/>
    <col min="3851" max="3851" width="12.7109375" style="245" customWidth="1"/>
    <col min="3852" max="3852" width="30.5703125" style="245" customWidth="1"/>
    <col min="3853" max="4091" width="10.7109375" style="245" customWidth="1"/>
    <col min="4092" max="4096" width="10.7109375" style="245"/>
    <col min="4097" max="4097" width="6.7109375" style="245" customWidth="1"/>
    <col min="4098" max="4098" width="3" style="245" customWidth="1"/>
    <col min="4099" max="4099" width="6.7109375" style="245" customWidth="1"/>
    <col min="4100" max="4100" width="3" style="245" customWidth="1"/>
    <col min="4101" max="4101" width="1.7109375" style="245" customWidth="1"/>
    <col min="4102" max="4102" width="16.42578125" style="245" customWidth="1"/>
    <col min="4103" max="4105" width="12.7109375" style="245" customWidth="1"/>
    <col min="4106" max="4106" width="14.140625" style="245" customWidth="1"/>
    <col min="4107" max="4107" width="12.7109375" style="245" customWidth="1"/>
    <col min="4108" max="4108" width="30.5703125" style="245" customWidth="1"/>
    <col min="4109" max="4347" width="10.7109375" style="245" customWidth="1"/>
    <col min="4348" max="4352" width="10.7109375" style="245"/>
    <col min="4353" max="4353" width="6.7109375" style="245" customWidth="1"/>
    <col min="4354" max="4354" width="3" style="245" customWidth="1"/>
    <col min="4355" max="4355" width="6.7109375" style="245" customWidth="1"/>
    <col min="4356" max="4356" width="3" style="245" customWidth="1"/>
    <col min="4357" max="4357" width="1.7109375" style="245" customWidth="1"/>
    <col min="4358" max="4358" width="16.42578125" style="245" customWidth="1"/>
    <col min="4359" max="4361" width="12.7109375" style="245" customWidth="1"/>
    <col min="4362" max="4362" width="14.140625" style="245" customWidth="1"/>
    <col min="4363" max="4363" width="12.7109375" style="245" customWidth="1"/>
    <col min="4364" max="4364" width="30.5703125" style="245" customWidth="1"/>
    <col min="4365" max="4603" width="10.7109375" style="245" customWidth="1"/>
    <col min="4604" max="4608" width="10.7109375" style="245"/>
    <col min="4609" max="4609" width="6.7109375" style="245" customWidth="1"/>
    <col min="4610" max="4610" width="3" style="245" customWidth="1"/>
    <col min="4611" max="4611" width="6.7109375" style="245" customWidth="1"/>
    <col min="4612" max="4612" width="3" style="245" customWidth="1"/>
    <col min="4613" max="4613" width="1.7109375" style="245" customWidth="1"/>
    <col min="4614" max="4614" width="16.42578125" style="245" customWidth="1"/>
    <col min="4615" max="4617" width="12.7109375" style="245" customWidth="1"/>
    <col min="4618" max="4618" width="14.140625" style="245" customWidth="1"/>
    <col min="4619" max="4619" width="12.7109375" style="245" customWidth="1"/>
    <col min="4620" max="4620" width="30.5703125" style="245" customWidth="1"/>
    <col min="4621" max="4859" width="10.7109375" style="245" customWidth="1"/>
    <col min="4860" max="4864" width="10.7109375" style="245"/>
    <col min="4865" max="4865" width="6.7109375" style="245" customWidth="1"/>
    <col min="4866" max="4866" width="3" style="245" customWidth="1"/>
    <col min="4867" max="4867" width="6.7109375" style="245" customWidth="1"/>
    <col min="4868" max="4868" width="3" style="245" customWidth="1"/>
    <col min="4869" max="4869" width="1.7109375" style="245" customWidth="1"/>
    <col min="4870" max="4870" width="16.42578125" style="245" customWidth="1"/>
    <col min="4871" max="4873" width="12.7109375" style="245" customWidth="1"/>
    <col min="4874" max="4874" width="14.140625" style="245" customWidth="1"/>
    <col min="4875" max="4875" width="12.7109375" style="245" customWidth="1"/>
    <col min="4876" max="4876" width="30.5703125" style="245" customWidth="1"/>
    <col min="4877" max="5115" width="10.7109375" style="245" customWidth="1"/>
    <col min="5116" max="5120" width="10.7109375" style="245"/>
    <col min="5121" max="5121" width="6.7109375" style="245" customWidth="1"/>
    <col min="5122" max="5122" width="3" style="245" customWidth="1"/>
    <col min="5123" max="5123" width="6.7109375" style="245" customWidth="1"/>
    <col min="5124" max="5124" width="3" style="245" customWidth="1"/>
    <col min="5125" max="5125" width="1.7109375" style="245" customWidth="1"/>
    <col min="5126" max="5126" width="16.42578125" style="245" customWidth="1"/>
    <col min="5127" max="5129" width="12.7109375" style="245" customWidth="1"/>
    <col min="5130" max="5130" width="14.140625" style="245" customWidth="1"/>
    <col min="5131" max="5131" width="12.7109375" style="245" customWidth="1"/>
    <col min="5132" max="5132" width="30.5703125" style="245" customWidth="1"/>
    <col min="5133" max="5371" width="10.7109375" style="245" customWidth="1"/>
    <col min="5372" max="5376" width="10.7109375" style="245"/>
    <col min="5377" max="5377" width="6.7109375" style="245" customWidth="1"/>
    <col min="5378" max="5378" width="3" style="245" customWidth="1"/>
    <col min="5379" max="5379" width="6.7109375" style="245" customWidth="1"/>
    <col min="5380" max="5380" width="3" style="245" customWidth="1"/>
    <col min="5381" max="5381" width="1.7109375" style="245" customWidth="1"/>
    <col min="5382" max="5382" width="16.42578125" style="245" customWidth="1"/>
    <col min="5383" max="5385" width="12.7109375" style="245" customWidth="1"/>
    <col min="5386" max="5386" width="14.140625" style="245" customWidth="1"/>
    <col min="5387" max="5387" width="12.7109375" style="245" customWidth="1"/>
    <col min="5388" max="5388" width="30.5703125" style="245" customWidth="1"/>
    <col min="5389" max="5627" width="10.7109375" style="245" customWidth="1"/>
    <col min="5628" max="5632" width="10.7109375" style="245"/>
    <col min="5633" max="5633" width="6.7109375" style="245" customWidth="1"/>
    <col min="5634" max="5634" width="3" style="245" customWidth="1"/>
    <col min="5635" max="5635" width="6.7109375" style="245" customWidth="1"/>
    <col min="5636" max="5636" width="3" style="245" customWidth="1"/>
    <col min="5637" max="5637" width="1.7109375" style="245" customWidth="1"/>
    <col min="5638" max="5638" width="16.42578125" style="245" customWidth="1"/>
    <col min="5639" max="5641" width="12.7109375" style="245" customWidth="1"/>
    <col min="5642" max="5642" width="14.140625" style="245" customWidth="1"/>
    <col min="5643" max="5643" width="12.7109375" style="245" customWidth="1"/>
    <col min="5644" max="5644" width="30.5703125" style="245" customWidth="1"/>
    <col min="5645" max="5883" width="10.7109375" style="245" customWidth="1"/>
    <col min="5884" max="5888" width="10.7109375" style="245"/>
    <col min="5889" max="5889" width="6.7109375" style="245" customWidth="1"/>
    <col min="5890" max="5890" width="3" style="245" customWidth="1"/>
    <col min="5891" max="5891" width="6.7109375" style="245" customWidth="1"/>
    <col min="5892" max="5892" width="3" style="245" customWidth="1"/>
    <col min="5893" max="5893" width="1.7109375" style="245" customWidth="1"/>
    <col min="5894" max="5894" width="16.42578125" style="245" customWidth="1"/>
    <col min="5895" max="5897" width="12.7109375" style="245" customWidth="1"/>
    <col min="5898" max="5898" width="14.140625" style="245" customWidth="1"/>
    <col min="5899" max="5899" width="12.7109375" style="245" customWidth="1"/>
    <col min="5900" max="5900" width="30.5703125" style="245" customWidth="1"/>
    <col min="5901" max="6139" width="10.7109375" style="245" customWidth="1"/>
    <col min="6140" max="6144" width="10.7109375" style="245"/>
    <col min="6145" max="6145" width="6.7109375" style="245" customWidth="1"/>
    <col min="6146" max="6146" width="3" style="245" customWidth="1"/>
    <col min="6147" max="6147" width="6.7109375" style="245" customWidth="1"/>
    <col min="6148" max="6148" width="3" style="245" customWidth="1"/>
    <col min="6149" max="6149" width="1.7109375" style="245" customWidth="1"/>
    <col min="6150" max="6150" width="16.42578125" style="245" customWidth="1"/>
    <col min="6151" max="6153" width="12.7109375" style="245" customWidth="1"/>
    <col min="6154" max="6154" width="14.140625" style="245" customWidth="1"/>
    <col min="6155" max="6155" width="12.7109375" style="245" customWidth="1"/>
    <col min="6156" max="6156" width="30.5703125" style="245" customWidth="1"/>
    <col min="6157" max="6395" width="10.7109375" style="245" customWidth="1"/>
    <col min="6396" max="6400" width="10.7109375" style="245"/>
    <col min="6401" max="6401" width="6.7109375" style="245" customWidth="1"/>
    <col min="6402" max="6402" width="3" style="245" customWidth="1"/>
    <col min="6403" max="6403" width="6.7109375" style="245" customWidth="1"/>
    <col min="6404" max="6404" width="3" style="245" customWidth="1"/>
    <col min="6405" max="6405" width="1.7109375" style="245" customWidth="1"/>
    <col min="6406" max="6406" width="16.42578125" style="245" customWidth="1"/>
    <col min="6407" max="6409" width="12.7109375" style="245" customWidth="1"/>
    <col min="6410" max="6410" width="14.140625" style="245" customWidth="1"/>
    <col min="6411" max="6411" width="12.7109375" style="245" customWidth="1"/>
    <col min="6412" max="6412" width="30.5703125" style="245" customWidth="1"/>
    <col min="6413" max="6651" width="10.7109375" style="245" customWidth="1"/>
    <col min="6652" max="6656" width="10.7109375" style="245"/>
    <col min="6657" max="6657" width="6.7109375" style="245" customWidth="1"/>
    <col min="6658" max="6658" width="3" style="245" customWidth="1"/>
    <col min="6659" max="6659" width="6.7109375" style="245" customWidth="1"/>
    <col min="6660" max="6660" width="3" style="245" customWidth="1"/>
    <col min="6661" max="6661" width="1.7109375" style="245" customWidth="1"/>
    <col min="6662" max="6662" width="16.42578125" style="245" customWidth="1"/>
    <col min="6663" max="6665" width="12.7109375" style="245" customWidth="1"/>
    <col min="6666" max="6666" width="14.140625" style="245" customWidth="1"/>
    <col min="6667" max="6667" width="12.7109375" style="245" customWidth="1"/>
    <col min="6668" max="6668" width="30.5703125" style="245" customWidth="1"/>
    <col min="6669" max="6907" width="10.7109375" style="245" customWidth="1"/>
    <col min="6908" max="6912" width="10.7109375" style="245"/>
    <col min="6913" max="6913" width="6.7109375" style="245" customWidth="1"/>
    <col min="6914" max="6914" width="3" style="245" customWidth="1"/>
    <col min="6915" max="6915" width="6.7109375" style="245" customWidth="1"/>
    <col min="6916" max="6916" width="3" style="245" customWidth="1"/>
    <col min="6917" max="6917" width="1.7109375" style="245" customWidth="1"/>
    <col min="6918" max="6918" width="16.42578125" style="245" customWidth="1"/>
    <col min="6919" max="6921" width="12.7109375" style="245" customWidth="1"/>
    <col min="6922" max="6922" width="14.140625" style="245" customWidth="1"/>
    <col min="6923" max="6923" width="12.7109375" style="245" customWidth="1"/>
    <col min="6924" max="6924" width="30.5703125" style="245" customWidth="1"/>
    <col min="6925" max="7163" width="10.7109375" style="245" customWidth="1"/>
    <col min="7164" max="7168" width="10.7109375" style="245"/>
    <col min="7169" max="7169" width="6.7109375" style="245" customWidth="1"/>
    <col min="7170" max="7170" width="3" style="245" customWidth="1"/>
    <col min="7171" max="7171" width="6.7109375" style="245" customWidth="1"/>
    <col min="7172" max="7172" width="3" style="245" customWidth="1"/>
    <col min="7173" max="7173" width="1.7109375" style="245" customWidth="1"/>
    <col min="7174" max="7174" width="16.42578125" style="245" customWidth="1"/>
    <col min="7175" max="7177" width="12.7109375" style="245" customWidth="1"/>
    <col min="7178" max="7178" width="14.140625" style="245" customWidth="1"/>
    <col min="7179" max="7179" width="12.7109375" style="245" customWidth="1"/>
    <col min="7180" max="7180" width="30.5703125" style="245" customWidth="1"/>
    <col min="7181" max="7419" width="10.7109375" style="245" customWidth="1"/>
    <col min="7420" max="7424" width="10.7109375" style="245"/>
    <col min="7425" max="7425" width="6.7109375" style="245" customWidth="1"/>
    <col min="7426" max="7426" width="3" style="245" customWidth="1"/>
    <col min="7427" max="7427" width="6.7109375" style="245" customWidth="1"/>
    <col min="7428" max="7428" width="3" style="245" customWidth="1"/>
    <col min="7429" max="7429" width="1.7109375" style="245" customWidth="1"/>
    <col min="7430" max="7430" width="16.42578125" style="245" customWidth="1"/>
    <col min="7431" max="7433" width="12.7109375" style="245" customWidth="1"/>
    <col min="7434" max="7434" width="14.140625" style="245" customWidth="1"/>
    <col min="7435" max="7435" width="12.7109375" style="245" customWidth="1"/>
    <col min="7436" max="7436" width="30.5703125" style="245" customWidth="1"/>
    <col min="7437" max="7675" width="10.7109375" style="245" customWidth="1"/>
    <col min="7676" max="7680" width="10.7109375" style="245"/>
    <col min="7681" max="7681" width="6.7109375" style="245" customWidth="1"/>
    <col min="7682" max="7682" width="3" style="245" customWidth="1"/>
    <col min="7683" max="7683" width="6.7109375" style="245" customWidth="1"/>
    <col min="7684" max="7684" width="3" style="245" customWidth="1"/>
    <col min="7685" max="7685" width="1.7109375" style="245" customWidth="1"/>
    <col min="7686" max="7686" width="16.42578125" style="245" customWidth="1"/>
    <col min="7687" max="7689" width="12.7109375" style="245" customWidth="1"/>
    <col min="7690" max="7690" width="14.140625" style="245" customWidth="1"/>
    <col min="7691" max="7691" width="12.7109375" style="245" customWidth="1"/>
    <col min="7692" max="7692" width="30.5703125" style="245" customWidth="1"/>
    <col min="7693" max="7931" width="10.7109375" style="245" customWidth="1"/>
    <col min="7932" max="7936" width="10.7109375" style="245"/>
    <col min="7937" max="7937" width="6.7109375" style="245" customWidth="1"/>
    <col min="7938" max="7938" width="3" style="245" customWidth="1"/>
    <col min="7939" max="7939" width="6.7109375" style="245" customWidth="1"/>
    <col min="7940" max="7940" width="3" style="245" customWidth="1"/>
    <col min="7941" max="7941" width="1.7109375" style="245" customWidth="1"/>
    <col min="7942" max="7942" width="16.42578125" style="245" customWidth="1"/>
    <col min="7943" max="7945" width="12.7109375" style="245" customWidth="1"/>
    <col min="7946" max="7946" width="14.140625" style="245" customWidth="1"/>
    <col min="7947" max="7947" width="12.7109375" style="245" customWidth="1"/>
    <col min="7948" max="7948" width="30.5703125" style="245" customWidth="1"/>
    <col min="7949" max="8187" width="10.7109375" style="245" customWidth="1"/>
    <col min="8188" max="8192" width="10.7109375" style="245"/>
    <col min="8193" max="8193" width="6.7109375" style="245" customWidth="1"/>
    <col min="8194" max="8194" width="3" style="245" customWidth="1"/>
    <col min="8195" max="8195" width="6.7109375" style="245" customWidth="1"/>
    <col min="8196" max="8196" width="3" style="245" customWidth="1"/>
    <col min="8197" max="8197" width="1.7109375" style="245" customWidth="1"/>
    <col min="8198" max="8198" width="16.42578125" style="245" customWidth="1"/>
    <col min="8199" max="8201" width="12.7109375" style="245" customWidth="1"/>
    <col min="8202" max="8202" width="14.140625" style="245" customWidth="1"/>
    <col min="8203" max="8203" width="12.7109375" style="245" customWidth="1"/>
    <col min="8204" max="8204" width="30.5703125" style="245" customWidth="1"/>
    <col min="8205" max="8443" width="10.7109375" style="245" customWidth="1"/>
    <col min="8444" max="8448" width="10.7109375" style="245"/>
    <col min="8449" max="8449" width="6.7109375" style="245" customWidth="1"/>
    <col min="8450" max="8450" width="3" style="245" customWidth="1"/>
    <col min="8451" max="8451" width="6.7109375" style="245" customWidth="1"/>
    <col min="8452" max="8452" width="3" style="245" customWidth="1"/>
    <col min="8453" max="8453" width="1.7109375" style="245" customWidth="1"/>
    <col min="8454" max="8454" width="16.42578125" style="245" customWidth="1"/>
    <col min="8455" max="8457" width="12.7109375" style="245" customWidth="1"/>
    <col min="8458" max="8458" width="14.140625" style="245" customWidth="1"/>
    <col min="8459" max="8459" width="12.7109375" style="245" customWidth="1"/>
    <col min="8460" max="8460" width="30.5703125" style="245" customWidth="1"/>
    <col min="8461" max="8699" width="10.7109375" style="245" customWidth="1"/>
    <col min="8700" max="8704" width="10.7109375" style="245"/>
    <col min="8705" max="8705" width="6.7109375" style="245" customWidth="1"/>
    <col min="8706" max="8706" width="3" style="245" customWidth="1"/>
    <col min="8707" max="8707" width="6.7109375" style="245" customWidth="1"/>
    <col min="8708" max="8708" width="3" style="245" customWidth="1"/>
    <col min="8709" max="8709" width="1.7109375" style="245" customWidth="1"/>
    <col min="8710" max="8710" width="16.42578125" style="245" customWidth="1"/>
    <col min="8711" max="8713" width="12.7109375" style="245" customWidth="1"/>
    <col min="8714" max="8714" width="14.140625" style="245" customWidth="1"/>
    <col min="8715" max="8715" width="12.7109375" style="245" customWidth="1"/>
    <col min="8716" max="8716" width="30.5703125" style="245" customWidth="1"/>
    <col min="8717" max="8955" width="10.7109375" style="245" customWidth="1"/>
    <col min="8956" max="8960" width="10.7109375" style="245"/>
    <col min="8961" max="8961" width="6.7109375" style="245" customWidth="1"/>
    <col min="8962" max="8962" width="3" style="245" customWidth="1"/>
    <col min="8963" max="8963" width="6.7109375" style="245" customWidth="1"/>
    <col min="8964" max="8964" width="3" style="245" customWidth="1"/>
    <col min="8965" max="8965" width="1.7109375" style="245" customWidth="1"/>
    <col min="8966" max="8966" width="16.42578125" style="245" customWidth="1"/>
    <col min="8967" max="8969" width="12.7109375" style="245" customWidth="1"/>
    <col min="8970" max="8970" width="14.140625" style="245" customWidth="1"/>
    <col min="8971" max="8971" width="12.7109375" style="245" customWidth="1"/>
    <col min="8972" max="8972" width="30.5703125" style="245" customWidth="1"/>
    <col min="8973" max="9211" width="10.7109375" style="245" customWidth="1"/>
    <col min="9212" max="9216" width="10.7109375" style="245"/>
    <col min="9217" max="9217" width="6.7109375" style="245" customWidth="1"/>
    <col min="9218" max="9218" width="3" style="245" customWidth="1"/>
    <col min="9219" max="9219" width="6.7109375" style="245" customWidth="1"/>
    <col min="9220" max="9220" width="3" style="245" customWidth="1"/>
    <col min="9221" max="9221" width="1.7109375" style="245" customWidth="1"/>
    <col min="9222" max="9222" width="16.42578125" style="245" customWidth="1"/>
    <col min="9223" max="9225" width="12.7109375" style="245" customWidth="1"/>
    <col min="9226" max="9226" width="14.140625" style="245" customWidth="1"/>
    <col min="9227" max="9227" width="12.7109375" style="245" customWidth="1"/>
    <col min="9228" max="9228" width="30.5703125" style="245" customWidth="1"/>
    <col min="9229" max="9467" width="10.7109375" style="245" customWidth="1"/>
    <col min="9468" max="9472" width="10.7109375" style="245"/>
    <col min="9473" max="9473" width="6.7109375" style="245" customWidth="1"/>
    <col min="9474" max="9474" width="3" style="245" customWidth="1"/>
    <col min="9475" max="9475" width="6.7109375" style="245" customWidth="1"/>
    <col min="9476" max="9476" width="3" style="245" customWidth="1"/>
    <col min="9477" max="9477" width="1.7109375" style="245" customWidth="1"/>
    <col min="9478" max="9478" width="16.42578125" style="245" customWidth="1"/>
    <col min="9479" max="9481" width="12.7109375" style="245" customWidth="1"/>
    <col min="9482" max="9482" width="14.140625" style="245" customWidth="1"/>
    <col min="9483" max="9483" width="12.7109375" style="245" customWidth="1"/>
    <col min="9484" max="9484" width="30.5703125" style="245" customWidth="1"/>
    <col min="9485" max="9723" width="10.7109375" style="245" customWidth="1"/>
    <col min="9724" max="9728" width="10.7109375" style="245"/>
    <col min="9729" max="9729" width="6.7109375" style="245" customWidth="1"/>
    <col min="9730" max="9730" width="3" style="245" customWidth="1"/>
    <col min="9731" max="9731" width="6.7109375" style="245" customWidth="1"/>
    <col min="9732" max="9732" width="3" style="245" customWidth="1"/>
    <col min="9733" max="9733" width="1.7109375" style="245" customWidth="1"/>
    <col min="9734" max="9734" width="16.42578125" style="245" customWidth="1"/>
    <col min="9735" max="9737" width="12.7109375" style="245" customWidth="1"/>
    <col min="9738" max="9738" width="14.140625" style="245" customWidth="1"/>
    <col min="9739" max="9739" width="12.7109375" style="245" customWidth="1"/>
    <col min="9740" max="9740" width="30.5703125" style="245" customWidth="1"/>
    <col min="9741" max="9979" width="10.7109375" style="245" customWidth="1"/>
    <col min="9980" max="9984" width="10.7109375" style="245"/>
    <col min="9985" max="9985" width="6.7109375" style="245" customWidth="1"/>
    <col min="9986" max="9986" width="3" style="245" customWidth="1"/>
    <col min="9987" max="9987" width="6.7109375" style="245" customWidth="1"/>
    <col min="9988" max="9988" width="3" style="245" customWidth="1"/>
    <col min="9989" max="9989" width="1.7109375" style="245" customWidth="1"/>
    <col min="9990" max="9990" width="16.42578125" style="245" customWidth="1"/>
    <col min="9991" max="9993" width="12.7109375" style="245" customWidth="1"/>
    <col min="9994" max="9994" width="14.140625" style="245" customWidth="1"/>
    <col min="9995" max="9995" width="12.7109375" style="245" customWidth="1"/>
    <col min="9996" max="9996" width="30.5703125" style="245" customWidth="1"/>
    <col min="9997" max="10235" width="10.7109375" style="245" customWidth="1"/>
    <col min="10236" max="10240" width="10.7109375" style="245"/>
    <col min="10241" max="10241" width="6.7109375" style="245" customWidth="1"/>
    <col min="10242" max="10242" width="3" style="245" customWidth="1"/>
    <col min="10243" max="10243" width="6.7109375" style="245" customWidth="1"/>
    <col min="10244" max="10244" width="3" style="245" customWidth="1"/>
    <col min="10245" max="10245" width="1.7109375" style="245" customWidth="1"/>
    <col min="10246" max="10246" width="16.42578125" style="245" customWidth="1"/>
    <col min="10247" max="10249" width="12.7109375" style="245" customWidth="1"/>
    <col min="10250" max="10250" width="14.140625" style="245" customWidth="1"/>
    <col min="10251" max="10251" width="12.7109375" style="245" customWidth="1"/>
    <col min="10252" max="10252" width="30.5703125" style="245" customWidth="1"/>
    <col min="10253" max="10491" width="10.7109375" style="245" customWidth="1"/>
    <col min="10492" max="10496" width="10.7109375" style="245"/>
    <col min="10497" max="10497" width="6.7109375" style="245" customWidth="1"/>
    <col min="10498" max="10498" width="3" style="245" customWidth="1"/>
    <col min="10499" max="10499" width="6.7109375" style="245" customWidth="1"/>
    <col min="10500" max="10500" width="3" style="245" customWidth="1"/>
    <col min="10501" max="10501" width="1.7109375" style="245" customWidth="1"/>
    <col min="10502" max="10502" width="16.42578125" style="245" customWidth="1"/>
    <col min="10503" max="10505" width="12.7109375" style="245" customWidth="1"/>
    <col min="10506" max="10506" width="14.140625" style="245" customWidth="1"/>
    <col min="10507" max="10507" width="12.7109375" style="245" customWidth="1"/>
    <col min="10508" max="10508" width="30.5703125" style="245" customWidth="1"/>
    <col min="10509" max="10747" width="10.7109375" style="245" customWidth="1"/>
    <col min="10748" max="10752" width="10.7109375" style="245"/>
    <col min="10753" max="10753" width="6.7109375" style="245" customWidth="1"/>
    <col min="10754" max="10754" width="3" style="245" customWidth="1"/>
    <col min="10755" max="10755" width="6.7109375" style="245" customWidth="1"/>
    <col min="10756" max="10756" width="3" style="245" customWidth="1"/>
    <col min="10757" max="10757" width="1.7109375" style="245" customWidth="1"/>
    <col min="10758" max="10758" width="16.42578125" style="245" customWidth="1"/>
    <col min="10759" max="10761" width="12.7109375" style="245" customWidth="1"/>
    <col min="10762" max="10762" width="14.140625" style="245" customWidth="1"/>
    <col min="10763" max="10763" width="12.7109375" style="245" customWidth="1"/>
    <col min="10764" max="10764" width="30.5703125" style="245" customWidth="1"/>
    <col min="10765" max="11003" width="10.7109375" style="245" customWidth="1"/>
    <col min="11004" max="11008" width="10.7109375" style="245"/>
    <col min="11009" max="11009" width="6.7109375" style="245" customWidth="1"/>
    <col min="11010" max="11010" width="3" style="245" customWidth="1"/>
    <col min="11011" max="11011" width="6.7109375" style="245" customWidth="1"/>
    <col min="11012" max="11012" width="3" style="245" customWidth="1"/>
    <col min="11013" max="11013" width="1.7109375" style="245" customWidth="1"/>
    <col min="11014" max="11014" width="16.42578125" style="245" customWidth="1"/>
    <col min="11015" max="11017" width="12.7109375" style="245" customWidth="1"/>
    <col min="11018" max="11018" width="14.140625" style="245" customWidth="1"/>
    <col min="11019" max="11019" width="12.7109375" style="245" customWidth="1"/>
    <col min="11020" max="11020" width="30.5703125" style="245" customWidth="1"/>
    <col min="11021" max="11259" width="10.7109375" style="245" customWidth="1"/>
    <col min="11260" max="11264" width="10.7109375" style="245"/>
    <col min="11265" max="11265" width="6.7109375" style="245" customWidth="1"/>
    <col min="11266" max="11266" width="3" style="245" customWidth="1"/>
    <col min="11267" max="11267" width="6.7109375" style="245" customWidth="1"/>
    <col min="11268" max="11268" width="3" style="245" customWidth="1"/>
    <col min="11269" max="11269" width="1.7109375" style="245" customWidth="1"/>
    <col min="11270" max="11270" width="16.42578125" style="245" customWidth="1"/>
    <col min="11271" max="11273" width="12.7109375" style="245" customWidth="1"/>
    <col min="11274" max="11274" width="14.140625" style="245" customWidth="1"/>
    <col min="11275" max="11275" width="12.7109375" style="245" customWidth="1"/>
    <col min="11276" max="11276" width="30.5703125" style="245" customWidth="1"/>
    <col min="11277" max="11515" width="10.7109375" style="245" customWidth="1"/>
    <col min="11516" max="11520" width="10.7109375" style="245"/>
    <col min="11521" max="11521" width="6.7109375" style="245" customWidth="1"/>
    <col min="11522" max="11522" width="3" style="245" customWidth="1"/>
    <col min="11523" max="11523" width="6.7109375" style="245" customWidth="1"/>
    <col min="11524" max="11524" width="3" style="245" customWidth="1"/>
    <col min="11525" max="11525" width="1.7109375" style="245" customWidth="1"/>
    <col min="11526" max="11526" width="16.42578125" style="245" customWidth="1"/>
    <col min="11527" max="11529" width="12.7109375" style="245" customWidth="1"/>
    <col min="11530" max="11530" width="14.140625" style="245" customWidth="1"/>
    <col min="11531" max="11531" width="12.7109375" style="245" customWidth="1"/>
    <col min="11532" max="11532" width="30.5703125" style="245" customWidth="1"/>
    <col min="11533" max="11771" width="10.7109375" style="245" customWidth="1"/>
    <col min="11772" max="11776" width="10.7109375" style="245"/>
    <col min="11777" max="11777" width="6.7109375" style="245" customWidth="1"/>
    <col min="11778" max="11778" width="3" style="245" customWidth="1"/>
    <col min="11779" max="11779" width="6.7109375" style="245" customWidth="1"/>
    <col min="11780" max="11780" width="3" style="245" customWidth="1"/>
    <col min="11781" max="11781" width="1.7109375" style="245" customWidth="1"/>
    <col min="11782" max="11782" width="16.42578125" style="245" customWidth="1"/>
    <col min="11783" max="11785" width="12.7109375" style="245" customWidth="1"/>
    <col min="11786" max="11786" width="14.140625" style="245" customWidth="1"/>
    <col min="11787" max="11787" width="12.7109375" style="245" customWidth="1"/>
    <col min="11788" max="11788" width="30.5703125" style="245" customWidth="1"/>
    <col min="11789" max="12027" width="10.7109375" style="245" customWidth="1"/>
    <col min="12028" max="12032" width="10.7109375" style="245"/>
    <col min="12033" max="12033" width="6.7109375" style="245" customWidth="1"/>
    <col min="12034" max="12034" width="3" style="245" customWidth="1"/>
    <col min="12035" max="12035" width="6.7109375" style="245" customWidth="1"/>
    <col min="12036" max="12036" width="3" style="245" customWidth="1"/>
    <col min="12037" max="12037" width="1.7109375" style="245" customWidth="1"/>
    <col min="12038" max="12038" width="16.42578125" style="245" customWidth="1"/>
    <col min="12039" max="12041" width="12.7109375" style="245" customWidth="1"/>
    <col min="12042" max="12042" width="14.140625" style="245" customWidth="1"/>
    <col min="12043" max="12043" width="12.7109375" style="245" customWidth="1"/>
    <col min="12044" max="12044" width="30.5703125" style="245" customWidth="1"/>
    <col min="12045" max="12283" width="10.7109375" style="245" customWidth="1"/>
    <col min="12284" max="12288" width="10.7109375" style="245"/>
    <col min="12289" max="12289" width="6.7109375" style="245" customWidth="1"/>
    <col min="12290" max="12290" width="3" style="245" customWidth="1"/>
    <col min="12291" max="12291" width="6.7109375" style="245" customWidth="1"/>
    <col min="12292" max="12292" width="3" style="245" customWidth="1"/>
    <col min="12293" max="12293" width="1.7109375" style="245" customWidth="1"/>
    <col min="12294" max="12294" width="16.42578125" style="245" customWidth="1"/>
    <col min="12295" max="12297" width="12.7109375" style="245" customWidth="1"/>
    <col min="12298" max="12298" width="14.140625" style="245" customWidth="1"/>
    <col min="12299" max="12299" width="12.7109375" style="245" customWidth="1"/>
    <col min="12300" max="12300" width="30.5703125" style="245" customWidth="1"/>
    <col min="12301" max="12539" width="10.7109375" style="245" customWidth="1"/>
    <col min="12540" max="12544" width="10.7109375" style="245"/>
    <col min="12545" max="12545" width="6.7109375" style="245" customWidth="1"/>
    <col min="12546" max="12546" width="3" style="245" customWidth="1"/>
    <col min="12547" max="12547" width="6.7109375" style="245" customWidth="1"/>
    <col min="12548" max="12548" width="3" style="245" customWidth="1"/>
    <col min="12549" max="12549" width="1.7109375" style="245" customWidth="1"/>
    <col min="12550" max="12550" width="16.42578125" style="245" customWidth="1"/>
    <col min="12551" max="12553" width="12.7109375" style="245" customWidth="1"/>
    <col min="12554" max="12554" width="14.140625" style="245" customWidth="1"/>
    <col min="12555" max="12555" width="12.7109375" style="245" customWidth="1"/>
    <col min="12556" max="12556" width="30.5703125" style="245" customWidth="1"/>
    <col min="12557" max="12795" width="10.7109375" style="245" customWidth="1"/>
    <col min="12796" max="12800" width="10.7109375" style="245"/>
    <col min="12801" max="12801" width="6.7109375" style="245" customWidth="1"/>
    <col min="12802" max="12802" width="3" style="245" customWidth="1"/>
    <col min="12803" max="12803" width="6.7109375" style="245" customWidth="1"/>
    <col min="12804" max="12804" width="3" style="245" customWidth="1"/>
    <col min="12805" max="12805" width="1.7109375" style="245" customWidth="1"/>
    <col min="12806" max="12806" width="16.42578125" style="245" customWidth="1"/>
    <col min="12807" max="12809" width="12.7109375" style="245" customWidth="1"/>
    <col min="12810" max="12810" width="14.140625" style="245" customWidth="1"/>
    <col min="12811" max="12811" width="12.7109375" style="245" customWidth="1"/>
    <col min="12812" max="12812" width="30.5703125" style="245" customWidth="1"/>
    <col min="12813" max="13051" width="10.7109375" style="245" customWidth="1"/>
    <col min="13052" max="13056" width="10.7109375" style="245"/>
    <col min="13057" max="13057" width="6.7109375" style="245" customWidth="1"/>
    <col min="13058" max="13058" width="3" style="245" customWidth="1"/>
    <col min="13059" max="13059" width="6.7109375" style="245" customWidth="1"/>
    <col min="13060" max="13060" width="3" style="245" customWidth="1"/>
    <col min="13061" max="13061" width="1.7109375" style="245" customWidth="1"/>
    <col min="13062" max="13062" width="16.42578125" style="245" customWidth="1"/>
    <col min="13063" max="13065" width="12.7109375" style="245" customWidth="1"/>
    <col min="13066" max="13066" width="14.140625" style="245" customWidth="1"/>
    <col min="13067" max="13067" width="12.7109375" style="245" customWidth="1"/>
    <col min="13068" max="13068" width="30.5703125" style="245" customWidth="1"/>
    <col min="13069" max="13307" width="10.7109375" style="245" customWidth="1"/>
    <col min="13308" max="13312" width="10.7109375" style="245"/>
    <col min="13313" max="13313" width="6.7109375" style="245" customWidth="1"/>
    <col min="13314" max="13314" width="3" style="245" customWidth="1"/>
    <col min="13315" max="13315" width="6.7109375" style="245" customWidth="1"/>
    <col min="13316" max="13316" width="3" style="245" customWidth="1"/>
    <col min="13317" max="13317" width="1.7109375" style="245" customWidth="1"/>
    <col min="13318" max="13318" width="16.42578125" style="245" customWidth="1"/>
    <col min="13319" max="13321" width="12.7109375" style="245" customWidth="1"/>
    <col min="13322" max="13322" width="14.140625" style="245" customWidth="1"/>
    <col min="13323" max="13323" width="12.7109375" style="245" customWidth="1"/>
    <col min="13324" max="13324" width="30.5703125" style="245" customWidth="1"/>
    <col min="13325" max="13563" width="10.7109375" style="245" customWidth="1"/>
    <col min="13564" max="13568" width="10.7109375" style="245"/>
    <col min="13569" max="13569" width="6.7109375" style="245" customWidth="1"/>
    <col min="13570" max="13570" width="3" style="245" customWidth="1"/>
    <col min="13571" max="13571" width="6.7109375" style="245" customWidth="1"/>
    <col min="13572" max="13572" width="3" style="245" customWidth="1"/>
    <col min="13573" max="13573" width="1.7109375" style="245" customWidth="1"/>
    <col min="13574" max="13574" width="16.42578125" style="245" customWidth="1"/>
    <col min="13575" max="13577" width="12.7109375" style="245" customWidth="1"/>
    <col min="13578" max="13578" width="14.140625" style="245" customWidth="1"/>
    <col min="13579" max="13579" width="12.7109375" style="245" customWidth="1"/>
    <col min="13580" max="13580" width="30.5703125" style="245" customWidth="1"/>
    <col min="13581" max="13819" width="10.7109375" style="245" customWidth="1"/>
    <col min="13820" max="13824" width="10.7109375" style="245"/>
    <col min="13825" max="13825" width="6.7109375" style="245" customWidth="1"/>
    <col min="13826" max="13826" width="3" style="245" customWidth="1"/>
    <col min="13827" max="13827" width="6.7109375" style="245" customWidth="1"/>
    <col min="13828" max="13828" width="3" style="245" customWidth="1"/>
    <col min="13829" max="13829" width="1.7109375" style="245" customWidth="1"/>
    <col min="13830" max="13830" width="16.42578125" style="245" customWidth="1"/>
    <col min="13831" max="13833" width="12.7109375" style="245" customWidth="1"/>
    <col min="13834" max="13834" width="14.140625" style="245" customWidth="1"/>
    <col min="13835" max="13835" width="12.7109375" style="245" customWidth="1"/>
    <col min="13836" max="13836" width="30.5703125" style="245" customWidth="1"/>
    <col min="13837" max="14075" width="10.7109375" style="245" customWidth="1"/>
    <col min="14076" max="14080" width="10.7109375" style="245"/>
    <col min="14081" max="14081" width="6.7109375" style="245" customWidth="1"/>
    <col min="14082" max="14082" width="3" style="245" customWidth="1"/>
    <col min="14083" max="14083" width="6.7109375" style="245" customWidth="1"/>
    <col min="14084" max="14084" width="3" style="245" customWidth="1"/>
    <col min="14085" max="14085" width="1.7109375" style="245" customWidth="1"/>
    <col min="14086" max="14086" width="16.42578125" style="245" customWidth="1"/>
    <col min="14087" max="14089" width="12.7109375" style="245" customWidth="1"/>
    <col min="14090" max="14090" width="14.140625" style="245" customWidth="1"/>
    <col min="14091" max="14091" width="12.7109375" style="245" customWidth="1"/>
    <col min="14092" max="14092" width="30.5703125" style="245" customWidth="1"/>
    <col min="14093" max="14331" width="10.7109375" style="245" customWidth="1"/>
    <col min="14332" max="14336" width="10.7109375" style="245"/>
    <col min="14337" max="14337" width="6.7109375" style="245" customWidth="1"/>
    <col min="14338" max="14338" width="3" style="245" customWidth="1"/>
    <col min="14339" max="14339" width="6.7109375" style="245" customWidth="1"/>
    <col min="14340" max="14340" width="3" style="245" customWidth="1"/>
    <col min="14341" max="14341" width="1.7109375" style="245" customWidth="1"/>
    <col min="14342" max="14342" width="16.42578125" style="245" customWidth="1"/>
    <col min="14343" max="14345" width="12.7109375" style="245" customWidth="1"/>
    <col min="14346" max="14346" width="14.140625" style="245" customWidth="1"/>
    <col min="14347" max="14347" width="12.7109375" style="245" customWidth="1"/>
    <col min="14348" max="14348" width="30.5703125" style="245" customWidth="1"/>
    <col min="14349" max="14587" width="10.7109375" style="245" customWidth="1"/>
    <col min="14588" max="14592" width="10.7109375" style="245"/>
    <col min="14593" max="14593" width="6.7109375" style="245" customWidth="1"/>
    <col min="14594" max="14594" width="3" style="245" customWidth="1"/>
    <col min="14595" max="14595" width="6.7109375" style="245" customWidth="1"/>
    <col min="14596" max="14596" width="3" style="245" customWidth="1"/>
    <col min="14597" max="14597" width="1.7109375" style="245" customWidth="1"/>
    <col min="14598" max="14598" width="16.42578125" style="245" customWidth="1"/>
    <col min="14599" max="14601" width="12.7109375" style="245" customWidth="1"/>
    <col min="14602" max="14602" width="14.140625" style="245" customWidth="1"/>
    <col min="14603" max="14603" width="12.7109375" style="245" customWidth="1"/>
    <col min="14604" max="14604" width="30.5703125" style="245" customWidth="1"/>
    <col min="14605" max="14843" width="10.7109375" style="245" customWidth="1"/>
    <col min="14844" max="14848" width="10.7109375" style="245"/>
    <col min="14849" max="14849" width="6.7109375" style="245" customWidth="1"/>
    <col min="14850" max="14850" width="3" style="245" customWidth="1"/>
    <col min="14851" max="14851" width="6.7109375" style="245" customWidth="1"/>
    <col min="14852" max="14852" width="3" style="245" customWidth="1"/>
    <col min="14853" max="14853" width="1.7109375" style="245" customWidth="1"/>
    <col min="14854" max="14854" width="16.42578125" style="245" customWidth="1"/>
    <col min="14855" max="14857" width="12.7109375" style="245" customWidth="1"/>
    <col min="14858" max="14858" width="14.140625" style="245" customWidth="1"/>
    <col min="14859" max="14859" width="12.7109375" style="245" customWidth="1"/>
    <col min="14860" max="14860" width="30.5703125" style="245" customWidth="1"/>
    <col min="14861" max="15099" width="10.7109375" style="245" customWidth="1"/>
    <col min="15100" max="15104" width="10.7109375" style="245"/>
    <col min="15105" max="15105" width="6.7109375" style="245" customWidth="1"/>
    <col min="15106" max="15106" width="3" style="245" customWidth="1"/>
    <col min="15107" max="15107" width="6.7109375" style="245" customWidth="1"/>
    <col min="15108" max="15108" width="3" style="245" customWidth="1"/>
    <col min="15109" max="15109" width="1.7109375" style="245" customWidth="1"/>
    <col min="15110" max="15110" width="16.42578125" style="245" customWidth="1"/>
    <col min="15111" max="15113" width="12.7109375" style="245" customWidth="1"/>
    <col min="15114" max="15114" width="14.140625" style="245" customWidth="1"/>
    <col min="15115" max="15115" width="12.7109375" style="245" customWidth="1"/>
    <col min="15116" max="15116" width="30.5703125" style="245" customWidth="1"/>
    <col min="15117" max="15355" width="10.7109375" style="245" customWidth="1"/>
    <col min="15356" max="15360" width="10.7109375" style="245"/>
    <col min="15361" max="15361" width="6.7109375" style="245" customWidth="1"/>
    <col min="15362" max="15362" width="3" style="245" customWidth="1"/>
    <col min="15363" max="15363" width="6.7109375" style="245" customWidth="1"/>
    <col min="15364" max="15364" width="3" style="245" customWidth="1"/>
    <col min="15365" max="15365" width="1.7109375" style="245" customWidth="1"/>
    <col min="15366" max="15366" width="16.42578125" style="245" customWidth="1"/>
    <col min="15367" max="15369" width="12.7109375" style="245" customWidth="1"/>
    <col min="15370" max="15370" width="14.140625" style="245" customWidth="1"/>
    <col min="15371" max="15371" width="12.7109375" style="245" customWidth="1"/>
    <col min="15372" max="15372" width="30.5703125" style="245" customWidth="1"/>
    <col min="15373" max="15611" width="10.7109375" style="245" customWidth="1"/>
    <col min="15612" max="15616" width="10.7109375" style="245"/>
    <col min="15617" max="15617" width="6.7109375" style="245" customWidth="1"/>
    <col min="15618" max="15618" width="3" style="245" customWidth="1"/>
    <col min="15619" max="15619" width="6.7109375" style="245" customWidth="1"/>
    <col min="15620" max="15620" width="3" style="245" customWidth="1"/>
    <col min="15621" max="15621" width="1.7109375" style="245" customWidth="1"/>
    <col min="15622" max="15622" width="16.42578125" style="245" customWidth="1"/>
    <col min="15623" max="15625" width="12.7109375" style="245" customWidth="1"/>
    <col min="15626" max="15626" width="14.140625" style="245" customWidth="1"/>
    <col min="15627" max="15627" width="12.7109375" style="245" customWidth="1"/>
    <col min="15628" max="15628" width="30.5703125" style="245" customWidth="1"/>
    <col min="15629" max="15867" width="10.7109375" style="245" customWidth="1"/>
    <col min="15868" max="15872" width="10.7109375" style="245"/>
    <col min="15873" max="15873" width="6.7109375" style="245" customWidth="1"/>
    <col min="15874" max="15874" width="3" style="245" customWidth="1"/>
    <col min="15875" max="15875" width="6.7109375" style="245" customWidth="1"/>
    <col min="15876" max="15876" width="3" style="245" customWidth="1"/>
    <col min="15877" max="15877" width="1.7109375" style="245" customWidth="1"/>
    <col min="15878" max="15878" width="16.42578125" style="245" customWidth="1"/>
    <col min="15879" max="15881" width="12.7109375" style="245" customWidth="1"/>
    <col min="15882" max="15882" width="14.140625" style="245" customWidth="1"/>
    <col min="15883" max="15883" width="12.7109375" style="245" customWidth="1"/>
    <col min="15884" max="15884" width="30.5703125" style="245" customWidth="1"/>
    <col min="15885" max="16123" width="10.7109375" style="245" customWidth="1"/>
    <col min="16124" max="16128" width="10.7109375" style="245"/>
    <col min="16129" max="16129" width="6.7109375" style="245" customWidth="1"/>
    <col min="16130" max="16130" width="3" style="245" customWidth="1"/>
    <col min="16131" max="16131" width="6.7109375" style="245" customWidth="1"/>
    <col min="16132" max="16132" width="3" style="245" customWidth="1"/>
    <col min="16133" max="16133" width="1.7109375" style="245" customWidth="1"/>
    <col min="16134" max="16134" width="16.42578125" style="245" customWidth="1"/>
    <col min="16135" max="16137" width="12.7109375" style="245" customWidth="1"/>
    <col min="16138" max="16138" width="14.140625" style="245" customWidth="1"/>
    <col min="16139" max="16139" width="12.7109375" style="245" customWidth="1"/>
    <col min="16140" max="16140" width="30.5703125" style="245" customWidth="1"/>
    <col min="16141" max="16379" width="10.7109375" style="245" customWidth="1"/>
    <col min="16380" max="16384" width="10.7109375" style="245"/>
  </cols>
  <sheetData>
    <row r="1" spans="1:14" ht="15" customHeight="1">
      <c r="A1" s="242"/>
      <c r="B1" s="243"/>
      <c r="C1" s="244"/>
      <c r="D1" s="1074" t="s">
        <v>25</v>
      </c>
      <c r="E1" s="1075"/>
      <c r="F1" s="1075"/>
      <c r="G1" s="1075"/>
      <c r="H1" s="1075"/>
      <c r="I1" s="1075"/>
      <c r="J1" s="1075"/>
      <c r="K1" s="1076"/>
      <c r="L1" s="1083" t="s">
        <v>39</v>
      </c>
      <c r="M1" s="1084"/>
      <c r="N1" s="1084"/>
    </row>
    <row r="2" spans="1:14" ht="15" customHeight="1">
      <c r="A2" s="246"/>
      <c r="B2" s="247"/>
      <c r="C2" s="248"/>
      <c r="D2" s="1077"/>
      <c r="E2" s="1078"/>
      <c r="F2" s="1078"/>
      <c r="G2" s="1078"/>
      <c r="H2" s="1078"/>
      <c r="I2" s="1078"/>
      <c r="J2" s="1078"/>
      <c r="K2" s="1079"/>
      <c r="L2" s="1083"/>
      <c r="M2" s="1084"/>
      <c r="N2" s="1084"/>
    </row>
    <row r="3" spans="1:14" ht="15" customHeight="1">
      <c r="A3" s="249"/>
      <c r="B3" s="250"/>
      <c r="C3" s="251"/>
      <c r="D3" s="1080"/>
      <c r="E3" s="1081"/>
      <c r="F3" s="1081"/>
      <c r="G3" s="1081"/>
      <c r="H3" s="1081"/>
      <c r="I3" s="1081"/>
      <c r="J3" s="1081"/>
      <c r="K3" s="1082"/>
      <c r="L3" s="1083"/>
      <c r="M3" s="1084"/>
      <c r="N3" s="1084"/>
    </row>
    <row r="4" spans="1:14" ht="15" customHeight="1">
      <c r="A4" s="252" t="s">
        <v>3</v>
      </c>
      <c r="B4" s="253"/>
      <c r="C4" s="253" t="s">
        <v>48</v>
      </c>
      <c r="D4" s="254"/>
      <c r="E4" s="254"/>
      <c r="F4" s="254"/>
      <c r="G4" s="254"/>
      <c r="H4" s="254"/>
      <c r="I4" s="253"/>
      <c r="J4" s="254"/>
      <c r="K4" s="255"/>
      <c r="L4" s="1085" t="s">
        <v>246</v>
      </c>
      <c r="M4" s="1085"/>
      <c r="N4" s="1085"/>
    </row>
    <row r="5" spans="1:14" ht="15" customHeight="1">
      <c r="A5" s="256" t="s">
        <v>4</v>
      </c>
      <c r="B5" s="257"/>
      <c r="C5" s="257" t="str">
        <f>Terraplenagem!C5</f>
        <v>Estacionamento Prefeitura</v>
      </c>
      <c r="D5" s="258"/>
      <c r="E5" s="258"/>
      <c r="F5" s="258"/>
      <c r="G5" s="258"/>
      <c r="H5" s="258"/>
      <c r="I5" s="257"/>
      <c r="J5" s="258"/>
      <c r="K5" s="259"/>
      <c r="L5" s="1085"/>
      <c r="M5" s="1085"/>
      <c r="N5" s="1085"/>
    </row>
    <row r="6" spans="1:14" ht="15" customHeight="1">
      <c r="A6" s="256" t="s">
        <v>114</v>
      </c>
      <c r="B6" s="257"/>
      <c r="C6" s="257"/>
      <c r="D6" s="260"/>
      <c r="E6" s="258"/>
      <c r="F6" s="260"/>
      <c r="G6" s="260"/>
      <c r="H6" s="260"/>
      <c r="I6" s="257"/>
      <c r="J6" s="260"/>
      <c r="K6" s="259"/>
      <c r="L6" s="1085"/>
      <c r="M6" s="1085"/>
      <c r="N6" s="1085"/>
    </row>
    <row r="7" spans="1:14" ht="15" customHeight="1">
      <c r="A7" s="261" t="s">
        <v>16</v>
      </c>
      <c r="B7" s="262"/>
      <c r="C7" s="263" t="s">
        <v>41</v>
      </c>
      <c r="D7" s="264"/>
      <c r="E7" s="264"/>
      <c r="F7" s="262"/>
      <c r="G7" s="263"/>
      <c r="H7" s="263"/>
      <c r="I7" s="262"/>
      <c r="J7" s="263"/>
      <c r="K7" s="265"/>
      <c r="L7" s="1085"/>
      <c r="M7" s="1085"/>
      <c r="N7" s="1085"/>
    </row>
    <row r="8" spans="1:14">
      <c r="A8" s="1086" t="s">
        <v>248</v>
      </c>
      <c r="B8" s="1087"/>
      <c r="C8" s="1087"/>
      <c r="D8" s="1087"/>
      <c r="E8" s="1087"/>
      <c r="F8" s="1087"/>
      <c r="G8" s="1087"/>
      <c r="H8" s="1087"/>
      <c r="I8" s="1087"/>
      <c r="J8" s="1087"/>
      <c r="K8" s="1087"/>
      <c r="L8" s="1087"/>
      <c r="M8" s="1087"/>
      <c r="N8" s="1087"/>
    </row>
    <row r="9" spans="1:14">
      <c r="A9" s="1088"/>
      <c r="B9" s="1089"/>
      <c r="C9" s="1089"/>
      <c r="D9" s="1089"/>
      <c r="E9" s="1089"/>
      <c r="F9" s="1089"/>
      <c r="G9" s="1089"/>
      <c r="H9" s="1089"/>
      <c r="I9" s="1089"/>
      <c r="J9" s="1089"/>
      <c r="K9" s="1089"/>
      <c r="L9" s="1089"/>
      <c r="M9" s="1089"/>
      <c r="N9" s="1089"/>
    </row>
    <row r="10" spans="1:14" ht="13.5">
      <c r="A10" s="1122" t="s">
        <v>49</v>
      </c>
      <c r="B10" s="1123"/>
      <c r="C10" s="1123"/>
      <c r="D10" s="1123"/>
      <c r="E10" s="1123"/>
      <c r="F10" s="1124"/>
      <c r="G10" s="266" t="s">
        <v>42</v>
      </c>
      <c r="H10" s="266" t="s">
        <v>115</v>
      </c>
      <c r="I10" s="266" t="s">
        <v>14</v>
      </c>
      <c r="J10" s="266" t="s">
        <v>43</v>
      </c>
      <c r="K10" s="266" t="s">
        <v>44</v>
      </c>
      <c r="L10" s="1096" t="s">
        <v>45</v>
      </c>
      <c r="M10" s="1096"/>
      <c r="N10" s="1096"/>
    </row>
    <row r="11" spans="1:14" ht="13.5">
      <c r="A11" s="267"/>
      <c r="B11" s="268"/>
      <c r="C11" s="269"/>
      <c r="D11" s="268"/>
      <c r="E11" s="268"/>
      <c r="F11" s="269"/>
      <c r="G11" s="531" t="s">
        <v>13</v>
      </c>
      <c r="H11" s="531" t="s">
        <v>13</v>
      </c>
      <c r="I11" s="531" t="s">
        <v>15</v>
      </c>
      <c r="J11" s="531" t="s">
        <v>13</v>
      </c>
      <c r="K11" s="531" t="s">
        <v>40</v>
      </c>
      <c r="L11" s="1096"/>
      <c r="M11" s="1096"/>
      <c r="N11" s="1096"/>
    </row>
    <row r="12" spans="1:14" ht="13.5">
      <c r="A12" s="438" t="s">
        <v>337</v>
      </c>
      <c r="B12" s="439"/>
      <c r="C12" s="439"/>
      <c r="D12" s="439"/>
      <c r="E12" s="439"/>
      <c r="F12" s="440"/>
      <c r="G12" s="270"/>
      <c r="H12" s="271"/>
      <c r="I12" s="272">
        <f>Terraplenagem!I12</f>
        <v>697.37</v>
      </c>
      <c r="J12" s="293">
        <v>0.2</v>
      </c>
      <c r="K12" s="294">
        <f>J12*I12</f>
        <v>139.47400000000002</v>
      </c>
      <c r="L12" s="1106"/>
      <c r="M12" s="1106"/>
      <c r="N12" s="1106"/>
    </row>
    <row r="13" spans="1:14" ht="13.5">
      <c r="A13" s="438"/>
      <c r="B13" s="439"/>
      <c r="C13" s="439"/>
      <c r="D13" s="439"/>
      <c r="E13" s="439"/>
      <c r="F13" s="440"/>
      <c r="G13" s="270"/>
      <c r="H13" s="271"/>
      <c r="I13" s="272"/>
      <c r="J13" s="293"/>
      <c r="K13" s="294"/>
      <c r="L13" s="1106"/>
      <c r="M13" s="1106"/>
      <c r="N13" s="1106"/>
    </row>
    <row r="14" spans="1:14" ht="13.5">
      <c r="A14" s="438"/>
      <c r="B14" s="439"/>
      <c r="C14" s="439"/>
      <c r="D14" s="439"/>
      <c r="E14" s="439"/>
      <c r="F14" s="440"/>
      <c r="G14" s="270"/>
      <c r="H14" s="271"/>
      <c r="I14" s="272"/>
      <c r="J14" s="295"/>
      <c r="K14" s="296"/>
      <c r="L14" s="1106"/>
      <c r="M14" s="1106"/>
      <c r="N14" s="1106"/>
    </row>
    <row r="15" spans="1:14" ht="13.5">
      <c r="A15" s="650" t="s">
        <v>315</v>
      </c>
      <c r="B15" s="284"/>
      <c r="C15" s="285"/>
      <c r="D15" s="286"/>
      <c r="E15" s="284"/>
      <c r="F15" s="285"/>
      <c r="G15" s="278"/>
      <c r="H15" s="279"/>
      <c r="I15" s="280">
        <f>SUM(I12:I14)</f>
        <v>697.37</v>
      </c>
      <c r="J15" s="498"/>
      <c r="K15" s="297">
        <f>SUM(K12:K14)</f>
        <v>139.47400000000002</v>
      </c>
      <c r="L15" s="1106"/>
      <c r="M15" s="1106"/>
      <c r="N15" s="1106"/>
    </row>
    <row r="16" spans="1:14">
      <c r="A16" s="1086" t="s">
        <v>254</v>
      </c>
      <c r="B16" s="1087"/>
      <c r="C16" s="1087"/>
      <c r="D16" s="1087"/>
      <c r="E16" s="1087"/>
      <c r="F16" s="1087"/>
      <c r="G16" s="1087"/>
      <c r="H16" s="1087"/>
      <c r="I16" s="1087"/>
      <c r="J16" s="1087"/>
      <c r="K16" s="1087"/>
      <c r="L16" s="1087"/>
      <c r="M16" s="1087"/>
      <c r="N16" s="1087"/>
    </row>
    <row r="17" spans="1:14">
      <c r="A17" s="1088"/>
      <c r="B17" s="1089"/>
      <c r="C17" s="1089"/>
      <c r="D17" s="1089"/>
      <c r="E17" s="1089"/>
      <c r="F17" s="1089"/>
      <c r="G17" s="1089"/>
      <c r="H17" s="1089"/>
      <c r="I17" s="1089"/>
      <c r="J17" s="1089"/>
      <c r="K17" s="1089"/>
      <c r="L17" s="1089"/>
      <c r="M17" s="1089"/>
      <c r="N17" s="1089"/>
    </row>
    <row r="18" spans="1:14" ht="13.5" customHeight="1">
      <c r="A18" s="1114" t="s">
        <v>49</v>
      </c>
      <c r="B18" s="1115"/>
      <c r="C18" s="1115"/>
      <c r="D18" s="1115"/>
      <c r="E18" s="1115"/>
      <c r="F18" s="1116"/>
      <c r="G18" s="337" t="s">
        <v>14</v>
      </c>
      <c r="H18" s="337" t="s">
        <v>43</v>
      </c>
      <c r="I18" s="337" t="s">
        <v>44</v>
      </c>
      <c r="J18" s="337" t="s">
        <v>249</v>
      </c>
      <c r="K18" s="337" t="s">
        <v>1</v>
      </c>
      <c r="L18" s="337" t="s">
        <v>118</v>
      </c>
      <c r="M18" s="1120" t="s">
        <v>45</v>
      </c>
      <c r="N18" s="1120"/>
    </row>
    <row r="19" spans="1:14" ht="13.5">
      <c r="A19" s="338"/>
      <c r="B19" s="339"/>
      <c r="C19" s="340"/>
      <c r="D19" s="339"/>
      <c r="E19" s="339"/>
      <c r="F19" s="340"/>
      <c r="G19" s="532" t="s">
        <v>15</v>
      </c>
      <c r="H19" s="341" t="s">
        <v>13</v>
      </c>
      <c r="I19" s="532" t="s">
        <v>40</v>
      </c>
      <c r="J19" s="532" t="s">
        <v>169</v>
      </c>
      <c r="K19" s="532" t="s">
        <v>47</v>
      </c>
      <c r="L19" s="532" t="s">
        <v>108</v>
      </c>
      <c r="M19" s="1120"/>
      <c r="N19" s="1120"/>
    </row>
    <row r="20" spans="1:14" ht="40.5" customHeight="1">
      <c r="A20" s="438" t="s">
        <v>337</v>
      </c>
      <c r="B20" s="439"/>
      <c r="C20" s="439"/>
      <c r="D20" s="439"/>
      <c r="E20" s="439"/>
      <c r="F20" s="440"/>
      <c r="G20" s="272">
        <f>I12</f>
        <v>697.37</v>
      </c>
      <c r="H20" s="343">
        <v>0.2</v>
      </c>
      <c r="I20" s="342">
        <f>H20*G20</f>
        <v>139.47400000000002</v>
      </c>
      <c r="J20" s="282">
        <v>1.3</v>
      </c>
      <c r="K20" s="274">
        <v>9</v>
      </c>
      <c r="L20" s="342">
        <f>K20*J20*I20</f>
        <v>1631.8458000000003</v>
      </c>
      <c r="M20" s="1121" t="s">
        <v>131</v>
      </c>
      <c r="N20" s="1121"/>
    </row>
    <row r="21" spans="1:14" ht="13.5">
      <c r="A21" s="1117"/>
      <c r="B21" s="1118"/>
      <c r="C21" s="1118"/>
      <c r="D21" s="1118"/>
      <c r="E21" s="1118"/>
      <c r="F21" s="1119"/>
      <c r="G21" s="344"/>
      <c r="H21" s="345"/>
      <c r="I21" s="342"/>
      <c r="J21" s="282"/>
      <c r="K21" s="282"/>
      <c r="L21" s="342"/>
      <c r="M21" s="1121"/>
      <c r="N21" s="1121"/>
    </row>
    <row r="22" spans="1:14" ht="13.5">
      <c r="A22" s="276" t="s">
        <v>126</v>
      </c>
      <c r="B22" s="346"/>
      <c r="C22" s="285"/>
      <c r="D22" s="286"/>
      <c r="E22" s="346"/>
      <c r="F22" s="285"/>
      <c r="G22" s="280">
        <f>SUM(G20:G21)</f>
        <v>697.37</v>
      </c>
      <c r="H22" s="347"/>
      <c r="I22" s="278">
        <f>SUM(I20:I21)</f>
        <v>139.47400000000002</v>
      </c>
      <c r="J22" s="278"/>
      <c r="K22" s="287"/>
      <c r="L22" s="278">
        <f>SUM(L20:L21)</f>
        <v>1631.8458000000003</v>
      </c>
      <c r="M22" s="1121"/>
      <c r="N22" s="1121"/>
    </row>
  </sheetData>
  <mergeCells count="12">
    <mergeCell ref="A18:F18"/>
    <mergeCell ref="A21:F21"/>
    <mergeCell ref="L1:N3"/>
    <mergeCell ref="M18:N19"/>
    <mergeCell ref="M20:N22"/>
    <mergeCell ref="A16:N17"/>
    <mergeCell ref="L12:N15"/>
    <mergeCell ref="A10:F10"/>
    <mergeCell ref="A8:N9"/>
    <mergeCell ref="L10:N11"/>
    <mergeCell ref="L4:N7"/>
    <mergeCell ref="D1:K3"/>
  </mergeCells>
  <printOptions horizontalCentered="1"/>
  <pageMargins left="0.43307086614173229" right="0.55118110236220474" top="0.78740157480314965" bottom="0.35433070866141736" header="0.11811023622047245" footer="0"/>
  <pageSetup paperSize="9" scale="69" orientation="landscape" r:id="rId1"/>
  <headerFooter alignWithMargins="0">
    <oddFooter>&amp;C&amp;"Arial,Negrito itálico"Gabriela Polachini
Engenheira Civil
CREA 121120804-4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07"/>
  <sheetViews>
    <sheetView showGridLines="0" view="pageBreakPreview" zoomScale="90" zoomScaleSheetLayoutView="90" workbookViewId="0">
      <selection activeCell="K21" sqref="K21"/>
    </sheetView>
  </sheetViews>
  <sheetFormatPr defaultColWidth="10.7109375" defaultRowHeight="12"/>
  <cols>
    <col min="1" max="1" width="6.7109375" style="349" customWidth="1"/>
    <col min="2" max="2" width="1.7109375" style="349" customWidth="1"/>
    <col min="3" max="3" width="6.7109375" style="349" customWidth="1"/>
    <col min="4" max="4" width="8" style="349" customWidth="1"/>
    <col min="5" max="5" width="1.7109375" style="349" customWidth="1"/>
    <col min="6" max="6" width="10.7109375" style="349" customWidth="1"/>
    <col min="7" max="7" width="12.7109375" style="349" customWidth="1"/>
    <col min="8" max="8" width="15.140625" style="349" customWidth="1"/>
    <col min="9" max="9" width="14" style="349" bestFit="1" customWidth="1"/>
    <col min="10" max="10" width="12.7109375" style="349" customWidth="1"/>
    <col min="11" max="11" width="14.42578125" style="349" bestFit="1" customWidth="1"/>
    <col min="12" max="12" width="12.7109375" style="349" customWidth="1"/>
    <col min="13" max="13" width="29.7109375" style="349" customWidth="1"/>
    <col min="14" max="14" width="15" style="441" bestFit="1" customWidth="1"/>
    <col min="15" max="16" width="18.140625" style="441" bestFit="1" customWidth="1"/>
    <col min="17" max="17" width="15" style="441" bestFit="1" customWidth="1"/>
    <col min="18" max="18" width="18.140625" style="441" bestFit="1" customWidth="1"/>
    <col min="19" max="190" width="10.7109375" style="441" customWidth="1"/>
    <col min="191" max="255" width="10.7109375" style="441"/>
    <col min="256" max="256" width="6.7109375" style="441" customWidth="1"/>
    <col min="257" max="257" width="1.7109375" style="441" customWidth="1"/>
    <col min="258" max="258" width="6.7109375" style="441" customWidth="1"/>
    <col min="259" max="259" width="8" style="441" customWidth="1"/>
    <col min="260" max="260" width="1.7109375" style="441" customWidth="1"/>
    <col min="261" max="261" width="10.7109375" style="441" customWidth="1"/>
    <col min="262" max="262" width="12.7109375" style="441" customWidth="1"/>
    <col min="263" max="263" width="15.140625" style="441" customWidth="1"/>
    <col min="264" max="268" width="12.7109375" style="441" customWidth="1"/>
    <col min="269" max="269" width="29.7109375" style="441" customWidth="1"/>
    <col min="270" max="446" width="10.7109375" style="441" customWidth="1"/>
    <col min="447" max="511" width="10.7109375" style="441"/>
    <col min="512" max="512" width="6.7109375" style="441" customWidth="1"/>
    <col min="513" max="513" width="1.7109375" style="441" customWidth="1"/>
    <col min="514" max="514" width="6.7109375" style="441" customWidth="1"/>
    <col min="515" max="515" width="8" style="441" customWidth="1"/>
    <col min="516" max="516" width="1.7109375" style="441" customWidth="1"/>
    <col min="517" max="517" width="10.7109375" style="441" customWidth="1"/>
    <col min="518" max="518" width="12.7109375" style="441" customWidth="1"/>
    <col min="519" max="519" width="15.140625" style="441" customWidth="1"/>
    <col min="520" max="524" width="12.7109375" style="441" customWidth="1"/>
    <col min="525" max="525" width="29.7109375" style="441" customWidth="1"/>
    <col min="526" max="702" width="10.7109375" style="441" customWidth="1"/>
    <col min="703" max="767" width="10.7109375" style="441"/>
    <col min="768" max="768" width="6.7109375" style="441" customWidth="1"/>
    <col min="769" max="769" width="1.7109375" style="441" customWidth="1"/>
    <col min="770" max="770" width="6.7109375" style="441" customWidth="1"/>
    <col min="771" max="771" width="8" style="441" customWidth="1"/>
    <col min="772" max="772" width="1.7109375" style="441" customWidth="1"/>
    <col min="773" max="773" width="10.7109375" style="441" customWidth="1"/>
    <col min="774" max="774" width="12.7109375" style="441" customWidth="1"/>
    <col min="775" max="775" width="15.140625" style="441" customWidth="1"/>
    <col min="776" max="780" width="12.7109375" style="441" customWidth="1"/>
    <col min="781" max="781" width="29.7109375" style="441" customWidth="1"/>
    <col min="782" max="958" width="10.7109375" style="441" customWidth="1"/>
    <col min="959" max="1023" width="10.7109375" style="441"/>
    <col min="1024" max="1024" width="6.7109375" style="441" customWidth="1"/>
    <col min="1025" max="1025" width="1.7109375" style="441" customWidth="1"/>
    <col min="1026" max="1026" width="6.7109375" style="441" customWidth="1"/>
    <col min="1027" max="1027" width="8" style="441" customWidth="1"/>
    <col min="1028" max="1028" width="1.7109375" style="441" customWidth="1"/>
    <col min="1029" max="1029" width="10.7109375" style="441" customWidth="1"/>
    <col min="1030" max="1030" width="12.7109375" style="441" customWidth="1"/>
    <col min="1031" max="1031" width="15.140625" style="441" customWidth="1"/>
    <col min="1032" max="1036" width="12.7109375" style="441" customWidth="1"/>
    <col min="1037" max="1037" width="29.7109375" style="441" customWidth="1"/>
    <col min="1038" max="1214" width="10.7109375" style="441" customWidth="1"/>
    <col min="1215" max="1279" width="10.7109375" style="441"/>
    <col min="1280" max="1280" width="6.7109375" style="441" customWidth="1"/>
    <col min="1281" max="1281" width="1.7109375" style="441" customWidth="1"/>
    <col min="1282" max="1282" width="6.7109375" style="441" customWidth="1"/>
    <col min="1283" max="1283" width="8" style="441" customWidth="1"/>
    <col min="1284" max="1284" width="1.7109375" style="441" customWidth="1"/>
    <col min="1285" max="1285" width="10.7109375" style="441" customWidth="1"/>
    <col min="1286" max="1286" width="12.7109375" style="441" customWidth="1"/>
    <col min="1287" max="1287" width="15.140625" style="441" customWidth="1"/>
    <col min="1288" max="1292" width="12.7109375" style="441" customWidth="1"/>
    <col min="1293" max="1293" width="29.7109375" style="441" customWidth="1"/>
    <col min="1294" max="1470" width="10.7109375" style="441" customWidth="1"/>
    <col min="1471" max="1535" width="10.7109375" style="441"/>
    <col min="1536" max="1536" width="6.7109375" style="441" customWidth="1"/>
    <col min="1537" max="1537" width="1.7109375" style="441" customWidth="1"/>
    <col min="1538" max="1538" width="6.7109375" style="441" customWidth="1"/>
    <col min="1539" max="1539" width="8" style="441" customWidth="1"/>
    <col min="1540" max="1540" width="1.7109375" style="441" customWidth="1"/>
    <col min="1541" max="1541" width="10.7109375" style="441" customWidth="1"/>
    <col min="1542" max="1542" width="12.7109375" style="441" customWidth="1"/>
    <col min="1543" max="1543" width="15.140625" style="441" customWidth="1"/>
    <col min="1544" max="1548" width="12.7109375" style="441" customWidth="1"/>
    <col min="1549" max="1549" width="29.7109375" style="441" customWidth="1"/>
    <col min="1550" max="1726" width="10.7109375" style="441" customWidth="1"/>
    <col min="1727" max="1791" width="10.7109375" style="441"/>
    <col min="1792" max="1792" width="6.7109375" style="441" customWidth="1"/>
    <col min="1793" max="1793" width="1.7109375" style="441" customWidth="1"/>
    <col min="1794" max="1794" width="6.7109375" style="441" customWidth="1"/>
    <col min="1795" max="1795" width="8" style="441" customWidth="1"/>
    <col min="1796" max="1796" width="1.7109375" style="441" customWidth="1"/>
    <col min="1797" max="1797" width="10.7109375" style="441" customWidth="1"/>
    <col min="1798" max="1798" width="12.7109375" style="441" customWidth="1"/>
    <col min="1799" max="1799" width="15.140625" style="441" customWidth="1"/>
    <col min="1800" max="1804" width="12.7109375" style="441" customWidth="1"/>
    <col min="1805" max="1805" width="29.7109375" style="441" customWidth="1"/>
    <col min="1806" max="1982" width="10.7109375" style="441" customWidth="1"/>
    <col min="1983" max="2047" width="10.7109375" style="441"/>
    <col min="2048" max="2048" width="6.7109375" style="441" customWidth="1"/>
    <col min="2049" max="2049" width="1.7109375" style="441" customWidth="1"/>
    <col min="2050" max="2050" width="6.7109375" style="441" customWidth="1"/>
    <col min="2051" max="2051" width="8" style="441" customWidth="1"/>
    <col min="2052" max="2052" width="1.7109375" style="441" customWidth="1"/>
    <col min="2053" max="2053" width="10.7109375" style="441" customWidth="1"/>
    <col min="2054" max="2054" width="12.7109375" style="441" customWidth="1"/>
    <col min="2055" max="2055" width="15.140625" style="441" customWidth="1"/>
    <col min="2056" max="2060" width="12.7109375" style="441" customWidth="1"/>
    <col min="2061" max="2061" width="29.7109375" style="441" customWidth="1"/>
    <col min="2062" max="2238" width="10.7109375" style="441" customWidth="1"/>
    <col min="2239" max="2303" width="10.7109375" style="441"/>
    <col min="2304" max="2304" width="6.7109375" style="441" customWidth="1"/>
    <col min="2305" max="2305" width="1.7109375" style="441" customWidth="1"/>
    <col min="2306" max="2306" width="6.7109375" style="441" customWidth="1"/>
    <col min="2307" max="2307" width="8" style="441" customWidth="1"/>
    <col min="2308" max="2308" width="1.7109375" style="441" customWidth="1"/>
    <col min="2309" max="2309" width="10.7109375" style="441" customWidth="1"/>
    <col min="2310" max="2310" width="12.7109375" style="441" customWidth="1"/>
    <col min="2311" max="2311" width="15.140625" style="441" customWidth="1"/>
    <col min="2312" max="2316" width="12.7109375" style="441" customWidth="1"/>
    <col min="2317" max="2317" width="29.7109375" style="441" customWidth="1"/>
    <col min="2318" max="2494" width="10.7109375" style="441" customWidth="1"/>
    <col min="2495" max="2559" width="10.7109375" style="441"/>
    <col min="2560" max="2560" width="6.7109375" style="441" customWidth="1"/>
    <col min="2561" max="2561" width="1.7109375" style="441" customWidth="1"/>
    <col min="2562" max="2562" width="6.7109375" style="441" customWidth="1"/>
    <col min="2563" max="2563" width="8" style="441" customWidth="1"/>
    <col min="2564" max="2564" width="1.7109375" style="441" customWidth="1"/>
    <col min="2565" max="2565" width="10.7109375" style="441" customWidth="1"/>
    <col min="2566" max="2566" width="12.7109375" style="441" customWidth="1"/>
    <col min="2567" max="2567" width="15.140625" style="441" customWidth="1"/>
    <col min="2568" max="2572" width="12.7109375" style="441" customWidth="1"/>
    <col min="2573" max="2573" width="29.7109375" style="441" customWidth="1"/>
    <col min="2574" max="2750" width="10.7109375" style="441" customWidth="1"/>
    <col min="2751" max="2815" width="10.7109375" style="441"/>
    <col min="2816" max="2816" width="6.7109375" style="441" customWidth="1"/>
    <col min="2817" max="2817" width="1.7109375" style="441" customWidth="1"/>
    <col min="2818" max="2818" width="6.7109375" style="441" customWidth="1"/>
    <col min="2819" max="2819" width="8" style="441" customWidth="1"/>
    <col min="2820" max="2820" width="1.7109375" style="441" customWidth="1"/>
    <col min="2821" max="2821" width="10.7109375" style="441" customWidth="1"/>
    <col min="2822" max="2822" width="12.7109375" style="441" customWidth="1"/>
    <col min="2823" max="2823" width="15.140625" style="441" customWidth="1"/>
    <col min="2824" max="2828" width="12.7109375" style="441" customWidth="1"/>
    <col min="2829" max="2829" width="29.7109375" style="441" customWidth="1"/>
    <col min="2830" max="3006" width="10.7109375" style="441" customWidth="1"/>
    <col min="3007" max="3071" width="10.7109375" style="441"/>
    <col min="3072" max="3072" width="6.7109375" style="441" customWidth="1"/>
    <col min="3073" max="3073" width="1.7109375" style="441" customWidth="1"/>
    <col min="3074" max="3074" width="6.7109375" style="441" customWidth="1"/>
    <col min="3075" max="3075" width="8" style="441" customWidth="1"/>
    <col min="3076" max="3076" width="1.7109375" style="441" customWidth="1"/>
    <col min="3077" max="3077" width="10.7109375" style="441" customWidth="1"/>
    <col min="3078" max="3078" width="12.7109375" style="441" customWidth="1"/>
    <col min="3079" max="3079" width="15.140625" style="441" customWidth="1"/>
    <col min="3080" max="3084" width="12.7109375" style="441" customWidth="1"/>
    <col min="3085" max="3085" width="29.7109375" style="441" customWidth="1"/>
    <col min="3086" max="3262" width="10.7109375" style="441" customWidth="1"/>
    <col min="3263" max="3327" width="10.7109375" style="441"/>
    <col min="3328" max="3328" width="6.7109375" style="441" customWidth="1"/>
    <col min="3329" max="3329" width="1.7109375" style="441" customWidth="1"/>
    <col min="3330" max="3330" width="6.7109375" style="441" customWidth="1"/>
    <col min="3331" max="3331" width="8" style="441" customWidth="1"/>
    <col min="3332" max="3332" width="1.7109375" style="441" customWidth="1"/>
    <col min="3333" max="3333" width="10.7109375" style="441" customWidth="1"/>
    <col min="3334" max="3334" width="12.7109375" style="441" customWidth="1"/>
    <col min="3335" max="3335" width="15.140625" style="441" customWidth="1"/>
    <col min="3336" max="3340" width="12.7109375" style="441" customWidth="1"/>
    <col min="3341" max="3341" width="29.7109375" style="441" customWidth="1"/>
    <col min="3342" max="3518" width="10.7109375" style="441" customWidth="1"/>
    <col min="3519" max="3583" width="10.7109375" style="441"/>
    <col min="3584" max="3584" width="6.7109375" style="441" customWidth="1"/>
    <col min="3585" max="3585" width="1.7109375" style="441" customWidth="1"/>
    <col min="3586" max="3586" width="6.7109375" style="441" customWidth="1"/>
    <col min="3587" max="3587" width="8" style="441" customWidth="1"/>
    <col min="3588" max="3588" width="1.7109375" style="441" customWidth="1"/>
    <col min="3589" max="3589" width="10.7109375" style="441" customWidth="1"/>
    <col min="3590" max="3590" width="12.7109375" style="441" customWidth="1"/>
    <col min="3591" max="3591" width="15.140625" style="441" customWidth="1"/>
    <col min="3592" max="3596" width="12.7109375" style="441" customWidth="1"/>
    <col min="3597" max="3597" width="29.7109375" style="441" customWidth="1"/>
    <col min="3598" max="3774" width="10.7109375" style="441" customWidth="1"/>
    <col min="3775" max="3839" width="10.7109375" style="441"/>
    <col min="3840" max="3840" width="6.7109375" style="441" customWidth="1"/>
    <col min="3841" max="3841" width="1.7109375" style="441" customWidth="1"/>
    <col min="3842" max="3842" width="6.7109375" style="441" customWidth="1"/>
    <col min="3843" max="3843" width="8" style="441" customWidth="1"/>
    <col min="3844" max="3844" width="1.7109375" style="441" customWidth="1"/>
    <col min="3845" max="3845" width="10.7109375" style="441" customWidth="1"/>
    <col min="3846" max="3846" width="12.7109375" style="441" customWidth="1"/>
    <col min="3847" max="3847" width="15.140625" style="441" customWidth="1"/>
    <col min="3848" max="3852" width="12.7109375" style="441" customWidth="1"/>
    <col min="3853" max="3853" width="29.7109375" style="441" customWidth="1"/>
    <col min="3854" max="4030" width="10.7109375" style="441" customWidth="1"/>
    <col min="4031" max="4095" width="10.7109375" style="441"/>
    <col min="4096" max="4096" width="6.7109375" style="441" customWidth="1"/>
    <col min="4097" max="4097" width="1.7109375" style="441" customWidth="1"/>
    <col min="4098" max="4098" width="6.7109375" style="441" customWidth="1"/>
    <col min="4099" max="4099" width="8" style="441" customWidth="1"/>
    <col min="4100" max="4100" width="1.7109375" style="441" customWidth="1"/>
    <col min="4101" max="4101" width="10.7109375" style="441" customWidth="1"/>
    <col min="4102" max="4102" width="12.7109375" style="441" customWidth="1"/>
    <col min="4103" max="4103" width="15.140625" style="441" customWidth="1"/>
    <col min="4104" max="4108" width="12.7109375" style="441" customWidth="1"/>
    <col min="4109" max="4109" width="29.7109375" style="441" customWidth="1"/>
    <col min="4110" max="4286" width="10.7109375" style="441" customWidth="1"/>
    <col min="4287" max="4351" width="10.7109375" style="441"/>
    <col min="4352" max="4352" width="6.7109375" style="441" customWidth="1"/>
    <col min="4353" max="4353" width="1.7109375" style="441" customWidth="1"/>
    <col min="4354" max="4354" width="6.7109375" style="441" customWidth="1"/>
    <col min="4355" max="4355" width="8" style="441" customWidth="1"/>
    <col min="4356" max="4356" width="1.7109375" style="441" customWidth="1"/>
    <col min="4357" max="4357" width="10.7109375" style="441" customWidth="1"/>
    <col min="4358" max="4358" width="12.7109375" style="441" customWidth="1"/>
    <col min="4359" max="4359" width="15.140625" style="441" customWidth="1"/>
    <col min="4360" max="4364" width="12.7109375" style="441" customWidth="1"/>
    <col min="4365" max="4365" width="29.7109375" style="441" customWidth="1"/>
    <col min="4366" max="4542" width="10.7109375" style="441" customWidth="1"/>
    <col min="4543" max="4607" width="10.7109375" style="441"/>
    <col min="4608" max="4608" width="6.7109375" style="441" customWidth="1"/>
    <col min="4609" max="4609" width="1.7109375" style="441" customWidth="1"/>
    <col min="4610" max="4610" width="6.7109375" style="441" customWidth="1"/>
    <col min="4611" max="4611" width="8" style="441" customWidth="1"/>
    <col min="4612" max="4612" width="1.7109375" style="441" customWidth="1"/>
    <col min="4613" max="4613" width="10.7109375" style="441" customWidth="1"/>
    <col min="4614" max="4614" width="12.7109375" style="441" customWidth="1"/>
    <col min="4615" max="4615" width="15.140625" style="441" customWidth="1"/>
    <col min="4616" max="4620" width="12.7109375" style="441" customWidth="1"/>
    <col min="4621" max="4621" width="29.7109375" style="441" customWidth="1"/>
    <col min="4622" max="4798" width="10.7109375" style="441" customWidth="1"/>
    <col min="4799" max="4863" width="10.7109375" style="441"/>
    <col min="4864" max="4864" width="6.7109375" style="441" customWidth="1"/>
    <col min="4865" max="4865" width="1.7109375" style="441" customWidth="1"/>
    <col min="4866" max="4866" width="6.7109375" style="441" customWidth="1"/>
    <col min="4867" max="4867" width="8" style="441" customWidth="1"/>
    <col min="4868" max="4868" width="1.7109375" style="441" customWidth="1"/>
    <col min="4869" max="4869" width="10.7109375" style="441" customWidth="1"/>
    <col min="4870" max="4870" width="12.7109375" style="441" customWidth="1"/>
    <col min="4871" max="4871" width="15.140625" style="441" customWidth="1"/>
    <col min="4872" max="4876" width="12.7109375" style="441" customWidth="1"/>
    <col min="4877" max="4877" width="29.7109375" style="441" customWidth="1"/>
    <col min="4878" max="5054" width="10.7109375" style="441" customWidth="1"/>
    <col min="5055" max="5119" width="10.7109375" style="441"/>
    <col min="5120" max="5120" width="6.7109375" style="441" customWidth="1"/>
    <col min="5121" max="5121" width="1.7109375" style="441" customWidth="1"/>
    <col min="5122" max="5122" width="6.7109375" style="441" customWidth="1"/>
    <col min="5123" max="5123" width="8" style="441" customWidth="1"/>
    <col min="5124" max="5124" width="1.7109375" style="441" customWidth="1"/>
    <col min="5125" max="5125" width="10.7109375" style="441" customWidth="1"/>
    <col min="5126" max="5126" width="12.7109375" style="441" customWidth="1"/>
    <col min="5127" max="5127" width="15.140625" style="441" customWidth="1"/>
    <col min="5128" max="5132" width="12.7109375" style="441" customWidth="1"/>
    <col min="5133" max="5133" width="29.7109375" style="441" customWidth="1"/>
    <col min="5134" max="5310" width="10.7109375" style="441" customWidth="1"/>
    <col min="5311" max="5375" width="10.7109375" style="441"/>
    <col min="5376" max="5376" width="6.7109375" style="441" customWidth="1"/>
    <col min="5377" max="5377" width="1.7109375" style="441" customWidth="1"/>
    <col min="5378" max="5378" width="6.7109375" style="441" customWidth="1"/>
    <col min="5379" max="5379" width="8" style="441" customWidth="1"/>
    <col min="5380" max="5380" width="1.7109375" style="441" customWidth="1"/>
    <col min="5381" max="5381" width="10.7109375" style="441" customWidth="1"/>
    <col min="5382" max="5382" width="12.7109375" style="441" customWidth="1"/>
    <col min="5383" max="5383" width="15.140625" style="441" customWidth="1"/>
    <col min="5384" max="5388" width="12.7109375" style="441" customWidth="1"/>
    <col min="5389" max="5389" width="29.7109375" style="441" customWidth="1"/>
    <col min="5390" max="5566" width="10.7109375" style="441" customWidth="1"/>
    <col min="5567" max="5631" width="10.7109375" style="441"/>
    <col min="5632" max="5632" width="6.7109375" style="441" customWidth="1"/>
    <col min="5633" max="5633" width="1.7109375" style="441" customWidth="1"/>
    <col min="5634" max="5634" width="6.7109375" style="441" customWidth="1"/>
    <col min="5635" max="5635" width="8" style="441" customWidth="1"/>
    <col min="5636" max="5636" width="1.7109375" style="441" customWidth="1"/>
    <col min="5637" max="5637" width="10.7109375" style="441" customWidth="1"/>
    <col min="5638" max="5638" width="12.7109375" style="441" customWidth="1"/>
    <col min="5639" max="5639" width="15.140625" style="441" customWidth="1"/>
    <col min="5640" max="5644" width="12.7109375" style="441" customWidth="1"/>
    <col min="5645" max="5645" width="29.7109375" style="441" customWidth="1"/>
    <col min="5646" max="5822" width="10.7109375" style="441" customWidth="1"/>
    <col min="5823" max="5887" width="10.7109375" style="441"/>
    <col min="5888" max="5888" width="6.7109375" style="441" customWidth="1"/>
    <col min="5889" max="5889" width="1.7109375" style="441" customWidth="1"/>
    <col min="5890" max="5890" width="6.7109375" style="441" customWidth="1"/>
    <col min="5891" max="5891" width="8" style="441" customWidth="1"/>
    <col min="5892" max="5892" width="1.7109375" style="441" customWidth="1"/>
    <col min="5893" max="5893" width="10.7109375" style="441" customWidth="1"/>
    <col min="5894" max="5894" width="12.7109375" style="441" customWidth="1"/>
    <col min="5895" max="5895" width="15.140625" style="441" customWidth="1"/>
    <col min="5896" max="5900" width="12.7109375" style="441" customWidth="1"/>
    <col min="5901" max="5901" width="29.7109375" style="441" customWidth="1"/>
    <col min="5902" max="6078" width="10.7109375" style="441" customWidth="1"/>
    <col min="6079" max="6143" width="10.7109375" style="441"/>
    <col min="6144" max="6144" width="6.7109375" style="441" customWidth="1"/>
    <col min="6145" max="6145" width="1.7109375" style="441" customWidth="1"/>
    <col min="6146" max="6146" width="6.7109375" style="441" customWidth="1"/>
    <col min="6147" max="6147" width="8" style="441" customWidth="1"/>
    <col min="6148" max="6148" width="1.7109375" style="441" customWidth="1"/>
    <col min="6149" max="6149" width="10.7109375" style="441" customWidth="1"/>
    <col min="6150" max="6150" width="12.7109375" style="441" customWidth="1"/>
    <col min="6151" max="6151" width="15.140625" style="441" customWidth="1"/>
    <col min="6152" max="6156" width="12.7109375" style="441" customWidth="1"/>
    <col min="6157" max="6157" width="29.7109375" style="441" customWidth="1"/>
    <col min="6158" max="6334" width="10.7109375" style="441" customWidth="1"/>
    <col min="6335" max="6399" width="10.7109375" style="441"/>
    <col min="6400" max="6400" width="6.7109375" style="441" customWidth="1"/>
    <col min="6401" max="6401" width="1.7109375" style="441" customWidth="1"/>
    <col min="6402" max="6402" width="6.7109375" style="441" customWidth="1"/>
    <col min="6403" max="6403" width="8" style="441" customWidth="1"/>
    <col min="6404" max="6404" width="1.7109375" style="441" customWidth="1"/>
    <col min="6405" max="6405" width="10.7109375" style="441" customWidth="1"/>
    <col min="6406" max="6406" width="12.7109375" style="441" customWidth="1"/>
    <col min="6407" max="6407" width="15.140625" style="441" customWidth="1"/>
    <col min="6408" max="6412" width="12.7109375" style="441" customWidth="1"/>
    <col min="6413" max="6413" width="29.7109375" style="441" customWidth="1"/>
    <col min="6414" max="6590" width="10.7109375" style="441" customWidth="1"/>
    <col min="6591" max="6655" width="10.7109375" style="441"/>
    <col min="6656" max="6656" width="6.7109375" style="441" customWidth="1"/>
    <col min="6657" max="6657" width="1.7109375" style="441" customWidth="1"/>
    <col min="6658" max="6658" width="6.7109375" style="441" customWidth="1"/>
    <col min="6659" max="6659" width="8" style="441" customWidth="1"/>
    <col min="6660" max="6660" width="1.7109375" style="441" customWidth="1"/>
    <col min="6661" max="6661" width="10.7109375" style="441" customWidth="1"/>
    <col min="6662" max="6662" width="12.7109375" style="441" customWidth="1"/>
    <col min="6663" max="6663" width="15.140625" style="441" customWidth="1"/>
    <col min="6664" max="6668" width="12.7109375" style="441" customWidth="1"/>
    <col min="6669" max="6669" width="29.7109375" style="441" customWidth="1"/>
    <col min="6670" max="6846" width="10.7109375" style="441" customWidth="1"/>
    <col min="6847" max="6911" width="10.7109375" style="441"/>
    <col min="6912" max="6912" width="6.7109375" style="441" customWidth="1"/>
    <col min="6913" max="6913" width="1.7109375" style="441" customWidth="1"/>
    <col min="6914" max="6914" width="6.7109375" style="441" customWidth="1"/>
    <col min="6915" max="6915" width="8" style="441" customWidth="1"/>
    <col min="6916" max="6916" width="1.7109375" style="441" customWidth="1"/>
    <col min="6917" max="6917" width="10.7109375" style="441" customWidth="1"/>
    <col min="6918" max="6918" width="12.7109375" style="441" customWidth="1"/>
    <col min="6919" max="6919" width="15.140625" style="441" customWidth="1"/>
    <col min="6920" max="6924" width="12.7109375" style="441" customWidth="1"/>
    <col min="6925" max="6925" width="29.7109375" style="441" customWidth="1"/>
    <col min="6926" max="7102" width="10.7109375" style="441" customWidth="1"/>
    <col min="7103" max="7167" width="10.7109375" style="441"/>
    <col min="7168" max="7168" width="6.7109375" style="441" customWidth="1"/>
    <col min="7169" max="7169" width="1.7109375" style="441" customWidth="1"/>
    <col min="7170" max="7170" width="6.7109375" style="441" customWidth="1"/>
    <col min="7171" max="7171" width="8" style="441" customWidth="1"/>
    <col min="7172" max="7172" width="1.7109375" style="441" customWidth="1"/>
    <col min="7173" max="7173" width="10.7109375" style="441" customWidth="1"/>
    <col min="7174" max="7174" width="12.7109375" style="441" customWidth="1"/>
    <col min="7175" max="7175" width="15.140625" style="441" customWidth="1"/>
    <col min="7176" max="7180" width="12.7109375" style="441" customWidth="1"/>
    <col min="7181" max="7181" width="29.7109375" style="441" customWidth="1"/>
    <col min="7182" max="7358" width="10.7109375" style="441" customWidth="1"/>
    <col min="7359" max="7423" width="10.7109375" style="441"/>
    <col min="7424" max="7424" width="6.7109375" style="441" customWidth="1"/>
    <col min="7425" max="7425" width="1.7109375" style="441" customWidth="1"/>
    <col min="7426" max="7426" width="6.7109375" style="441" customWidth="1"/>
    <col min="7427" max="7427" width="8" style="441" customWidth="1"/>
    <col min="7428" max="7428" width="1.7109375" style="441" customWidth="1"/>
    <col min="7429" max="7429" width="10.7109375" style="441" customWidth="1"/>
    <col min="7430" max="7430" width="12.7109375" style="441" customWidth="1"/>
    <col min="7431" max="7431" width="15.140625" style="441" customWidth="1"/>
    <col min="7432" max="7436" width="12.7109375" style="441" customWidth="1"/>
    <col min="7437" max="7437" width="29.7109375" style="441" customWidth="1"/>
    <col min="7438" max="7614" width="10.7109375" style="441" customWidth="1"/>
    <col min="7615" max="7679" width="10.7109375" style="441"/>
    <col min="7680" max="7680" width="6.7109375" style="441" customWidth="1"/>
    <col min="7681" max="7681" width="1.7109375" style="441" customWidth="1"/>
    <col min="7682" max="7682" width="6.7109375" style="441" customWidth="1"/>
    <col min="7683" max="7683" width="8" style="441" customWidth="1"/>
    <col min="7684" max="7684" width="1.7109375" style="441" customWidth="1"/>
    <col min="7685" max="7685" width="10.7109375" style="441" customWidth="1"/>
    <col min="7686" max="7686" width="12.7109375" style="441" customWidth="1"/>
    <col min="7687" max="7687" width="15.140625" style="441" customWidth="1"/>
    <col min="7688" max="7692" width="12.7109375" style="441" customWidth="1"/>
    <col min="7693" max="7693" width="29.7109375" style="441" customWidth="1"/>
    <col min="7694" max="7870" width="10.7109375" style="441" customWidth="1"/>
    <col min="7871" max="7935" width="10.7109375" style="441"/>
    <col min="7936" max="7936" width="6.7109375" style="441" customWidth="1"/>
    <col min="7937" max="7937" width="1.7109375" style="441" customWidth="1"/>
    <col min="7938" max="7938" width="6.7109375" style="441" customWidth="1"/>
    <col min="7939" max="7939" width="8" style="441" customWidth="1"/>
    <col min="7940" max="7940" width="1.7109375" style="441" customWidth="1"/>
    <col min="7941" max="7941" width="10.7109375" style="441" customWidth="1"/>
    <col min="7942" max="7942" width="12.7109375" style="441" customWidth="1"/>
    <col min="7943" max="7943" width="15.140625" style="441" customWidth="1"/>
    <col min="7944" max="7948" width="12.7109375" style="441" customWidth="1"/>
    <col min="7949" max="7949" width="29.7109375" style="441" customWidth="1"/>
    <col min="7950" max="8126" width="10.7109375" style="441" customWidth="1"/>
    <col min="8127" max="8191" width="10.7109375" style="441"/>
    <col min="8192" max="8192" width="6.7109375" style="441" customWidth="1"/>
    <col min="8193" max="8193" width="1.7109375" style="441" customWidth="1"/>
    <col min="8194" max="8194" width="6.7109375" style="441" customWidth="1"/>
    <col min="8195" max="8195" width="8" style="441" customWidth="1"/>
    <col min="8196" max="8196" width="1.7109375" style="441" customWidth="1"/>
    <col min="8197" max="8197" width="10.7109375" style="441" customWidth="1"/>
    <col min="8198" max="8198" width="12.7109375" style="441" customWidth="1"/>
    <col min="8199" max="8199" width="15.140625" style="441" customWidth="1"/>
    <col min="8200" max="8204" width="12.7109375" style="441" customWidth="1"/>
    <col min="8205" max="8205" width="29.7109375" style="441" customWidth="1"/>
    <col min="8206" max="8382" width="10.7109375" style="441" customWidth="1"/>
    <col min="8383" max="8447" width="10.7109375" style="441"/>
    <col min="8448" max="8448" width="6.7109375" style="441" customWidth="1"/>
    <col min="8449" max="8449" width="1.7109375" style="441" customWidth="1"/>
    <col min="8450" max="8450" width="6.7109375" style="441" customWidth="1"/>
    <col min="8451" max="8451" width="8" style="441" customWidth="1"/>
    <col min="8452" max="8452" width="1.7109375" style="441" customWidth="1"/>
    <col min="8453" max="8453" width="10.7109375" style="441" customWidth="1"/>
    <col min="8454" max="8454" width="12.7109375" style="441" customWidth="1"/>
    <col min="8455" max="8455" width="15.140625" style="441" customWidth="1"/>
    <col min="8456" max="8460" width="12.7109375" style="441" customWidth="1"/>
    <col min="8461" max="8461" width="29.7109375" style="441" customWidth="1"/>
    <col min="8462" max="8638" width="10.7109375" style="441" customWidth="1"/>
    <col min="8639" max="8703" width="10.7109375" style="441"/>
    <col min="8704" max="8704" width="6.7109375" style="441" customWidth="1"/>
    <col min="8705" max="8705" width="1.7109375" style="441" customWidth="1"/>
    <col min="8706" max="8706" width="6.7109375" style="441" customWidth="1"/>
    <col min="8707" max="8707" width="8" style="441" customWidth="1"/>
    <col min="8708" max="8708" width="1.7109375" style="441" customWidth="1"/>
    <col min="8709" max="8709" width="10.7109375" style="441" customWidth="1"/>
    <col min="8710" max="8710" width="12.7109375" style="441" customWidth="1"/>
    <col min="8711" max="8711" width="15.140625" style="441" customWidth="1"/>
    <col min="8712" max="8716" width="12.7109375" style="441" customWidth="1"/>
    <col min="8717" max="8717" width="29.7109375" style="441" customWidth="1"/>
    <col min="8718" max="8894" width="10.7109375" style="441" customWidth="1"/>
    <col min="8895" max="8959" width="10.7109375" style="441"/>
    <col min="8960" max="8960" width="6.7109375" style="441" customWidth="1"/>
    <col min="8961" max="8961" width="1.7109375" style="441" customWidth="1"/>
    <col min="8962" max="8962" width="6.7109375" style="441" customWidth="1"/>
    <col min="8963" max="8963" width="8" style="441" customWidth="1"/>
    <col min="8964" max="8964" width="1.7109375" style="441" customWidth="1"/>
    <col min="8965" max="8965" width="10.7109375" style="441" customWidth="1"/>
    <col min="8966" max="8966" width="12.7109375" style="441" customWidth="1"/>
    <col min="8967" max="8967" width="15.140625" style="441" customWidth="1"/>
    <col min="8968" max="8972" width="12.7109375" style="441" customWidth="1"/>
    <col min="8973" max="8973" width="29.7109375" style="441" customWidth="1"/>
    <col min="8974" max="9150" width="10.7109375" style="441" customWidth="1"/>
    <col min="9151" max="9215" width="10.7109375" style="441"/>
    <col min="9216" max="9216" width="6.7109375" style="441" customWidth="1"/>
    <col min="9217" max="9217" width="1.7109375" style="441" customWidth="1"/>
    <col min="9218" max="9218" width="6.7109375" style="441" customWidth="1"/>
    <col min="9219" max="9219" width="8" style="441" customWidth="1"/>
    <col min="9220" max="9220" width="1.7109375" style="441" customWidth="1"/>
    <col min="9221" max="9221" width="10.7109375" style="441" customWidth="1"/>
    <col min="9222" max="9222" width="12.7109375" style="441" customWidth="1"/>
    <col min="9223" max="9223" width="15.140625" style="441" customWidth="1"/>
    <col min="9224" max="9228" width="12.7109375" style="441" customWidth="1"/>
    <col min="9229" max="9229" width="29.7109375" style="441" customWidth="1"/>
    <col min="9230" max="9406" width="10.7109375" style="441" customWidth="1"/>
    <col min="9407" max="9471" width="10.7109375" style="441"/>
    <col min="9472" max="9472" width="6.7109375" style="441" customWidth="1"/>
    <col min="9473" max="9473" width="1.7109375" style="441" customWidth="1"/>
    <col min="9474" max="9474" width="6.7109375" style="441" customWidth="1"/>
    <col min="9475" max="9475" width="8" style="441" customWidth="1"/>
    <col min="9476" max="9476" width="1.7109375" style="441" customWidth="1"/>
    <col min="9477" max="9477" width="10.7109375" style="441" customWidth="1"/>
    <col min="9478" max="9478" width="12.7109375" style="441" customWidth="1"/>
    <col min="9479" max="9479" width="15.140625" style="441" customWidth="1"/>
    <col min="9480" max="9484" width="12.7109375" style="441" customWidth="1"/>
    <col min="9485" max="9485" width="29.7109375" style="441" customWidth="1"/>
    <col min="9486" max="9662" width="10.7109375" style="441" customWidth="1"/>
    <col min="9663" max="9727" width="10.7109375" style="441"/>
    <col min="9728" max="9728" width="6.7109375" style="441" customWidth="1"/>
    <col min="9729" max="9729" width="1.7109375" style="441" customWidth="1"/>
    <col min="9730" max="9730" width="6.7109375" style="441" customWidth="1"/>
    <col min="9731" max="9731" width="8" style="441" customWidth="1"/>
    <col min="9732" max="9732" width="1.7109375" style="441" customWidth="1"/>
    <col min="9733" max="9733" width="10.7109375" style="441" customWidth="1"/>
    <col min="9734" max="9734" width="12.7109375" style="441" customWidth="1"/>
    <col min="9735" max="9735" width="15.140625" style="441" customWidth="1"/>
    <col min="9736" max="9740" width="12.7109375" style="441" customWidth="1"/>
    <col min="9741" max="9741" width="29.7109375" style="441" customWidth="1"/>
    <col min="9742" max="9918" width="10.7109375" style="441" customWidth="1"/>
    <col min="9919" max="9983" width="10.7109375" style="441"/>
    <col min="9984" max="9984" width="6.7109375" style="441" customWidth="1"/>
    <col min="9985" max="9985" width="1.7109375" style="441" customWidth="1"/>
    <col min="9986" max="9986" width="6.7109375" style="441" customWidth="1"/>
    <col min="9987" max="9987" width="8" style="441" customWidth="1"/>
    <col min="9988" max="9988" width="1.7109375" style="441" customWidth="1"/>
    <col min="9989" max="9989" width="10.7109375" style="441" customWidth="1"/>
    <col min="9990" max="9990" width="12.7109375" style="441" customWidth="1"/>
    <col min="9991" max="9991" width="15.140625" style="441" customWidth="1"/>
    <col min="9992" max="9996" width="12.7109375" style="441" customWidth="1"/>
    <col min="9997" max="9997" width="29.7109375" style="441" customWidth="1"/>
    <col min="9998" max="10174" width="10.7109375" style="441" customWidth="1"/>
    <col min="10175" max="10239" width="10.7109375" style="441"/>
    <col min="10240" max="10240" width="6.7109375" style="441" customWidth="1"/>
    <col min="10241" max="10241" width="1.7109375" style="441" customWidth="1"/>
    <col min="10242" max="10242" width="6.7109375" style="441" customWidth="1"/>
    <col min="10243" max="10243" width="8" style="441" customWidth="1"/>
    <col min="10244" max="10244" width="1.7109375" style="441" customWidth="1"/>
    <col min="10245" max="10245" width="10.7109375" style="441" customWidth="1"/>
    <col min="10246" max="10246" width="12.7109375" style="441" customWidth="1"/>
    <col min="10247" max="10247" width="15.140625" style="441" customWidth="1"/>
    <col min="10248" max="10252" width="12.7109375" style="441" customWidth="1"/>
    <col min="10253" max="10253" width="29.7109375" style="441" customWidth="1"/>
    <col min="10254" max="10430" width="10.7109375" style="441" customWidth="1"/>
    <col min="10431" max="10495" width="10.7109375" style="441"/>
    <col min="10496" max="10496" width="6.7109375" style="441" customWidth="1"/>
    <col min="10497" max="10497" width="1.7109375" style="441" customWidth="1"/>
    <col min="10498" max="10498" width="6.7109375" style="441" customWidth="1"/>
    <col min="10499" max="10499" width="8" style="441" customWidth="1"/>
    <col min="10500" max="10500" width="1.7109375" style="441" customWidth="1"/>
    <col min="10501" max="10501" width="10.7109375" style="441" customWidth="1"/>
    <col min="10502" max="10502" width="12.7109375" style="441" customWidth="1"/>
    <col min="10503" max="10503" width="15.140625" style="441" customWidth="1"/>
    <col min="10504" max="10508" width="12.7109375" style="441" customWidth="1"/>
    <col min="10509" max="10509" width="29.7109375" style="441" customWidth="1"/>
    <col min="10510" max="10686" width="10.7109375" style="441" customWidth="1"/>
    <col min="10687" max="10751" width="10.7109375" style="441"/>
    <col min="10752" max="10752" width="6.7109375" style="441" customWidth="1"/>
    <col min="10753" max="10753" width="1.7109375" style="441" customWidth="1"/>
    <col min="10754" max="10754" width="6.7109375" style="441" customWidth="1"/>
    <col min="10755" max="10755" width="8" style="441" customWidth="1"/>
    <col min="10756" max="10756" width="1.7109375" style="441" customWidth="1"/>
    <col min="10757" max="10757" width="10.7109375" style="441" customWidth="1"/>
    <col min="10758" max="10758" width="12.7109375" style="441" customWidth="1"/>
    <col min="10759" max="10759" width="15.140625" style="441" customWidth="1"/>
    <col min="10760" max="10764" width="12.7109375" style="441" customWidth="1"/>
    <col min="10765" max="10765" width="29.7109375" style="441" customWidth="1"/>
    <col min="10766" max="10942" width="10.7109375" style="441" customWidth="1"/>
    <col min="10943" max="11007" width="10.7109375" style="441"/>
    <col min="11008" max="11008" width="6.7109375" style="441" customWidth="1"/>
    <col min="11009" max="11009" width="1.7109375" style="441" customWidth="1"/>
    <col min="11010" max="11010" width="6.7109375" style="441" customWidth="1"/>
    <col min="11011" max="11011" width="8" style="441" customWidth="1"/>
    <col min="11012" max="11012" width="1.7109375" style="441" customWidth="1"/>
    <col min="11013" max="11013" width="10.7109375" style="441" customWidth="1"/>
    <col min="11014" max="11014" width="12.7109375" style="441" customWidth="1"/>
    <col min="11015" max="11015" width="15.140625" style="441" customWidth="1"/>
    <col min="11016" max="11020" width="12.7109375" style="441" customWidth="1"/>
    <col min="11021" max="11021" width="29.7109375" style="441" customWidth="1"/>
    <col min="11022" max="11198" width="10.7109375" style="441" customWidth="1"/>
    <col min="11199" max="11263" width="10.7109375" style="441"/>
    <col min="11264" max="11264" width="6.7109375" style="441" customWidth="1"/>
    <col min="11265" max="11265" width="1.7109375" style="441" customWidth="1"/>
    <col min="11266" max="11266" width="6.7109375" style="441" customWidth="1"/>
    <col min="11267" max="11267" width="8" style="441" customWidth="1"/>
    <col min="11268" max="11268" width="1.7109375" style="441" customWidth="1"/>
    <col min="11269" max="11269" width="10.7109375" style="441" customWidth="1"/>
    <col min="11270" max="11270" width="12.7109375" style="441" customWidth="1"/>
    <col min="11271" max="11271" width="15.140625" style="441" customWidth="1"/>
    <col min="11272" max="11276" width="12.7109375" style="441" customWidth="1"/>
    <col min="11277" max="11277" width="29.7109375" style="441" customWidth="1"/>
    <col min="11278" max="11454" width="10.7109375" style="441" customWidth="1"/>
    <col min="11455" max="11519" width="10.7109375" style="441"/>
    <col min="11520" max="11520" width="6.7109375" style="441" customWidth="1"/>
    <col min="11521" max="11521" width="1.7109375" style="441" customWidth="1"/>
    <col min="11522" max="11522" width="6.7109375" style="441" customWidth="1"/>
    <col min="11523" max="11523" width="8" style="441" customWidth="1"/>
    <col min="11524" max="11524" width="1.7109375" style="441" customWidth="1"/>
    <col min="11525" max="11525" width="10.7109375" style="441" customWidth="1"/>
    <col min="11526" max="11526" width="12.7109375" style="441" customWidth="1"/>
    <col min="11527" max="11527" width="15.140625" style="441" customWidth="1"/>
    <col min="11528" max="11532" width="12.7109375" style="441" customWidth="1"/>
    <col min="11533" max="11533" width="29.7109375" style="441" customWidth="1"/>
    <col min="11534" max="11710" width="10.7109375" style="441" customWidth="1"/>
    <col min="11711" max="11775" width="10.7109375" style="441"/>
    <col min="11776" max="11776" width="6.7109375" style="441" customWidth="1"/>
    <col min="11777" max="11777" width="1.7109375" style="441" customWidth="1"/>
    <col min="11778" max="11778" width="6.7109375" style="441" customWidth="1"/>
    <col min="11779" max="11779" width="8" style="441" customWidth="1"/>
    <col min="11780" max="11780" width="1.7109375" style="441" customWidth="1"/>
    <col min="11781" max="11781" width="10.7109375" style="441" customWidth="1"/>
    <col min="11782" max="11782" width="12.7109375" style="441" customWidth="1"/>
    <col min="11783" max="11783" width="15.140625" style="441" customWidth="1"/>
    <col min="11784" max="11788" width="12.7109375" style="441" customWidth="1"/>
    <col min="11789" max="11789" width="29.7109375" style="441" customWidth="1"/>
    <col min="11790" max="11966" width="10.7109375" style="441" customWidth="1"/>
    <col min="11967" max="12031" width="10.7109375" style="441"/>
    <col min="12032" max="12032" width="6.7109375" style="441" customWidth="1"/>
    <col min="12033" max="12033" width="1.7109375" style="441" customWidth="1"/>
    <col min="12034" max="12034" width="6.7109375" style="441" customWidth="1"/>
    <col min="12035" max="12035" width="8" style="441" customWidth="1"/>
    <col min="12036" max="12036" width="1.7109375" style="441" customWidth="1"/>
    <col min="12037" max="12037" width="10.7109375" style="441" customWidth="1"/>
    <col min="12038" max="12038" width="12.7109375" style="441" customWidth="1"/>
    <col min="12039" max="12039" width="15.140625" style="441" customWidth="1"/>
    <col min="12040" max="12044" width="12.7109375" style="441" customWidth="1"/>
    <col min="12045" max="12045" width="29.7109375" style="441" customWidth="1"/>
    <col min="12046" max="12222" width="10.7109375" style="441" customWidth="1"/>
    <col min="12223" max="12287" width="10.7109375" style="441"/>
    <col min="12288" max="12288" width="6.7109375" style="441" customWidth="1"/>
    <col min="12289" max="12289" width="1.7109375" style="441" customWidth="1"/>
    <col min="12290" max="12290" width="6.7109375" style="441" customWidth="1"/>
    <col min="12291" max="12291" width="8" style="441" customWidth="1"/>
    <col min="12292" max="12292" width="1.7109375" style="441" customWidth="1"/>
    <col min="12293" max="12293" width="10.7109375" style="441" customWidth="1"/>
    <col min="12294" max="12294" width="12.7109375" style="441" customWidth="1"/>
    <col min="12295" max="12295" width="15.140625" style="441" customWidth="1"/>
    <col min="12296" max="12300" width="12.7109375" style="441" customWidth="1"/>
    <col min="12301" max="12301" width="29.7109375" style="441" customWidth="1"/>
    <col min="12302" max="12478" width="10.7109375" style="441" customWidth="1"/>
    <col min="12479" max="12543" width="10.7109375" style="441"/>
    <col min="12544" max="12544" width="6.7109375" style="441" customWidth="1"/>
    <col min="12545" max="12545" width="1.7109375" style="441" customWidth="1"/>
    <col min="12546" max="12546" width="6.7109375" style="441" customWidth="1"/>
    <col min="12547" max="12547" width="8" style="441" customWidth="1"/>
    <col min="12548" max="12548" width="1.7109375" style="441" customWidth="1"/>
    <col min="12549" max="12549" width="10.7109375" style="441" customWidth="1"/>
    <col min="12550" max="12550" width="12.7109375" style="441" customWidth="1"/>
    <col min="12551" max="12551" width="15.140625" style="441" customWidth="1"/>
    <col min="12552" max="12556" width="12.7109375" style="441" customWidth="1"/>
    <col min="12557" max="12557" width="29.7109375" style="441" customWidth="1"/>
    <col min="12558" max="12734" width="10.7109375" style="441" customWidth="1"/>
    <col min="12735" max="12799" width="10.7109375" style="441"/>
    <col min="12800" max="12800" width="6.7109375" style="441" customWidth="1"/>
    <col min="12801" max="12801" width="1.7109375" style="441" customWidth="1"/>
    <col min="12802" max="12802" width="6.7109375" style="441" customWidth="1"/>
    <col min="12803" max="12803" width="8" style="441" customWidth="1"/>
    <col min="12804" max="12804" width="1.7109375" style="441" customWidth="1"/>
    <col min="12805" max="12805" width="10.7109375" style="441" customWidth="1"/>
    <col min="12806" max="12806" width="12.7109375" style="441" customWidth="1"/>
    <col min="12807" max="12807" width="15.140625" style="441" customWidth="1"/>
    <col min="12808" max="12812" width="12.7109375" style="441" customWidth="1"/>
    <col min="12813" max="12813" width="29.7109375" style="441" customWidth="1"/>
    <col min="12814" max="12990" width="10.7109375" style="441" customWidth="1"/>
    <col min="12991" max="13055" width="10.7109375" style="441"/>
    <col min="13056" max="13056" width="6.7109375" style="441" customWidth="1"/>
    <col min="13057" max="13057" width="1.7109375" style="441" customWidth="1"/>
    <col min="13058" max="13058" width="6.7109375" style="441" customWidth="1"/>
    <col min="13059" max="13059" width="8" style="441" customWidth="1"/>
    <col min="13060" max="13060" width="1.7109375" style="441" customWidth="1"/>
    <col min="13061" max="13061" width="10.7109375" style="441" customWidth="1"/>
    <col min="13062" max="13062" width="12.7109375" style="441" customWidth="1"/>
    <col min="13063" max="13063" width="15.140625" style="441" customWidth="1"/>
    <col min="13064" max="13068" width="12.7109375" style="441" customWidth="1"/>
    <col min="13069" max="13069" width="29.7109375" style="441" customWidth="1"/>
    <col min="13070" max="13246" width="10.7109375" style="441" customWidth="1"/>
    <col min="13247" max="13311" width="10.7109375" style="441"/>
    <col min="13312" max="13312" width="6.7109375" style="441" customWidth="1"/>
    <col min="13313" max="13313" width="1.7109375" style="441" customWidth="1"/>
    <col min="13314" max="13314" width="6.7109375" style="441" customWidth="1"/>
    <col min="13315" max="13315" width="8" style="441" customWidth="1"/>
    <col min="13316" max="13316" width="1.7109375" style="441" customWidth="1"/>
    <col min="13317" max="13317" width="10.7109375" style="441" customWidth="1"/>
    <col min="13318" max="13318" width="12.7109375" style="441" customWidth="1"/>
    <col min="13319" max="13319" width="15.140625" style="441" customWidth="1"/>
    <col min="13320" max="13324" width="12.7109375" style="441" customWidth="1"/>
    <col min="13325" max="13325" width="29.7109375" style="441" customWidth="1"/>
    <col min="13326" max="13502" width="10.7109375" style="441" customWidth="1"/>
    <col min="13503" max="13567" width="10.7109375" style="441"/>
    <col min="13568" max="13568" width="6.7109375" style="441" customWidth="1"/>
    <col min="13569" max="13569" width="1.7109375" style="441" customWidth="1"/>
    <col min="13570" max="13570" width="6.7109375" style="441" customWidth="1"/>
    <col min="13571" max="13571" width="8" style="441" customWidth="1"/>
    <col min="13572" max="13572" width="1.7109375" style="441" customWidth="1"/>
    <col min="13573" max="13573" width="10.7109375" style="441" customWidth="1"/>
    <col min="13574" max="13574" width="12.7109375" style="441" customWidth="1"/>
    <col min="13575" max="13575" width="15.140625" style="441" customWidth="1"/>
    <col min="13576" max="13580" width="12.7109375" style="441" customWidth="1"/>
    <col min="13581" max="13581" width="29.7109375" style="441" customWidth="1"/>
    <col min="13582" max="13758" width="10.7109375" style="441" customWidth="1"/>
    <col min="13759" max="13823" width="10.7109375" style="441"/>
    <col min="13824" max="13824" width="6.7109375" style="441" customWidth="1"/>
    <col min="13825" max="13825" width="1.7109375" style="441" customWidth="1"/>
    <col min="13826" max="13826" width="6.7109375" style="441" customWidth="1"/>
    <col min="13827" max="13827" width="8" style="441" customWidth="1"/>
    <col min="13828" max="13828" width="1.7109375" style="441" customWidth="1"/>
    <col min="13829" max="13829" width="10.7109375" style="441" customWidth="1"/>
    <col min="13830" max="13830" width="12.7109375" style="441" customWidth="1"/>
    <col min="13831" max="13831" width="15.140625" style="441" customWidth="1"/>
    <col min="13832" max="13836" width="12.7109375" style="441" customWidth="1"/>
    <col min="13837" max="13837" width="29.7109375" style="441" customWidth="1"/>
    <col min="13838" max="14014" width="10.7109375" style="441" customWidth="1"/>
    <col min="14015" max="14079" width="10.7109375" style="441"/>
    <col min="14080" max="14080" width="6.7109375" style="441" customWidth="1"/>
    <col min="14081" max="14081" width="1.7109375" style="441" customWidth="1"/>
    <col min="14082" max="14082" width="6.7109375" style="441" customWidth="1"/>
    <col min="14083" max="14083" width="8" style="441" customWidth="1"/>
    <col min="14084" max="14084" width="1.7109375" style="441" customWidth="1"/>
    <col min="14085" max="14085" width="10.7109375" style="441" customWidth="1"/>
    <col min="14086" max="14086" width="12.7109375" style="441" customWidth="1"/>
    <col min="14087" max="14087" width="15.140625" style="441" customWidth="1"/>
    <col min="14088" max="14092" width="12.7109375" style="441" customWidth="1"/>
    <col min="14093" max="14093" width="29.7109375" style="441" customWidth="1"/>
    <col min="14094" max="14270" width="10.7109375" style="441" customWidth="1"/>
    <col min="14271" max="14335" width="10.7109375" style="441"/>
    <col min="14336" max="14336" width="6.7109375" style="441" customWidth="1"/>
    <col min="14337" max="14337" width="1.7109375" style="441" customWidth="1"/>
    <col min="14338" max="14338" width="6.7109375" style="441" customWidth="1"/>
    <col min="14339" max="14339" width="8" style="441" customWidth="1"/>
    <col min="14340" max="14340" width="1.7109375" style="441" customWidth="1"/>
    <col min="14341" max="14341" width="10.7109375" style="441" customWidth="1"/>
    <col min="14342" max="14342" width="12.7109375" style="441" customWidth="1"/>
    <col min="14343" max="14343" width="15.140625" style="441" customWidth="1"/>
    <col min="14344" max="14348" width="12.7109375" style="441" customWidth="1"/>
    <col min="14349" max="14349" width="29.7109375" style="441" customWidth="1"/>
    <col min="14350" max="14526" width="10.7109375" style="441" customWidth="1"/>
    <col min="14527" max="14591" width="10.7109375" style="441"/>
    <col min="14592" max="14592" width="6.7109375" style="441" customWidth="1"/>
    <col min="14593" max="14593" width="1.7109375" style="441" customWidth="1"/>
    <col min="14594" max="14594" width="6.7109375" style="441" customWidth="1"/>
    <col min="14595" max="14595" width="8" style="441" customWidth="1"/>
    <col min="14596" max="14596" width="1.7109375" style="441" customWidth="1"/>
    <col min="14597" max="14597" width="10.7109375" style="441" customWidth="1"/>
    <col min="14598" max="14598" width="12.7109375" style="441" customWidth="1"/>
    <col min="14599" max="14599" width="15.140625" style="441" customWidth="1"/>
    <col min="14600" max="14604" width="12.7109375" style="441" customWidth="1"/>
    <col min="14605" max="14605" width="29.7109375" style="441" customWidth="1"/>
    <col min="14606" max="14782" width="10.7109375" style="441" customWidth="1"/>
    <col min="14783" max="14847" width="10.7109375" style="441"/>
    <col min="14848" max="14848" width="6.7109375" style="441" customWidth="1"/>
    <col min="14849" max="14849" width="1.7109375" style="441" customWidth="1"/>
    <col min="14850" max="14850" width="6.7109375" style="441" customWidth="1"/>
    <col min="14851" max="14851" width="8" style="441" customWidth="1"/>
    <col min="14852" max="14852" width="1.7109375" style="441" customWidth="1"/>
    <col min="14853" max="14853" width="10.7109375" style="441" customWidth="1"/>
    <col min="14854" max="14854" width="12.7109375" style="441" customWidth="1"/>
    <col min="14855" max="14855" width="15.140625" style="441" customWidth="1"/>
    <col min="14856" max="14860" width="12.7109375" style="441" customWidth="1"/>
    <col min="14861" max="14861" width="29.7109375" style="441" customWidth="1"/>
    <col min="14862" max="15038" width="10.7109375" style="441" customWidth="1"/>
    <col min="15039" max="15103" width="10.7109375" style="441"/>
    <col min="15104" max="15104" width="6.7109375" style="441" customWidth="1"/>
    <col min="15105" max="15105" width="1.7109375" style="441" customWidth="1"/>
    <col min="15106" max="15106" width="6.7109375" style="441" customWidth="1"/>
    <col min="15107" max="15107" width="8" style="441" customWidth="1"/>
    <col min="15108" max="15108" width="1.7109375" style="441" customWidth="1"/>
    <col min="15109" max="15109" width="10.7109375" style="441" customWidth="1"/>
    <col min="15110" max="15110" width="12.7109375" style="441" customWidth="1"/>
    <col min="15111" max="15111" width="15.140625" style="441" customWidth="1"/>
    <col min="15112" max="15116" width="12.7109375" style="441" customWidth="1"/>
    <col min="15117" max="15117" width="29.7109375" style="441" customWidth="1"/>
    <col min="15118" max="15294" width="10.7109375" style="441" customWidth="1"/>
    <col min="15295" max="15359" width="10.7109375" style="441"/>
    <col min="15360" max="15360" width="6.7109375" style="441" customWidth="1"/>
    <col min="15361" max="15361" width="1.7109375" style="441" customWidth="1"/>
    <col min="15362" max="15362" width="6.7109375" style="441" customWidth="1"/>
    <col min="15363" max="15363" width="8" style="441" customWidth="1"/>
    <col min="15364" max="15364" width="1.7109375" style="441" customWidth="1"/>
    <col min="15365" max="15365" width="10.7109375" style="441" customWidth="1"/>
    <col min="15366" max="15366" width="12.7109375" style="441" customWidth="1"/>
    <col min="15367" max="15367" width="15.140625" style="441" customWidth="1"/>
    <col min="15368" max="15372" width="12.7109375" style="441" customWidth="1"/>
    <col min="15373" max="15373" width="29.7109375" style="441" customWidth="1"/>
    <col min="15374" max="15550" width="10.7109375" style="441" customWidth="1"/>
    <col min="15551" max="15615" width="10.7109375" style="441"/>
    <col min="15616" max="15616" width="6.7109375" style="441" customWidth="1"/>
    <col min="15617" max="15617" width="1.7109375" style="441" customWidth="1"/>
    <col min="15618" max="15618" width="6.7109375" style="441" customWidth="1"/>
    <col min="15619" max="15619" width="8" style="441" customWidth="1"/>
    <col min="15620" max="15620" width="1.7109375" style="441" customWidth="1"/>
    <col min="15621" max="15621" width="10.7109375" style="441" customWidth="1"/>
    <col min="15622" max="15622" width="12.7109375" style="441" customWidth="1"/>
    <col min="15623" max="15623" width="15.140625" style="441" customWidth="1"/>
    <col min="15624" max="15628" width="12.7109375" style="441" customWidth="1"/>
    <col min="15629" max="15629" width="29.7109375" style="441" customWidth="1"/>
    <col min="15630" max="15806" width="10.7109375" style="441" customWidth="1"/>
    <col min="15807" max="15871" width="10.7109375" style="441"/>
    <col min="15872" max="15872" width="6.7109375" style="441" customWidth="1"/>
    <col min="15873" max="15873" width="1.7109375" style="441" customWidth="1"/>
    <col min="15874" max="15874" width="6.7109375" style="441" customWidth="1"/>
    <col min="15875" max="15875" width="8" style="441" customWidth="1"/>
    <col min="15876" max="15876" width="1.7109375" style="441" customWidth="1"/>
    <col min="15877" max="15877" width="10.7109375" style="441" customWidth="1"/>
    <col min="15878" max="15878" width="12.7109375" style="441" customWidth="1"/>
    <col min="15879" max="15879" width="15.140625" style="441" customWidth="1"/>
    <col min="15880" max="15884" width="12.7109375" style="441" customWidth="1"/>
    <col min="15885" max="15885" width="29.7109375" style="441" customWidth="1"/>
    <col min="15886" max="16062" width="10.7109375" style="441" customWidth="1"/>
    <col min="16063" max="16127" width="10.7109375" style="441"/>
    <col min="16128" max="16128" width="6.7109375" style="441" customWidth="1"/>
    <col min="16129" max="16129" width="1.7109375" style="441" customWidth="1"/>
    <col min="16130" max="16130" width="6.7109375" style="441" customWidth="1"/>
    <col min="16131" max="16131" width="8" style="441" customWidth="1"/>
    <col min="16132" max="16132" width="1.7109375" style="441" customWidth="1"/>
    <col min="16133" max="16133" width="10.7109375" style="441" customWidth="1"/>
    <col min="16134" max="16134" width="12.7109375" style="441" customWidth="1"/>
    <col min="16135" max="16135" width="15.140625" style="441" customWidth="1"/>
    <col min="16136" max="16140" width="12.7109375" style="441" customWidth="1"/>
    <col min="16141" max="16141" width="29.7109375" style="441" customWidth="1"/>
    <col min="16142" max="16318" width="10.7109375" style="441" customWidth="1"/>
    <col min="16319" max="16384" width="10.7109375" style="441"/>
  </cols>
  <sheetData>
    <row r="1" spans="1:18" ht="15" customHeight="1">
      <c r="A1" s="328"/>
      <c r="B1" s="329"/>
      <c r="C1" s="330"/>
      <c r="D1" s="1139" t="s">
        <v>25</v>
      </c>
      <c r="E1" s="1140"/>
      <c r="F1" s="1140"/>
      <c r="G1" s="1140"/>
      <c r="H1" s="1140"/>
      <c r="I1" s="1140"/>
      <c r="J1" s="1140"/>
      <c r="K1" s="1140"/>
      <c r="L1" s="1141"/>
      <c r="M1" s="1162" t="s">
        <v>39</v>
      </c>
      <c r="N1" s="1163"/>
      <c r="O1" s="1163"/>
      <c r="P1" s="1163"/>
    </row>
    <row r="2" spans="1:18" ht="15" customHeight="1">
      <c r="A2" s="331"/>
      <c r="B2" s="332"/>
      <c r="C2" s="333"/>
      <c r="D2" s="1142"/>
      <c r="E2" s="1143"/>
      <c r="F2" s="1143"/>
      <c r="G2" s="1143"/>
      <c r="H2" s="1143"/>
      <c r="I2" s="1143"/>
      <c r="J2" s="1143"/>
      <c r="K2" s="1143"/>
      <c r="L2" s="1144"/>
      <c r="M2" s="1162"/>
      <c r="N2" s="1163"/>
      <c r="O2" s="1163"/>
      <c r="P2" s="1163"/>
    </row>
    <row r="3" spans="1:18" ht="15" customHeight="1">
      <c r="A3" s="334"/>
      <c r="B3" s="335"/>
      <c r="C3" s="336"/>
      <c r="D3" s="1145"/>
      <c r="E3" s="1146"/>
      <c r="F3" s="1146"/>
      <c r="G3" s="1146"/>
      <c r="H3" s="1146"/>
      <c r="I3" s="1146"/>
      <c r="J3" s="1146"/>
      <c r="K3" s="1146"/>
      <c r="L3" s="1147"/>
      <c r="M3" s="1162"/>
      <c r="N3" s="1163"/>
      <c r="O3" s="1163"/>
      <c r="P3" s="1163"/>
    </row>
    <row r="4" spans="1:18" ht="15" customHeight="1">
      <c r="A4" s="442" t="s">
        <v>3</v>
      </c>
      <c r="B4" s="443" t="e">
        <f>#REF!</f>
        <v>#REF!</v>
      </c>
      <c r="C4" s="443" t="str">
        <f>'Base e Sub-base'!C4</f>
        <v>Pavimentação Asfáltica</v>
      </c>
      <c r="D4" s="444"/>
      <c r="E4" s="444"/>
      <c r="F4" s="444"/>
      <c r="G4" s="444"/>
      <c r="H4" s="444"/>
      <c r="I4" s="443"/>
      <c r="J4" s="444"/>
      <c r="K4" s="1148"/>
      <c r="L4" s="445"/>
      <c r="M4" s="1164" t="s">
        <v>135</v>
      </c>
      <c r="N4" s="1165"/>
      <c r="O4" s="1165"/>
      <c r="P4" s="1165"/>
    </row>
    <row r="5" spans="1:18" ht="15" customHeight="1">
      <c r="A5" s="446" t="s">
        <v>4</v>
      </c>
      <c r="B5" s="447" t="e">
        <f>#REF!</f>
        <v>#REF!</v>
      </c>
      <c r="C5" s="447" t="str">
        <f>'Base e Sub-base'!C5</f>
        <v>Estacionamento Prefeitura</v>
      </c>
      <c r="D5" s="448"/>
      <c r="E5" s="448"/>
      <c r="F5" s="448"/>
      <c r="G5" s="448"/>
      <c r="H5" s="448"/>
      <c r="I5" s="447"/>
      <c r="J5" s="448"/>
      <c r="K5" s="1149"/>
      <c r="L5" s="449"/>
      <c r="M5" s="1164"/>
      <c r="N5" s="1165"/>
      <c r="O5" s="1165"/>
      <c r="P5" s="1165"/>
    </row>
    <row r="6" spans="1:18" ht="15" customHeight="1">
      <c r="A6" s="446" t="s">
        <v>114</v>
      </c>
      <c r="B6" s="447"/>
      <c r="C6" s="447"/>
      <c r="D6" s="450"/>
      <c r="E6" s="448"/>
      <c r="F6" s="450"/>
      <c r="G6" s="450"/>
      <c r="H6" s="450"/>
      <c r="I6" s="447"/>
      <c r="J6" s="450"/>
      <c r="K6" s="1149"/>
      <c r="L6" s="449"/>
      <c r="M6" s="1164"/>
      <c r="N6" s="1165"/>
      <c r="O6" s="1165"/>
      <c r="P6" s="1165"/>
    </row>
    <row r="7" spans="1:18" ht="15" customHeight="1">
      <c r="A7" s="446" t="s">
        <v>16</v>
      </c>
      <c r="B7" s="447"/>
      <c r="C7" s="533" t="str">
        <f>'Base e Sub-base'!C7</f>
        <v>Sorriso</v>
      </c>
      <c r="D7" s="448"/>
      <c r="E7" s="448"/>
      <c r="F7" s="447"/>
      <c r="G7" s="533"/>
      <c r="H7" s="533"/>
      <c r="I7" s="447"/>
      <c r="J7" s="533"/>
      <c r="K7" s="1149"/>
      <c r="L7" s="449"/>
      <c r="M7" s="1166"/>
      <c r="N7" s="1167"/>
      <c r="O7" s="1167"/>
      <c r="P7" s="1167"/>
    </row>
    <row r="8" spans="1:18" s="511" customFormat="1" ht="15" customHeight="1">
      <c r="A8" s="1168" t="s">
        <v>223</v>
      </c>
      <c r="B8" s="1168"/>
      <c r="C8" s="1168"/>
      <c r="D8" s="1168"/>
      <c r="E8" s="1168"/>
      <c r="F8" s="1168"/>
      <c r="G8" s="1168"/>
      <c r="H8" s="1168"/>
      <c r="I8" s="1168"/>
      <c r="J8" s="1168"/>
      <c r="K8" s="1168"/>
      <c r="L8" s="1168"/>
      <c r="M8" s="1168"/>
      <c r="N8" s="1168"/>
      <c r="O8" s="1168"/>
      <c r="P8" s="1168"/>
      <c r="Q8" s="507"/>
      <c r="R8" s="507"/>
    </row>
    <row r="9" spans="1:18" s="511" customFormat="1" ht="15" customHeight="1" thickBot="1">
      <c r="A9" s="1151"/>
      <c r="B9" s="1151"/>
      <c r="C9" s="1151"/>
      <c r="D9" s="1151"/>
      <c r="E9" s="1151"/>
      <c r="F9" s="1151"/>
      <c r="G9" s="1151"/>
      <c r="H9" s="1151"/>
      <c r="I9" s="1151"/>
      <c r="J9" s="1151"/>
      <c r="K9" s="1151"/>
      <c r="L9" s="1151"/>
      <c r="M9" s="1151"/>
      <c r="N9" s="1151"/>
      <c r="O9" s="1151"/>
      <c r="P9" s="1151"/>
      <c r="Q9" s="507"/>
      <c r="R9" s="507"/>
    </row>
    <row r="10" spans="1:18" ht="15" customHeight="1">
      <c r="A10" s="724" t="s">
        <v>136</v>
      </c>
      <c r="B10" s="725"/>
      <c r="C10" s="725"/>
      <c r="D10" s="725"/>
      <c r="E10" s="725"/>
      <c r="F10" s="726"/>
      <c r="G10" s="727" t="s">
        <v>42</v>
      </c>
      <c r="H10" s="727" t="s">
        <v>220</v>
      </c>
      <c r="I10" s="727" t="s">
        <v>115</v>
      </c>
      <c r="J10" s="727" t="s">
        <v>138</v>
      </c>
      <c r="K10" s="727" t="s">
        <v>14</v>
      </c>
      <c r="L10" s="727" t="s">
        <v>44</v>
      </c>
      <c r="M10" s="1173" t="s">
        <v>45</v>
      </c>
      <c r="N10" s="1173"/>
      <c r="O10" s="1173"/>
      <c r="P10" s="1174"/>
      <c r="Q10" s="507"/>
      <c r="R10" s="507"/>
    </row>
    <row r="11" spans="1:18" ht="15" customHeight="1">
      <c r="A11" s="1169" t="s">
        <v>139</v>
      </c>
      <c r="B11" s="1170"/>
      <c r="C11" s="1171"/>
      <c r="D11" s="1172" t="s">
        <v>140</v>
      </c>
      <c r="E11" s="1170"/>
      <c r="F11" s="1171"/>
      <c r="G11" s="666" t="s">
        <v>13</v>
      </c>
      <c r="H11" s="666" t="s">
        <v>13</v>
      </c>
      <c r="I11" s="666" t="s">
        <v>13</v>
      </c>
      <c r="J11" s="666" t="s">
        <v>13</v>
      </c>
      <c r="K11" s="666" t="s">
        <v>15</v>
      </c>
      <c r="L11" s="666" t="s">
        <v>40</v>
      </c>
      <c r="M11" s="1175"/>
      <c r="N11" s="1175"/>
      <c r="O11" s="1175"/>
      <c r="P11" s="1176"/>
      <c r="Q11" s="506"/>
      <c r="R11" s="507"/>
    </row>
    <row r="12" spans="1:18" ht="13.5" customHeight="1">
      <c r="A12" s="1127"/>
      <c r="B12" s="1128"/>
      <c r="C12" s="1128"/>
      <c r="D12" s="1128"/>
      <c r="E12" s="1128"/>
      <c r="F12" s="1129"/>
      <c r="G12" s="682">
        <v>28</v>
      </c>
      <c r="H12" s="683">
        <v>0.6</v>
      </c>
      <c r="I12" s="684">
        <v>1.52</v>
      </c>
      <c r="J12" s="684">
        <v>1.8</v>
      </c>
      <c r="K12" s="684">
        <f t="shared" ref="K12" si="0">J12*I12</f>
        <v>2.7360000000000002</v>
      </c>
      <c r="L12" s="610">
        <f>K12*G12</f>
        <v>76.608000000000004</v>
      </c>
      <c r="M12" s="1177"/>
      <c r="N12" s="1177"/>
      <c r="O12" s="1177"/>
      <c r="P12" s="1178"/>
      <c r="Q12" s="505"/>
      <c r="R12" s="507"/>
    </row>
    <row r="13" spans="1:18" ht="13.5" customHeight="1">
      <c r="A13" s="728" t="s">
        <v>46</v>
      </c>
      <c r="B13" s="667"/>
      <c r="C13" s="685"/>
      <c r="D13" s="686"/>
      <c r="E13" s="667"/>
      <c r="F13" s="687"/>
      <c r="G13" s="688"/>
      <c r="H13" s="688"/>
      <c r="I13" s="689"/>
      <c r="J13" s="689"/>
      <c r="K13" s="688"/>
      <c r="L13" s="611">
        <f>SUM(L12:L12)</f>
        <v>76.608000000000004</v>
      </c>
      <c r="M13" s="1177"/>
      <c r="N13" s="1177"/>
      <c r="O13" s="1177"/>
      <c r="P13" s="1178"/>
      <c r="Q13" s="507"/>
      <c r="R13" s="507"/>
    </row>
    <row r="14" spans="1:18" ht="13.5" customHeight="1" thickBot="1">
      <c r="A14" s="1130"/>
      <c r="B14" s="1131"/>
      <c r="C14" s="1131"/>
      <c r="D14" s="1131"/>
      <c r="E14" s="1131"/>
      <c r="F14" s="1131"/>
      <c r="G14" s="729"/>
      <c r="H14" s="729"/>
      <c r="I14" s="729"/>
      <c r="J14" s="729"/>
      <c r="K14" s="729"/>
      <c r="L14" s="729"/>
      <c r="M14" s="1179"/>
      <c r="N14" s="1179"/>
      <c r="O14" s="1179"/>
      <c r="P14" s="1180"/>
      <c r="Q14" s="507"/>
      <c r="R14" s="507"/>
    </row>
    <row r="15" spans="1:18" ht="13.5" customHeight="1">
      <c r="A15" s="1150" t="s">
        <v>222</v>
      </c>
      <c r="B15" s="1150"/>
      <c r="C15" s="1150"/>
      <c r="D15" s="1150"/>
      <c r="E15" s="1150"/>
      <c r="F15" s="1150"/>
      <c r="G15" s="1150"/>
      <c r="H15" s="1150"/>
      <c r="I15" s="1150"/>
      <c r="J15" s="1150"/>
      <c r="K15" s="1150"/>
      <c r="L15" s="1150"/>
      <c r="M15" s="1150"/>
      <c r="N15" s="1150"/>
      <c r="O15" s="1150"/>
      <c r="P15" s="1150"/>
      <c r="Q15" s="507"/>
      <c r="R15" s="507"/>
    </row>
    <row r="16" spans="1:18" ht="13.5" customHeight="1" thickBot="1">
      <c r="A16" s="1151"/>
      <c r="B16" s="1151"/>
      <c r="C16" s="1151"/>
      <c r="D16" s="1151"/>
      <c r="E16" s="1151"/>
      <c r="F16" s="1151"/>
      <c r="G16" s="1151"/>
      <c r="H16" s="1151"/>
      <c r="I16" s="1151"/>
      <c r="J16" s="1151"/>
      <c r="K16" s="1151"/>
      <c r="L16" s="1151"/>
      <c r="M16" s="1151"/>
      <c r="N16" s="1151"/>
      <c r="O16" s="1151"/>
      <c r="P16" s="1151"/>
      <c r="Q16" s="507"/>
      <c r="R16" s="507"/>
    </row>
    <row r="17" spans="1:21" ht="12.75" customHeight="1">
      <c r="A17" s="730" t="s">
        <v>136</v>
      </c>
      <c r="B17" s="731"/>
      <c r="C17" s="731"/>
      <c r="D17" s="731"/>
      <c r="E17" s="731"/>
      <c r="F17" s="732"/>
      <c r="G17" s="733" t="s">
        <v>42</v>
      </c>
      <c r="H17" s="733" t="s">
        <v>137</v>
      </c>
      <c r="I17" s="733" t="s">
        <v>141</v>
      </c>
      <c r="J17" s="733" t="s">
        <v>221</v>
      </c>
      <c r="K17" s="733" t="s">
        <v>44</v>
      </c>
      <c r="L17" s="1152" t="s">
        <v>45</v>
      </c>
      <c r="M17" s="1153"/>
      <c r="N17" s="1153"/>
      <c r="O17" s="1153"/>
      <c r="P17" s="1154"/>
    </row>
    <row r="18" spans="1:21">
      <c r="A18" s="1158" t="s">
        <v>139</v>
      </c>
      <c r="B18" s="1159"/>
      <c r="C18" s="1160"/>
      <c r="D18" s="1161" t="s">
        <v>140</v>
      </c>
      <c r="E18" s="1159"/>
      <c r="F18" s="1160"/>
      <c r="G18" s="691" t="s">
        <v>13</v>
      </c>
      <c r="H18" s="691" t="s">
        <v>13</v>
      </c>
      <c r="I18" s="691" t="s">
        <v>13</v>
      </c>
      <c r="J18" s="691" t="s">
        <v>15</v>
      </c>
      <c r="K18" s="691" t="s">
        <v>40</v>
      </c>
      <c r="L18" s="1155"/>
      <c r="M18" s="1156"/>
      <c r="N18" s="1156"/>
      <c r="O18" s="1156"/>
      <c r="P18" s="1157"/>
    </row>
    <row r="19" spans="1:21" ht="13.5">
      <c r="A19" s="1132"/>
      <c r="B19" s="1133"/>
      <c r="C19" s="1133"/>
      <c r="D19" s="1133"/>
      <c r="E19" s="1133"/>
      <c r="F19" s="1134"/>
      <c r="G19" s="682">
        <f>G12</f>
        <v>28</v>
      </c>
      <c r="H19" s="683">
        <v>0.6</v>
      </c>
      <c r="I19" s="700">
        <v>0.72</v>
      </c>
      <c r="J19" s="700">
        <v>0.1</v>
      </c>
      <c r="K19" s="608">
        <f>G19*I19*J19</f>
        <v>2.016</v>
      </c>
      <c r="L19" s="1135"/>
      <c r="M19" s="1135"/>
      <c r="N19" s="1135"/>
      <c r="O19" s="1135"/>
      <c r="P19" s="1136"/>
    </row>
    <row r="20" spans="1:21">
      <c r="A20" s="734" t="s">
        <v>126</v>
      </c>
      <c r="B20" s="693"/>
      <c r="C20" s="694"/>
      <c r="D20" s="695"/>
      <c r="E20" s="693"/>
      <c r="F20" s="694"/>
      <c r="G20" s="696"/>
      <c r="H20" s="697"/>
      <c r="I20" s="697"/>
      <c r="J20" s="696"/>
      <c r="K20" s="609">
        <f>SUM(K19:K19)</f>
        <v>2.016</v>
      </c>
      <c r="L20" s="1135"/>
      <c r="M20" s="1135"/>
      <c r="N20" s="1135"/>
      <c r="O20" s="1135"/>
      <c r="P20" s="1136"/>
      <c r="Q20" s="487"/>
      <c r="R20" s="487"/>
      <c r="S20" s="487"/>
      <c r="T20" s="487"/>
      <c r="U20" s="507"/>
    </row>
    <row r="21" spans="1:21" ht="12.75" thickBot="1">
      <c r="A21" s="1125"/>
      <c r="B21" s="1126"/>
      <c r="C21" s="1126"/>
      <c r="D21" s="1126"/>
      <c r="E21" s="1126"/>
      <c r="F21" s="1126"/>
      <c r="G21" s="735"/>
      <c r="H21" s="735"/>
      <c r="I21" s="735"/>
      <c r="J21" s="735"/>
      <c r="K21" s="735"/>
      <c r="L21" s="1137"/>
      <c r="M21" s="1137"/>
      <c r="N21" s="1137"/>
      <c r="O21" s="1137"/>
      <c r="P21" s="1138"/>
      <c r="Q21" s="487"/>
      <c r="R21" s="487"/>
      <c r="S21" s="487"/>
      <c r="T21" s="487"/>
      <c r="U21" s="507"/>
    </row>
    <row r="22" spans="1:21" ht="12" customHeight="1">
      <c r="A22" s="1150" t="s">
        <v>224</v>
      </c>
      <c r="B22" s="1150"/>
      <c r="C22" s="1150"/>
      <c r="D22" s="1150"/>
      <c r="E22" s="1150"/>
      <c r="F22" s="1150"/>
      <c r="G22" s="1150"/>
      <c r="H22" s="1150"/>
      <c r="I22" s="1150"/>
      <c r="J22" s="1150"/>
      <c r="K22" s="1150"/>
      <c r="L22" s="1150"/>
      <c r="M22" s="1150"/>
      <c r="N22" s="1150"/>
      <c r="O22" s="1150"/>
      <c r="P22" s="1150"/>
      <c r="Q22" s="487"/>
      <c r="R22" s="487"/>
      <c r="S22" s="488"/>
      <c r="T22" s="488"/>
      <c r="U22" s="507"/>
    </row>
    <row r="23" spans="1:21" ht="12" customHeight="1" thickBot="1">
      <c r="A23" s="1151"/>
      <c r="B23" s="1151"/>
      <c r="C23" s="1151"/>
      <c r="D23" s="1151"/>
      <c r="E23" s="1151"/>
      <c r="F23" s="1151"/>
      <c r="G23" s="1151"/>
      <c r="H23" s="1151"/>
      <c r="I23" s="1151"/>
      <c r="J23" s="1151"/>
      <c r="K23" s="1151"/>
      <c r="L23" s="1151"/>
      <c r="M23" s="1151"/>
      <c r="N23" s="1151"/>
      <c r="O23" s="1151"/>
      <c r="P23" s="1151"/>
      <c r="Q23" s="487"/>
      <c r="R23" s="487"/>
      <c r="S23" s="488"/>
      <c r="T23" s="488"/>
      <c r="U23" s="507"/>
    </row>
    <row r="24" spans="1:21">
      <c r="A24" s="740" t="s">
        <v>136</v>
      </c>
      <c r="B24" s="741"/>
      <c r="C24" s="741"/>
      <c r="D24" s="741"/>
      <c r="E24" s="741"/>
      <c r="F24" s="742"/>
      <c r="G24" s="743" t="s">
        <v>42</v>
      </c>
      <c r="H24" s="743" t="s">
        <v>137</v>
      </c>
      <c r="I24" s="743" t="s">
        <v>142</v>
      </c>
      <c r="J24" s="743" t="s">
        <v>115</v>
      </c>
      <c r="K24" s="743" t="s">
        <v>143</v>
      </c>
      <c r="L24" s="743" t="s">
        <v>144</v>
      </c>
      <c r="M24" s="743" t="s">
        <v>145</v>
      </c>
      <c r="N24" s="743" t="s">
        <v>146</v>
      </c>
      <c r="O24" s="743" t="s">
        <v>147</v>
      </c>
      <c r="P24" s="1174" t="s">
        <v>45</v>
      </c>
      <c r="Q24" s="487"/>
      <c r="R24" s="487"/>
      <c r="S24" s="488"/>
      <c r="T24" s="488"/>
      <c r="U24" s="507"/>
    </row>
    <row r="25" spans="1:21">
      <c r="A25" s="1182" t="s">
        <v>139</v>
      </c>
      <c r="B25" s="1183"/>
      <c r="C25" s="1184"/>
      <c r="D25" s="1185" t="s">
        <v>140</v>
      </c>
      <c r="E25" s="1183"/>
      <c r="F25" s="1184"/>
      <c r="G25" s="705" t="s">
        <v>13</v>
      </c>
      <c r="H25" s="705" t="s">
        <v>13</v>
      </c>
      <c r="I25" s="705" t="s">
        <v>13</v>
      </c>
      <c r="J25" s="705" t="s">
        <v>13</v>
      </c>
      <c r="K25" s="705" t="s">
        <v>13</v>
      </c>
      <c r="L25" s="705" t="s">
        <v>15</v>
      </c>
      <c r="M25" s="705" t="s">
        <v>148</v>
      </c>
      <c r="N25" s="705" t="s">
        <v>148</v>
      </c>
      <c r="O25" s="705" t="s">
        <v>40</v>
      </c>
      <c r="P25" s="1176"/>
      <c r="Q25" s="487"/>
      <c r="R25" s="487"/>
      <c r="S25" s="488"/>
      <c r="T25" s="488"/>
      <c r="U25" s="507"/>
    </row>
    <row r="26" spans="1:21" ht="23.25" customHeight="1">
      <c r="A26" s="1132"/>
      <c r="B26" s="1133"/>
      <c r="C26" s="1133"/>
      <c r="D26" s="1133"/>
      <c r="E26" s="1133"/>
      <c r="F26" s="1134"/>
      <c r="G26" s="682">
        <v>28</v>
      </c>
      <c r="H26" s="683">
        <v>0.6</v>
      </c>
      <c r="I26" s="706">
        <v>0.72</v>
      </c>
      <c r="J26" s="684">
        <v>1.52</v>
      </c>
      <c r="K26" s="684">
        <v>1.8</v>
      </c>
      <c r="L26" s="701">
        <v>0.41</v>
      </c>
      <c r="M26" s="707">
        <f>K26*J26*G26</f>
        <v>76.608000000000004</v>
      </c>
      <c r="N26" s="707">
        <f>L26*G26</f>
        <v>11.479999999999999</v>
      </c>
      <c r="O26" s="707">
        <f>M26-N26</f>
        <v>65.128</v>
      </c>
      <c r="P26" s="1186" t="s">
        <v>149</v>
      </c>
      <c r="Q26" s="487"/>
      <c r="R26" s="487"/>
      <c r="S26" s="488"/>
      <c r="T26" s="488"/>
      <c r="U26" s="507"/>
    </row>
    <row r="27" spans="1:21" ht="12.75" thickBot="1">
      <c r="A27" s="744" t="s">
        <v>46</v>
      </c>
      <c r="B27" s="745"/>
      <c r="C27" s="746"/>
      <c r="D27" s="747"/>
      <c r="E27" s="745"/>
      <c r="F27" s="746"/>
      <c r="G27" s="748"/>
      <c r="H27" s="748"/>
      <c r="I27" s="748"/>
      <c r="J27" s="749"/>
      <c r="K27" s="749"/>
      <c r="L27" s="748"/>
      <c r="M27" s="750">
        <f>SUM(M26:M26)</f>
        <v>76.608000000000004</v>
      </c>
      <c r="N27" s="750">
        <f>SUM(N26:N26)</f>
        <v>11.479999999999999</v>
      </c>
      <c r="O27" s="750">
        <f>SUM(O26:O26)</f>
        <v>65.128</v>
      </c>
      <c r="P27" s="1187"/>
      <c r="Q27" s="349"/>
      <c r="R27" s="456"/>
      <c r="S27" s="349"/>
      <c r="T27" s="349"/>
    </row>
    <row r="28" spans="1:21" s="511" customFormat="1">
      <c r="A28" s="736"/>
      <c r="B28" s="737"/>
      <c r="C28" s="738"/>
      <c r="D28" s="739"/>
      <c r="E28" s="737"/>
      <c r="F28" s="738"/>
      <c r="G28" s="719"/>
      <c r="H28" s="719"/>
      <c r="I28" s="719"/>
      <c r="J28" s="720"/>
      <c r="K28" s="720"/>
      <c r="L28" s="719"/>
      <c r="M28" s="719"/>
      <c r="N28" s="719"/>
      <c r="O28" s="631"/>
      <c r="P28" s="721"/>
      <c r="Q28" s="512"/>
      <c r="R28" s="456"/>
      <c r="S28" s="512"/>
      <c r="T28" s="512"/>
    </row>
    <row r="29" spans="1:21" s="511" customFormat="1">
      <c r="A29" s="1181" t="s">
        <v>228</v>
      </c>
      <c r="B29" s="1181"/>
      <c r="C29" s="1181"/>
      <c r="D29" s="1181"/>
      <c r="E29" s="1181"/>
      <c r="F29" s="1181"/>
      <c r="G29" s="1181"/>
      <c r="H29" s="1181"/>
      <c r="I29" s="1181"/>
      <c r="J29" s="1181"/>
      <c r="K29" s="1181"/>
      <c r="L29" s="1181"/>
      <c r="M29" s="1181"/>
      <c r="N29" s="1181"/>
      <c r="O29" s="1181"/>
      <c r="P29" s="1181"/>
      <c r="Q29" s="1181"/>
      <c r="R29" s="1181"/>
      <c r="S29" s="512"/>
      <c r="T29" s="512"/>
    </row>
    <row r="30" spans="1:21" ht="12.75" thickBot="1">
      <c r="A30" s="1181"/>
      <c r="B30" s="1181"/>
      <c r="C30" s="1181"/>
      <c r="D30" s="1181"/>
      <c r="E30" s="1181"/>
      <c r="F30" s="1181"/>
      <c r="G30" s="1181"/>
      <c r="H30" s="1181"/>
      <c r="I30" s="1181"/>
      <c r="J30" s="1181"/>
      <c r="K30" s="1181"/>
      <c r="L30" s="1181"/>
      <c r="M30" s="1181"/>
      <c r="N30" s="1181"/>
      <c r="O30" s="1181"/>
      <c r="P30" s="1181"/>
      <c r="Q30" s="1181"/>
      <c r="R30" s="1181"/>
    </row>
    <row r="31" spans="1:21" ht="12" customHeight="1">
      <c r="A31" s="740" t="s">
        <v>136</v>
      </c>
      <c r="B31" s="741"/>
      <c r="C31" s="741"/>
      <c r="D31" s="741"/>
      <c r="E31" s="741"/>
      <c r="F31" s="742"/>
      <c r="G31" s="743" t="s">
        <v>42</v>
      </c>
      <c r="H31" s="743" t="s">
        <v>137</v>
      </c>
      <c r="I31" s="743" t="s">
        <v>115</v>
      </c>
      <c r="J31" s="743" t="s">
        <v>225</v>
      </c>
      <c r="K31" s="743" t="s">
        <v>226</v>
      </c>
      <c r="L31" s="743" t="s">
        <v>146</v>
      </c>
      <c r="M31" s="743" t="s">
        <v>1</v>
      </c>
      <c r="N31" s="743" t="s">
        <v>151</v>
      </c>
      <c r="O31" s="1152" t="s">
        <v>45</v>
      </c>
      <c r="P31" s="1154"/>
    </row>
    <row r="32" spans="1:21" ht="12" customHeight="1">
      <c r="A32" s="1182" t="s">
        <v>139</v>
      </c>
      <c r="B32" s="1183"/>
      <c r="C32" s="1184"/>
      <c r="D32" s="1185" t="s">
        <v>140</v>
      </c>
      <c r="E32" s="1183"/>
      <c r="F32" s="1184"/>
      <c r="G32" s="705" t="s">
        <v>13</v>
      </c>
      <c r="H32" s="705" t="s">
        <v>13</v>
      </c>
      <c r="I32" s="705" t="s">
        <v>13</v>
      </c>
      <c r="J32" s="705" t="s">
        <v>13</v>
      </c>
      <c r="K32" s="705" t="s">
        <v>15</v>
      </c>
      <c r="L32" s="705" t="s">
        <v>40</v>
      </c>
      <c r="M32" s="705" t="s">
        <v>227</v>
      </c>
      <c r="N32" s="705" t="s">
        <v>108</v>
      </c>
      <c r="O32" s="1190"/>
      <c r="P32" s="1191"/>
    </row>
    <row r="33" spans="1:18" ht="22.5" customHeight="1">
      <c r="A33" s="1132"/>
      <c r="B33" s="1133"/>
      <c r="C33" s="1133"/>
      <c r="D33" s="1133"/>
      <c r="E33" s="1133"/>
      <c r="F33" s="1134"/>
      <c r="G33" s="682">
        <v>490</v>
      </c>
      <c r="H33" s="683">
        <v>0.6</v>
      </c>
      <c r="I33" s="684">
        <v>1.52</v>
      </c>
      <c r="J33" s="684">
        <v>1.8</v>
      </c>
      <c r="K33" s="701">
        <f>I33*J33</f>
        <v>2.7360000000000002</v>
      </c>
      <c r="L33" s="530">
        <f>N26</f>
        <v>11.479999999999999</v>
      </c>
      <c r="M33" s="707">
        <v>1</v>
      </c>
      <c r="N33" s="707">
        <f>L33*M33*1.3</f>
        <v>14.923999999999999</v>
      </c>
      <c r="O33" s="1192"/>
      <c r="P33" s="1193"/>
    </row>
    <row r="34" spans="1:18" ht="12.75" thickBot="1">
      <c r="A34" s="744" t="s">
        <v>46</v>
      </c>
      <c r="B34" s="745"/>
      <c r="C34" s="746"/>
      <c r="D34" s="747"/>
      <c r="E34" s="745"/>
      <c r="F34" s="746"/>
      <c r="G34" s="748"/>
      <c r="H34" s="748"/>
      <c r="I34" s="749"/>
      <c r="J34" s="749"/>
      <c r="K34" s="748"/>
      <c r="L34" s="751">
        <f>SUM(L33:L33)</f>
        <v>11.479999999999999</v>
      </c>
      <c r="M34" s="748"/>
      <c r="N34" s="750">
        <f>SUM(N33:N33)</f>
        <v>14.923999999999999</v>
      </c>
      <c r="O34" s="1194"/>
      <c r="P34" s="1195"/>
    </row>
    <row r="35" spans="1:18">
      <c r="A35" s="1188"/>
      <c r="B35" s="1189"/>
      <c r="C35" s="1189"/>
      <c r="D35" s="1189"/>
      <c r="E35" s="1189"/>
      <c r="F35" s="1189"/>
      <c r="G35" s="513"/>
      <c r="H35" s="513"/>
      <c r="I35" s="513"/>
      <c r="J35" s="513"/>
      <c r="K35" s="513"/>
      <c r="L35" s="513"/>
      <c r="M35" s="513"/>
      <c r="N35" s="513"/>
      <c r="O35" s="513"/>
      <c r="P35" s="513"/>
      <c r="Q35" s="698"/>
      <c r="R35" s="698"/>
    </row>
    <row r="36" spans="1:18">
      <c r="A36" s="474"/>
      <c r="B36" s="513"/>
      <c r="C36" s="513"/>
      <c r="D36" s="513"/>
      <c r="E36" s="513"/>
      <c r="F36" s="513"/>
      <c r="G36" s="513"/>
      <c r="H36" s="513"/>
      <c r="I36" s="513"/>
      <c r="J36" s="513"/>
      <c r="K36" s="513"/>
      <c r="L36" s="513"/>
      <c r="M36" s="513"/>
      <c r="N36" s="513"/>
      <c r="O36" s="513"/>
      <c r="P36" s="513"/>
      <c r="Q36" s="698"/>
      <c r="R36" s="698"/>
    </row>
    <row r="37" spans="1:18">
      <c r="A37" s="475"/>
      <c r="B37" s="476"/>
      <c r="C37" s="477"/>
      <c r="D37" s="478"/>
      <c r="E37" s="479"/>
      <c r="F37" s="476"/>
      <c r="G37" s="476"/>
      <c r="H37" s="476"/>
      <c r="I37" s="476"/>
      <c r="J37" s="478"/>
      <c r="K37" s="478"/>
      <c r="L37" s="480"/>
      <c r="M37" s="476"/>
      <c r="N37" s="478"/>
      <c r="O37" s="478"/>
      <c r="P37" s="478"/>
      <c r="Q37" s="722"/>
      <c r="R37" s="723"/>
    </row>
    <row r="38" spans="1:18">
      <c r="A38" s="441"/>
      <c r="B38" s="441"/>
      <c r="C38" s="441"/>
      <c r="D38" s="441"/>
      <c r="E38" s="441"/>
      <c r="F38" s="441"/>
      <c r="G38" s="441"/>
      <c r="H38" s="441"/>
      <c r="I38" s="441"/>
      <c r="J38" s="441"/>
      <c r="K38" s="441"/>
      <c r="L38" s="441"/>
      <c r="M38" s="441"/>
      <c r="Q38" s="507"/>
      <c r="R38" s="507"/>
    </row>
    <row r="39" spans="1:18">
      <c r="A39" s="441"/>
      <c r="B39" s="441"/>
      <c r="C39" s="441"/>
      <c r="D39" s="441"/>
      <c r="E39" s="441"/>
      <c r="F39" s="441"/>
      <c r="G39" s="441"/>
      <c r="H39" s="441"/>
      <c r="I39" s="441"/>
      <c r="J39" s="441"/>
      <c r="K39" s="441"/>
      <c r="L39" s="441"/>
      <c r="M39" s="441"/>
    </row>
    <row r="40" spans="1:18">
      <c r="A40" s="441"/>
      <c r="B40" s="441"/>
      <c r="C40" s="441"/>
      <c r="D40" s="441"/>
      <c r="E40" s="441"/>
      <c r="F40" s="441"/>
      <c r="G40" s="441"/>
      <c r="H40" s="441"/>
      <c r="I40" s="441"/>
      <c r="J40" s="441"/>
      <c r="K40" s="441"/>
      <c r="L40" s="441"/>
      <c r="M40" s="441"/>
    </row>
    <row r="41" spans="1:18">
      <c r="A41" s="441"/>
      <c r="B41" s="441"/>
      <c r="C41" s="441"/>
      <c r="D41" s="441"/>
      <c r="E41" s="441"/>
      <c r="F41" s="441"/>
      <c r="G41" s="441"/>
      <c r="H41" s="441"/>
      <c r="I41" s="441"/>
      <c r="J41" s="441"/>
      <c r="K41" s="441"/>
      <c r="L41" s="441"/>
      <c r="M41" s="441"/>
    </row>
    <row r="42" spans="1:18">
      <c r="A42" s="441"/>
      <c r="B42" s="441"/>
      <c r="C42" s="441"/>
      <c r="D42" s="441"/>
      <c r="E42" s="441"/>
      <c r="F42" s="441"/>
      <c r="G42" s="441"/>
      <c r="H42" s="441"/>
      <c r="I42" s="441"/>
      <c r="J42" s="441"/>
      <c r="K42" s="441"/>
      <c r="L42" s="441"/>
      <c r="M42" s="441"/>
    </row>
    <row r="43" spans="1:18">
      <c r="A43" s="441"/>
      <c r="B43" s="441"/>
      <c r="C43" s="441"/>
      <c r="D43" s="441"/>
      <c r="E43" s="441"/>
      <c r="F43" s="441"/>
      <c r="G43" s="441"/>
      <c r="H43" s="441"/>
      <c r="I43" s="441"/>
      <c r="J43" s="441"/>
      <c r="K43" s="441"/>
      <c r="L43" s="441"/>
      <c r="M43" s="441"/>
    </row>
    <row r="44" spans="1:18">
      <c r="A44" s="441"/>
      <c r="B44" s="441"/>
      <c r="C44" s="441"/>
      <c r="D44" s="441"/>
      <c r="E44" s="441"/>
      <c r="F44" s="441"/>
      <c r="G44" s="441"/>
      <c r="H44" s="441"/>
      <c r="I44" s="441"/>
      <c r="J44" s="441"/>
      <c r="K44" s="441"/>
      <c r="L44" s="441"/>
      <c r="M44" s="441"/>
    </row>
    <row r="45" spans="1:18">
      <c r="A45" s="441"/>
      <c r="B45" s="441"/>
      <c r="C45" s="441"/>
      <c r="D45" s="441"/>
      <c r="E45" s="441"/>
      <c r="F45" s="441"/>
      <c r="G45" s="441"/>
      <c r="H45" s="441"/>
      <c r="I45" s="441"/>
      <c r="J45" s="441"/>
      <c r="K45" s="441"/>
      <c r="L45" s="441"/>
      <c r="M45" s="441"/>
    </row>
    <row r="46" spans="1:18">
      <c r="A46" s="441"/>
      <c r="B46" s="441"/>
      <c r="C46" s="441"/>
      <c r="D46" s="441"/>
      <c r="E46" s="441"/>
      <c r="F46" s="441"/>
      <c r="G46" s="441"/>
      <c r="H46" s="441"/>
      <c r="I46" s="441"/>
      <c r="J46" s="441"/>
      <c r="K46" s="441"/>
      <c r="L46" s="441"/>
      <c r="M46" s="441"/>
    </row>
    <row r="47" spans="1:18">
      <c r="A47" s="441"/>
      <c r="B47" s="441"/>
      <c r="C47" s="441"/>
      <c r="D47" s="441"/>
      <c r="E47" s="441"/>
      <c r="F47" s="441"/>
      <c r="G47" s="441"/>
      <c r="H47" s="441"/>
      <c r="I47" s="441"/>
      <c r="J47" s="441"/>
      <c r="K47" s="441"/>
      <c r="L47" s="441"/>
      <c r="M47" s="441"/>
    </row>
    <row r="48" spans="1:18">
      <c r="A48" s="441"/>
      <c r="B48" s="441"/>
      <c r="C48" s="441"/>
      <c r="D48" s="441"/>
      <c r="E48" s="441"/>
      <c r="F48" s="441"/>
      <c r="G48" s="441"/>
      <c r="H48" s="441"/>
      <c r="I48" s="441"/>
      <c r="J48" s="441"/>
      <c r="K48" s="441"/>
      <c r="L48" s="441"/>
      <c r="M48" s="441"/>
    </row>
    <row r="49" spans="1:13">
      <c r="A49" s="441"/>
      <c r="B49" s="441"/>
      <c r="C49" s="441"/>
      <c r="D49" s="441"/>
      <c r="E49" s="441"/>
      <c r="F49" s="441"/>
      <c r="G49" s="441"/>
      <c r="H49" s="441"/>
      <c r="I49" s="441"/>
      <c r="J49" s="441"/>
      <c r="K49" s="441"/>
      <c r="L49" s="441"/>
      <c r="M49" s="441"/>
    </row>
    <row r="50" spans="1:13">
      <c r="A50" s="441"/>
      <c r="B50" s="441"/>
      <c r="C50" s="441"/>
      <c r="D50" s="441"/>
      <c r="E50" s="441"/>
      <c r="F50" s="441"/>
      <c r="G50" s="441"/>
      <c r="H50" s="441"/>
      <c r="I50" s="441"/>
      <c r="J50" s="441"/>
      <c r="K50" s="441"/>
      <c r="L50" s="441"/>
      <c r="M50" s="441"/>
    </row>
    <row r="51" spans="1:13">
      <c r="A51" s="441"/>
      <c r="B51" s="441"/>
      <c r="C51" s="441"/>
      <c r="D51" s="441"/>
      <c r="E51" s="441"/>
      <c r="F51" s="441"/>
      <c r="G51" s="441"/>
      <c r="H51" s="441"/>
      <c r="I51" s="441"/>
      <c r="J51" s="441"/>
      <c r="K51" s="441"/>
      <c r="L51" s="441"/>
      <c r="M51" s="441"/>
    </row>
    <row r="52" spans="1:13">
      <c r="A52" s="441"/>
      <c r="B52" s="441"/>
      <c r="C52" s="441"/>
      <c r="D52" s="441"/>
      <c r="E52" s="441"/>
      <c r="F52" s="441"/>
      <c r="G52" s="441"/>
      <c r="H52" s="441"/>
      <c r="I52" s="441"/>
      <c r="J52" s="441"/>
      <c r="K52" s="441"/>
      <c r="L52" s="441"/>
      <c r="M52" s="441"/>
    </row>
    <row r="53" spans="1:13">
      <c r="A53" s="441"/>
      <c r="B53" s="441"/>
      <c r="C53" s="441"/>
      <c r="D53" s="441"/>
      <c r="E53" s="441"/>
      <c r="F53" s="441"/>
      <c r="G53" s="441"/>
      <c r="H53" s="441"/>
      <c r="I53" s="441"/>
      <c r="J53" s="441"/>
      <c r="K53" s="441"/>
      <c r="L53" s="441"/>
      <c r="M53" s="441"/>
    </row>
    <row r="54" spans="1:13">
      <c r="A54" s="441"/>
      <c r="B54" s="441"/>
      <c r="C54" s="441"/>
      <c r="D54" s="441"/>
      <c r="E54" s="441"/>
      <c r="F54" s="441"/>
      <c r="G54" s="441"/>
      <c r="H54" s="441"/>
      <c r="I54" s="441"/>
      <c r="J54" s="441"/>
      <c r="K54" s="441"/>
      <c r="L54" s="441"/>
      <c r="M54" s="441"/>
    </row>
    <row r="55" spans="1:13">
      <c r="A55" s="441"/>
      <c r="B55" s="441"/>
      <c r="C55" s="441"/>
      <c r="D55" s="441"/>
      <c r="E55" s="441"/>
      <c r="F55" s="441"/>
      <c r="G55" s="441"/>
      <c r="H55" s="441"/>
      <c r="I55" s="441"/>
      <c r="J55" s="441"/>
      <c r="K55" s="441"/>
      <c r="L55" s="441"/>
      <c r="M55" s="441"/>
    </row>
    <row r="56" spans="1:13">
      <c r="A56" s="441"/>
      <c r="B56" s="441"/>
      <c r="C56" s="441"/>
      <c r="D56" s="441"/>
      <c r="E56" s="441"/>
      <c r="F56" s="441"/>
      <c r="G56" s="441"/>
      <c r="H56" s="441"/>
      <c r="I56" s="441"/>
      <c r="J56" s="441"/>
      <c r="K56" s="441"/>
      <c r="L56" s="441"/>
      <c r="M56" s="441"/>
    </row>
    <row r="57" spans="1:13">
      <c r="A57" s="441"/>
      <c r="B57" s="441"/>
      <c r="C57" s="441"/>
      <c r="D57" s="441"/>
      <c r="E57" s="441"/>
      <c r="F57" s="441"/>
      <c r="G57" s="441"/>
      <c r="H57" s="441"/>
      <c r="I57" s="441"/>
      <c r="J57" s="441"/>
      <c r="K57" s="441"/>
      <c r="L57" s="441"/>
      <c r="M57" s="441"/>
    </row>
    <row r="58" spans="1:13">
      <c r="A58" s="441"/>
      <c r="B58" s="441"/>
      <c r="C58" s="441"/>
      <c r="D58" s="441"/>
      <c r="E58" s="441"/>
      <c r="F58" s="441"/>
      <c r="G58" s="441"/>
      <c r="H58" s="441"/>
      <c r="I58" s="441"/>
      <c r="J58" s="441"/>
      <c r="K58" s="441"/>
      <c r="L58" s="441"/>
      <c r="M58" s="441"/>
    </row>
    <row r="59" spans="1:13">
      <c r="A59" s="441"/>
      <c r="B59" s="441"/>
      <c r="C59" s="441"/>
      <c r="D59" s="441"/>
      <c r="E59" s="441"/>
      <c r="F59" s="441"/>
      <c r="G59" s="441"/>
      <c r="H59" s="441"/>
      <c r="I59" s="441"/>
      <c r="J59" s="441"/>
      <c r="K59" s="441"/>
      <c r="L59" s="441"/>
      <c r="M59" s="441"/>
    </row>
    <row r="60" spans="1:13">
      <c r="A60" s="441"/>
      <c r="B60" s="441"/>
      <c r="C60" s="441"/>
      <c r="D60" s="441"/>
      <c r="E60" s="441"/>
      <c r="F60" s="441"/>
      <c r="G60" s="441"/>
      <c r="H60" s="441"/>
      <c r="I60" s="441"/>
      <c r="J60" s="441"/>
      <c r="K60" s="441"/>
      <c r="L60" s="441"/>
      <c r="M60" s="441"/>
    </row>
    <row r="61" spans="1:13">
      <c r="A61" s="441"/>
      <c r="B61" s="441"/>
      <c r="C61" s="441"/>
      <c r="D61" s="441"/>
      <c r="E61" s="441"/>
      <c r="F61" s="441"/>
      <c r="G61" s="441"/>
      <c r="H61" s="441"/>
      <c r="I61" s="441"/>
      <c r="J61" s="441"/>
      <c r="K61" s="441"/>
      <c r="L61" s="441"/>
      <c r="M61" s="441"/>
    </row>
    <row r="62" spans="1:13">
      <c r="A62" s="441"/>
      <c r="B62" s="441"/>
      <c r="C62" s="441"/>
      <c r="D62" s="441"/>
      <c r="E62" s="441"/>
      <c r="F62" s="441"/>
      <c r="G62" s="441"/>
      <c r="H62" s="441"/>
      <c r="I62" s="441"/>
      <c r="J62" s="441"/>
      <c r="K62" s="441"/>
      <c r="L62" s="441"/>
      <c r="M62" s="441"/>
    </row>
    <row r="63" spans="1:13">
      <c r="A63" s="441"/>
      <c r="B63" s="441"/>
      <c r="C63" s="441"/>
      <c r="D63" s="441"/>
      <c r="E63" s="441"/>
      <c r="F63" s="441"/>
      <c r="G63" s="441"/>
      <c r="H63" s="441"/>
      <c r="I63" s="441"/>
      <c r="J63" s="441"/>
      <c r="K63" s="441"/>
      <c r="L63" s="441"/>
      <c r="M63" s="441"/>
    </row>
    <row r="64" spans="1:13">
      <c r="A64" s="441"/>
      <c r="B64" s="441"/>
      <c r="C64" s="441"/>
      <c r="D64" s="441"/>
      <c r="E64" s="441"/>
      <c r="F64" s="441"/>
      <c r="G64" s="441"/>
      <c r="H64" s="441"/>
      <c r="I64" s="441"/>
      <c r="J64" s="441"/>
      <c r="K64" s="441"/>
      <c r="L64" s="441"/>
      <c r="M64" s="441"/>
    </row>
    <row r="65" spans="1:13">
      <c r="A65" s="441"/>
      <c r="B65" s="441"/>
      <c r="C65" s="441"/>
      <c r="D65" s="441"/>
      <c r="E65" s="441"/>
      <c r="F65" s="441"/>
      <c r="G65" s="441"/>
      <c r="H65" s="441"/>
      <c r="I65" s="441"/>
      <c r="J65" s="441"/>
      <c r="K65" s="441"/>
      <c r="L65" s="441"/>
      <c r="M65" s="441"/>
    </row>
    <row r="66" spans="1:13">
      <c r="A66" s="441"/>
      <c r="B66" s="441"/>
      <c r="C66" s="441"/>
      <c r="D66" s="441"/>
      <c r="E66" s="441"/>
      <c r="F66" s="441"/>
      <c r="G66" s="441"/>
      <c r="H66" s="441"/>
      <c r="I66" s="441"/>
      <c r="J66" s="441"/>
      <c r="K66" s="441"/>
      <c r="L66" s="441"/>
      <c r="M66" s="441"/>
    </row>
    <row r="67" spans="1:13">
      <c r="A67" s="441"/>
      <c r="B67" s="441"/>
      <c r="C67" s="441"/>
      <c r="D67" s="441"/>
      <c r="E67" s="441"/>
      <c r="F67" s="441"/>
      <c r="G67" s="441"/>
      <c r="H67" s="441"/>
      <c r="I67" s="441"/>
      <c r="J67" s="441"/>
      <c r="K67" s="441"/>
      <c r="L67" s="441"/>
      <c r="M67" s="441"/>
    </row>
    <row r="68" spans="1:13">
      <c r="A68" s="441"/>
      <c r="B68" s="441"/>
      <c r="C68" s="441"/>
      <c r="D68" s="441"/>
      <c r="E68" s="441"/>
      <c r="F68" s="441"/>
      <c r="G68" s="441"/>
      <c r="H68" s="441"/>
      <c r="I68" s="441"/>
      <c r="J68" s="441"/>
      <c r="K68" s="441"/>
      <c r="L68" s="441"/>
      <c r="M68" s="441"/>
    </row>
    <row r="69" spans="1:13">
      <c r="A69" s="441"/>
      <c r="B69" s="441"/>
      <c r="C69" s="441"/>
      <c r="D69" s="441"/>
      <c r="E69" s="441"/>
      <c r="F69" s="441"/>
      <c r="G69" s="441"/>
      <c r="H69" s="441"/>
      <c r="I69" s="441"/>
      <c r="J69" s="441"/>
      <c r="K69" s="441"/>
      <c r="L69" s="441"/>
      <c r="M69" s="441"/>
    </row>
    <row r="70" spans="1:13">
      <c r="A70" s="441"/>
      <c r="B70" s="441"/>
      <c r="C70" s="441"/>
      <c r="D70" s="441"/>
      <c r="E70" s="441"/>
      <c r="F70" s="441"/>
      <c r="G70" s="441"/>
      <c r="H70" s="441"/>
      <c r="I70" s="441"/>
      <c r="J70" s="441"/>
      <c r="K70" s="441"/>
      <c r="L70" s="441"/>
      <c r="M70" s="441"/>
    </row>
    <row r="71" spans="1:13">
      <c r="A71" s="441"/>
      <c r="B71" s="441"/>
      <c r="C71" s="441"/>
      <c r="D71" s="441"/>
      <c r="E71" s="441"/>
      <c r="F71" s="441"/>
      <c r="G71" s="441"/>
      <c r="H71" s="441"/>
      <c r="I71" s="441"/>
      <c r="J71" s="441"/>
      <c r="K71" s="441"/>
      <c r="L71" s="441"/>
      <c r="M71" s="441"/>
    </row>
    <row r="72" spans="1:13">
      <c r="A72" s="441"/>
      <c r="B72" s="441"/>
      <c r="C72" s="441"/>
      <c r="D72" s="441"/>
      <c r="E72" s="441"/>
      <c r="F72" s="441"/>
      <c r="G72" s="441"/>
      <c r="H72" s="441"/>
      <c r="I72" s="441"/>
      <c r="J72" s="441"/>
      <c r="K72" s="441"/>
      <c r="L72" s="441"/>
      <c r="M72" s="441"/>
    </row>
    <row r="73" spans="1:13">
      <c r="A73" s="441"/>
      <c r="B73" s="441"/>
      <c r="C73" s="441"/>
      <c r="D73" s="441"/>
      <c r="E73" s="441"/>
      <c r="F73" s="441"/>
      <c r="G73" s="441"/>
      <c r="H73" s="441"/>
      <c r="I73" s="441"/>
      <c r="J73" s="441"/>
      <c r="K73" s="441"/>
      <c r="L73" s="441"/>
      <c r="M73" s="441"/>
    </row>
    <row r="74" spans="1:13">
      <c r="A74" s="441"/>
      <c r="B74" s="441"/>
      <c r="C74" s="441"/>
      <c r="D74" s="441"/>
      <c r="E74" s="441"/>
      <c r="F74" s="441"/>
      <c r="G74" s="441"/>
      <c r="H74" s="441"/>
      <c r="I74" s="441"/>
      <c r="J74" s="441"/>
      <c r="K74" s="441"/>
      <c r="L74" s="441"/>
      <c r="M74" s="441"/>
    </row>
    <row r="75" spans="1:13">
      <c r="A75" s="441"/>
      <c r="B75" s="441"/>
      <c r="C75" s="441"/>
      <c r="D75" s="441"/>
      <c r="E75" s="441"/>
      <c r="F75" s="441"/>
      <c r="G75" s="441"/>
      <c r="H75" s="441"/>
      <c r="I75" s="441"/>
      <c r="J75" s="441"/>
      <c r="K75" s="441"/>
      <c r="L75" s="441"/>
      <c r="M75" s="441"/>
    </row>
    <row r="76" spans="1:13">
      <c r="A76" s="441"/>
      <c r="B76" s="441"/>
      <c r="C76" s="441"/>
      <c r="D76" s="441"/>
      <c r="E76" s="441"/>
      <c r="F76" s="441"/>
      <c r="G76" s="441"/>
      <c r="H76" s="441"/>
      <c r="I76" s="441"/>
      <c r="J76" s="441"/>
      <c r="K76" s="441"/>
      <c r="L76" s="441"/>
      <c r="M76" s="441"/>
    </row>
    <row r="77" spans="1:13">
      <c r="A77" s="441"/>
      <c r="B77" s="441"/>
      <c r="C77" s="441"/>
      <c r="D77" s="441"/>
      <c r="E77" s="441"/>
      <c r="F77" s="441"/>
      <c r="G77" s="441"/>
      <c r="H77" s="441"/>
      <c r="I77" s="441"/>
      <c r="J77" s="441"/>
      <c r="K77" s="441"/>
      <c r="L77" s="441"/>
      <c r="M77" s="441"/>
    </row>
    <row r="78" spans="1:13">
      <c r="A78" s="441"/>
      <c r="B78" s="441"/>
      <c r="C78" s="441"/>
      <c r="D78" s="441"/>
      <c r="E78" s="441"/>
      <c r="F78" s="441"/>
      <c r="G78" s="441"/>
      <c r="H78" s="441"/>
      <c r="I78" s="441"/>
      <c r="J78" s="441"/>
      <c r="K78" s="441"/>
      <c r="L78" s="441"/>
      <c r="M78" s="441"/>
    </row>
    <row r="79" spans="1:13">
      <c r="A79" s="441"/>
      <c r="B79" s="441"/>
      <c r="C79" s="441"/>
      <c r="D79" s="441"/>
      <c r="E79" s="441"/>
      <c r="F79" s="441"/>
      <c r="G79" s="441"/>
      <c r="H79" s="441"/>
      <c r="I79" s="441"/>
      <c r="J79" s="441"/>
      <c r="K79" s="441"/>
      <c r="L79" s="441"/>
      <c r="M79" s="441"/>
    </row>
    <row r="80" spans="1:13">
      <c r="A80" s="441"/>
      <c r="B80" s="441"/>
      <c r="C80" s="441"/>
      <c r="D80" s="441"/>
      <c r="E80" s="441"/>
      <c r="F80" s="441"/>
      <c r="G80" s="441"/>
      <c r="H80" s="441"/>
      <c r="I80" s="441"/>
      <c r="J80" s="441"/>
      <c r="K80" s="441"/>
      <c r="L80" s="441"/>
      <c r="M80" s="441"/>
    </row>
    <row r="81" spans="1:13">
      <c r="A81" s="441"/>
      <c r="B81" s="441"/>
      <c r="C81" s="441"/>
      <c r="D81" s="441"/>
      <c r="E81" s="441"/>
      <c r="F81" s="441"/>
      <c r="G81" s="441"/>
      <c r="H81" s="441"/>
      <c r="I81" s="441"/>
      <c r="J81" s="441"/>
      <c r="K81" s="441"/>
      <c r="L81" s="441"/>
      <c r="M81" s="441"/>
    </row>
    <row r="82" spans="1:13">
      <c r="A82" s="441"/>
      <c r="B82" s="441"/>
      <c r="C82" s="441"/>
      <c r="D82" s="441"/>
      <c r="E82" s="441"/>
      <c r="F82" s="441"/>
      <c r="G82" s="441"/>
      <c r="H82" s="441"/>
      <c r="I82" s="441"/>
      <c r="J82" s="441"/>
      <c r="K82" s="441"/>
      <c r="L82" s="441"/>
      <c r="M82" s="441"/>
    </row>
    <row r="83" spans="1:13">
      <c r="A83" s="441"/>
      <c r="B83" s="441"/>
      <c r="C83" s="441"/>
      <c r="D83" s="441"/>
      <c r="E83" s="441"/>
      <c r="F83" s="441"/>
      <c r="G83" s="441"/>
      <c r="H83" s="441"/>
      <c r="I83" s="441"/>
      <c r="J83" s="441"/>
      <c r="K83" s="441"/>
      <c r="L83" s="441"/>
      <c r="M83" s="441"/>
    </row>
    <row r="84" spans="1:13">
      <c r="A84" s="441"/>
      <c r="B84" s="441"/>
      <c r="C84" s="441"/>
      <c r="D84" s="441"/>
      <c r="E84" s="441"/>
      <c r="F84" s="441"/>
      <c r="G84" s="441"/>
      <c r="H84" s="441"/>
      <c r="I84" s="441"/>
      <c r="J84" s="441"/>
      <c r="K84" s="441"/>
      <c r="L84" s="441"/>
      <c r="M84" s="441"/>
    </row>
    <row r="85" spans="1:13">
      <c r="A85" s="441"/>
      <c r="B85" s="441"/>
      <c r="C85" s="441"/>
      <c r="D85" s="441"/>
      <c r="E85" s="441"/>
      <c r="F85" s="441"/>
      <c r="G85" s="441"/>
      <c r="H85" s="441"/>
      <c r="I85" s="441"/>
      <c r="J85" s="441"/>
      <c r="K85" s="441"/>
      <c r="L85" s="441"/>
      <c r="M85" s="441"/>
    </row>
    <row r="86" spans="1:13">
      <c r="A86" s="441"/>
      <c r="B86" s="441"/>
      <c r="C86" s="441"/>
      <c r="D86" s="441"/>
      <c r="E86" s="441"/>
      <c r="F86" s="441"/>
      <c r="G86" s="441"/>
      <c r="H86" s="441"/>
      <c r="I86" s="441"/>
      <c r="J86" s="441"/>
      <c r="K86" s="441"/>
      <c r="L86" s="441"/>
      <c r="M86" s="441"/>
    </row>
    <row r="87" spans="1:13">
      <c r="A87" s="441"/>
      <c r="B87" s="441"/>
      <c r="C87" s="441"/>
      <c r="D87" s="441"/>
      <c r="E87" s="441"/>
      <c r="F87" s="441"/>
      <c r="G87" s="441"/>
      <c r="H87" s="441"/>
      <c r="I87" s="441"/>
      <c r="J87" s="441"/>
      <c r="K87" s="441"/>
      <c r="L87" s="441"/>
      <c r="M87" s="441"/>
    </row>
    <row r="88" spans="1:13">
      <c r="A88" s="441"/>
      <c r="B88" s="441"/>
      <c r="C88" s="441"/>
      <c r="D88" s="441"/>
      <c r="E88" s="441"/>
      <c r="F88" s="441"/>
      <c r="G88" s="441"/>
      <c r="H88" s="441"/>
      <c r="I88" s="441"/>
      <c r="J88" s="441"/>
      <c r="K88" s="441"/>
      <c r="L88" s="441"/>
      <c r="M88" s="441"/>
    </row>
    <row r="89" spans="1:13">
      <c r="A89" s="441"/>
      <c r="B89" s="441"/>
      <c r="C89" s="441"/>
      <c r="D89" s="441"/>
      <c r="E89" s="441"/>
      <c r="F89" s="441"/>
      <c r="G89" s="441"/>
      <c r="H89" s="441"/>
      <c r="I89" s="441"/>
      <c r="J89" s="441"/>
      <c r="K89" s="441"/>
      <c r="L89" s="441"/>
      <c r="M89" s="441"/>
    </row>
    <row r="90" spans="1:13">
      <c r="A90" s="441"/>
      <c r="B90" s="441"/>
      <c r="C90" s="441"/>
      <c r="D90" s="441"/>
      <c r="E90" s="441"/>
      <c r="F90" s="441"/>
      <c r="G90" s="441"/>
      <c r="H90" s="441"/>
      <c r="I90" s="441"/>
      <c r="J90" s="441"/>
      <c r="K90" s="441"/>
      <c r="L90" s="441"/>
      <c r="M90" s="441"/>
    </row>
    <row r="91" spans="1:13">
      <c r="A91" s="441"/>
      <c r="B91" s="441"/>
      <c r="C91" s="441"/>
      <c r="D91" s="441"/>
      <c r="E91" s="441"/>
      <c r="F91" s="441"/>
      <c r="G91" s="441"/>
      <c r="H91" s="441"/>
      <c r="I91" s="441"/>
      <c r="J91" s="441"/>
      <c r="K91" s="441"/>
      <c r="L91" s="441"/>
      <c r="M91" s="441"/>
    </row>
    <row r="92" spans="1:13">
      <c r="A92" s="441"/>
      <c r="B92" s="441"/>
      <c r="C92" s="441"/>
      <c r="D92" s="441"/>
      <c r="E92" s="441"/>
      <c r="F92" s="441"/>
      <c r="G92" s="441"/>
      <c r="H92" s="441"/>
      <c r="I92" s="441"/>
      <c r="J92" s="441"/>
      <c r="K92" s="441"/>
      <c r="L92" s="441"/>
      <c r="M92" s="441"/>
    </row>
    <row r="93" spans="1:13">
      <c r="A93" s="441"/>
      <c r="B93" s="441"/>
      <c r="C93" s="441"/>
      <c r="D93" s="441"/>
      <c r="E93" s="441"/>
      <c r="F93" s="441"/>
      <c r="G93" s="441"/>
      <c r="H93" s="441"/>
      <c r="I93" s="441"/>
      <c r="J93" s="441"/>
      <c r="K93" s="441"/>
      <c r="L93" s="441"/>
      <c r="M93" s="441"/>
    </row>
    <row r="94" spans="1:13">
      <c r="A94" s="441"/>
      <c r="B94" s="441"/>
      <c r="C94" s="441"/>
      <c r="D94" s="441"/>
      <c r="E94" s="441"/>
      <c r="F94" s="441"/>
      <c r="G94" s="441"/>
      <c r="H94" s="441"/>
      <c r="I94" s="441"/>
      <c r="J94" s="441"/>
      <c r="K94" s="441"/>
      <c r="L94" s="441"/>
      <c r="M94" s="441"/>
    </row>
    <row r="95" spans="1:13">
      <c r="A95" s="441"/>
      <c r="B95" s="441"/>
      <c r="C95" s="441"/>
      <c r="D95" s="441"/>
      <c r="E95" s="441"/>
      <c r="F95" s="441"/>
      <c r="G95" s="441"/>
      <c r="H95" s="441"/>
      <c r="I95" s="441"/>
      <c r="J95" s="441"/>
      <c r="K95" s="441"/>
      <c r="L95" s="441"/>
      <c r="M95" s="441"/>
    </row>
    <row r="96" spans="1:13">
      <c r="A96" s="441"/>
      <c r="B96" s="441"/>
      <c r="C96" s="441"/>
      <c r="D96" s="441"/>
      <c r="E96" s="441"/>
      <c r="F96" s="441"/>
      <c r="G96" s="441"/>
      <c r="H96" s="441"/>
      <c r="I96" s="441"/>
      <c r="J96" s="441"/>
      <c r="K96" s="441"/>
      <c r="L96" s="441"/>
      <c r="M96" s="441"/>
    </row>
    <row r="97" spans="1:13">
      <c r="A97" s="441"/>
      <c r="B97" s="441"/>
      <c r="C97" s="441"/>
      <c r="D97" s="441"/>
      <c r="E97" s="441"/>
      <c r="F97" s="441"/>
      <c r="G97" s="441"/>
      <c r="H97" s="441"/>
      <c r="I97" s="441"/>
      <c r="J97" s="441"/>
      <c r="K97" s="441"/>
      <c r="L97" s="441"/>
      <c r="M97" s="441"/>
    </row>
    <row r="98" spans="1:13">
      <c r="A98" s="441"/>
      <c r="B98" s="441"/>
      <c r="C98" s="441"/>
      <c r="D98" s="441"/>
      <c r="E98" s="441"/>
      <c r="F98" s="441"/>
      <c r="G98" s="441"/>
      <c r="H98" s="441"/>
      <c r="I98" s="441"/>
      <c r="J98" s="441"/>
      <c r="K98" s="441"/>
      <c r="L98" s="441"/>
      <c r="M98" s="441"/>
    </row>
    <row r="99" spans="1:13">
      <c r="A99" s="441"/>
      <c r="B99" s="441"/>
      <c r="C99" s="441"/>
      <c r="D99" s="441"/>
      <c r="E99" s="441"/>
      <c r="F99" s="441"/>
      <c r="G99" s="441"/>
      <c r="H99" s="441"/>
      <c r="I99" s="441"/>
      <c r="J99" s="441"/>
      <c r="K99" s="441"/>
      <c r="L99" s="441"/>
      <c r="M99" s="441"/>
    </row>
    <row r="100" spans="1:13">
      <c r="A100" s="441"/>
      <c r="B100" s="441"/>
      <c r="C100" s="441"/>
      <c r="D100" s="441"/>
      <c r="E100" s="441"/>
      <c r="F100" s="441"/>
      <c r="G100" s="441"/>
      <c r="H100" s="441"/>
      <c r="I100" s="441"/>
      <c r="J100" s="441"/>
      <c r="K100" s="441"/>
      <c r="L100" s="441"/>
      <c r="M100" s="441"/>
    </row>
    <row r="101" spans="1:13">
      <c r="A101" s="441"/>
      <c r="B101" s="441"/>
      <c r="C101" s="441"/>
      <c r="D101" s="441"/>
      <c r="E101" s="441"/>
      <c r="F101" s="441"/>
      <c r="G101" s="441"/>
      <c r="H101" s="441"/>
      <c r="I101" s="441"/>
      <c r="J101" s="441"/>
      <c r="K101" s="441"/>
      <c r="L101" s="441"/>
      <c r="M101" s="441"/>
    </row>
    <row r="102" spans="1:13">
      <c r="A102" s="441"/>
      <c r="B102" s="441"/>
      <c r="C102" s="441"/>
      <c r="D102" s="441"/>
      <c r="E102" s="441"/>
      <c r="F102" s="441"/>
      <c r="G102" s="441"/>
      <c r="H102" s="441"/>
      <c r="I102" s="441"/>
      <c r="J102" s="441"/>
      <c r="K102" s="441"/>
      <c r="L102" s="441"/>
      <c r="M102" s="441"/>
    </row>
    <row r="103" spans="1:13">
      <c r="A103" s="441"/>
      <c r="B103" s="441"/>
      <c r="C103" s="441"/>
      <c r="D103" s="441"/>
      <c r="E103" s="441"/>
      <c r="F103" s="441"/>
      <c r="G103" s="441"/>
      <c r="H103" s="441"/>
      <c r="I103" s="441"/>
      <c r="J103" s="441"/>
      <c r="K103" s="441"/>
      <c r="L103" s="441"/>
      <c r="M103" s="441"/>
    </row>
    <row r="104" spans="1:13">
      <c r="A104" s="441"/>
      <c r="B104" s="441"/>
      <c r="C104" s="441"/>
      <c r="D104" s="441"/>
      <c r="E104" s="441"/>
      <c r="F104" s="441"/>
      <c r="G104" s="441"/>
      <c r="H104" s="441"/>
      <c r="I104" s="441"/>
      <c r="J104" s="441"/>
      <c r="K104" s="441"/>
      <c r="L104" s="441"/>
      <c r="M104" s="441"/>
    </row>
    <row r="105" spans="1:13">
      <c r="A105" s="441"/>
      <c r="B105" s="441"/>
      <c r="C105" s="441"/>
      <c r="D105" s="441"/>
      <c r="E105" s="441"/>
      <c r="F105" s="441"/>
      <c r="G105" s="441"/>
      <c r="H105" s="441"/>
      <c r="I105" s="441"/>
      <c r="J105" s="441"/>
      <c r="K105" s="441"/>
      <c r="L105" s="441"/>
      <c r="M105" s="441"/>
    </row>
    <row r="106" spans="1:13">
      <c r="A106" s="441"/>
      <c r="B106" s="441"/>
      <c r="C106" s="441"/>
      <c r="D106" s="441"/>
      <c r="E106" s="441"/>
      <c r="F106" s="441"/>
      <c r="G106" s="441"/>
      <c r="H106" s="441"/>
      <c r="I106" s="441"/>
      <c r="J106" s="441"/>
      <c r="K106" s="441"/>
      <c r="L106" s="441"/>
      <c r="M106" s="441"/>
    </row>
    <row r="107" spans="1:13">
      <c r="A107" s="441"/>
      <c r="B107" s="441"/>
      <c r="C107" s="441"/>
      <c r="D107" s="441"/>
      <c r="E107" s="441"/>
      <c r="F107" s="441"/>
      <c r="G107" s="441"/>
      <c r="H107" s="441"/>
      <c r="I107" s="441"/>
      <c r="J107" s="441"/>
      <c r="K107" s="441"/>
      <c r="L107" s="441"/>
      <c r="M107" s="441"/>
    </row>
  </sheetData>
  <mergeCells count="31">
    <mergeCell ref="A32:C32"/>
    <mergeCell ref="D32:F32"/>
    <mergeCell ref="A33:F33"/>
    <mergeCell ref="A35:F35"/>
    <mergeCell ref="O31:P32"/>
    <mergeCell ref="O33:P34"/>
    <mergeCell ref="A22:P23"/>
    <mergeCell ref="A29:R30"/>
    <mergeCell ref="P24:P25"/>
    <mergeCell ref="A25:C25"/>
    <mergeCell ref="D25:F25"/>
    <mergeCell ref="A26:F26"/>
    <mergeCell ref="P26:P27"/>
    <mergeCell ref="D1:L3"/>
    <mergeCell ref="K4:K7"/>
    <mergeCell ref="A15:P16"/>
    <mergeCell ref="L17:P18"/>
    <mergeCell ref="A18:C18"/>
    <mergeCell ref="D18:F18"/>
    <mergeCell ref="M1:P3"/>
    <mergeCell ref="M4:P7"/>
    <mergeCell ref="A8:P9"/>
    <mergeCell ref="A11:C11"/>
    <mergeCell ref="D11:F11"/>
    <mergeCell ref="M10:P11"/>
    <mergeCell ref="M12:P14"/>
    <mergeCell ref="A21:F21"/>
    <mergeCell ref="A12:F12"/>
    <mergeCell ref="A14:F14"/>
    <mergeCell ref="A19:F19"/>
    <mergeCell ref="L19:P21"/>
  </mergeCells>
  <pageMargins left="0.51181102362204722" right="0.51181102362204722" top="0.78740157480314965" bottom="0.78740157480314965" header="0.31496062992125984" footer="0.31496062992125984"/>
  <pageSetup paperSize="9" scale="64" orientation="landscape" r:id="rId1"/>
  <headerFooter>
    <oddFooter>&amp;C&amp;"Arial,Negrito itálico"Gabriela Polachini
Engenheira Civil
CREA 121120804-4</oddFooter>
  </headerFooter>
  <rowBreaks count="1" manualBreakCount="1">
    <brk id="37"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topLeftCell="A16" zoomScaleNormal="100" zoomScaleSheetLayoutView="100" workbookViewId="0">
      <selection activeCell="O29" sqref="O29"/>
    </sheetView>
  </sheetViews>
  <sheetFormatPr defaultRowHeight="12.75"/>
  <cols>
    <col min="10" max="10" width="12.7109375" bestFit="1" customWidth="1"/>
    <col min="11" max="11" width="12.28515625" bestFit="1" customWidth="1"/>
    <col min="13" max="13" width="10.5703125" bestFit="1" customWidth="1"/>
    <col min="15" max="15" width="12.7109375" bestFit="1" customWidth="1"/>
  </cols>
  <sheetData>
    <row r="1" spans="1:15" s="552" customFormat="1" ht="12.75" customHeight="1">
      <c r="A1" s="624"/>
      <c r="B1" s="632"/>
      <c r="C1" s="632"/>
      <c r="D1" s="615"/>
      <c r="E1" s="1265" t="s">
        <v>25</v>
      </c>
      <c r="F1" s="1265"/>
      <c r="G1" s="1265"/>
      <c r="H1" s="1265"/>
      <c r="I1" s="1265"/>
      <c r="J1" s="1265"/>
      <c r="K1" s="1265"/>
      <c r="L1" s="1265"/>
      <c r="M1" s="1265"/>
      <c r="N1" s="1265"/>
      <c r="O1" s="1266"/>
    </row>
    <row r="2" spans="1:15" s="552" customFormat="1" ht="15">
      <c r="A2" s="623"/>
      <c r="B2" s="699"/>
      <c r="C2" s="699"/>
      <c r="D2" s="617"/>
      <c r="E2" s="1267"/>
      <c r="F2" s="1267"/>
      <c r="G2" s="1267"/>
      <c r="H2" s="1267"/>
      <c r="I2" s="1267"/>
      <c r="J2" s="1267"/>
      <c r="K2" s="1267"/>
      <c r="L2" s="1267"/>
      <c r="M2" s="1267"/>
      <c r="N2" s="1267"/>
      <c r="O2" s="1268"/>
    </row>
    <row r="3" spans="1:15" s="552" customFormat="1" ht="30.75" customHeight="1">
      <c r="A3" s="622"/>
      <c r="B3" s="690"/>
      <c r="C3" s="690"/>
      <c r="D3" s="616"/>
      <c r="E3" s="1269"/>
      <c r="F3" s="1269"/>
      <c r="G3" s="1269"/>
      <c r="H3" s="1269"/>
      <c r="I3" s="1269"/>
      <c r="J3" s="1269"/>
      <c r="K3" s="1269"/>
      <c r="L3" s="1269"/>
      <c r="M3" s="1269"/>
      <c r="N3" s="1269"/>
      <c r="O3" s="1270"/>
    </row>
    <row r="4" spans="1:15" s="552" customFormat="1">
      <c r="A4" s="627" t="s">
        <v>3</v>
      </c>
      <c r="B4" s="679" t="str">
        <f>'Escav. vala'!C4</f>
        <v>Pavimentação Asfáltica</v>
      </c>
      <c r="C4" s="679"/>
      <c r="D4" s="680"/>
      <c r="E4" s="1261"/>
      <c r="F4" s="1261"/>
      <c r="G4" s="1261"/>
      <c r="H4" s="1261"/>
      <c r="I4" s="1261"/>
      <c r="J4" s="1261"/>
      <c r="K4" s="1261"/>
      <c r="L4" s="1261"/>
      <c r="M4" s="1261"/>
      <c r="N4" s="1261"/>
      <c r="O4" s="1262"/>
    </row>
    <row r="5" spans="1:15" s="552" customFormat="1">
      <c r="A5" s="627" t="s">
        <v>4</v>
      </c>
      <c r="B5" s="679" t="str">
        <f>'Escav. vala'!C5</f>
        <v>Estacionamento Prefeitura</v>
      </c>
      <c r="C5" s="679"/>
      <c r="D5" s="680"/>
      <c r="E5" s="1261"/>
      <c r="F5" s="1261"/>
      <c r="G5" s="1261"/>
      <c r="H5" s="1261"/>
      <c r="I5" s="1261"/>
      <c r="J5" s="1261"/>
      <c r="K5" s="1261"/>
      <c r="L5" s="1261"/>
      <c r="M5" s="1261"/>
      <c r="N5" s="1261"/>
      <c r="O5" s="1262"/>
    </row>
    <row r="6" spans="1:15" s="552" customFormat="1">
      <c r="A6" s="627" t="s">
        <v>114</v>
      </c>
      <c r="B6" s="679"/>
      <c r="C6" s="679"/>
      <c r="D6" s="681"/>
      <c r="E6" s="1261"/>
      <c r="F6" s="1261"/>
      <c r="G6" s="1261"/>
      <c r="H6" s="1261"/>
      <c r="I6" s="1261"/>
      <c r="J6" s="1261"/>
      <c r="K6" s="1261"/>
      <c r="L6" s="1261"/>
      <c r="M6" s="1261"/>
      <c r="N6" s="1261"/>
      <c r="O6" s="1262"/>
    </row>
    <row r="7" spans="1:15" s="552" customFormat="1" ht="13.5" thickBot="1">
      <c r="A7" s="621" t="s">
        <v>16</v>
      </c>
      <c r="B7" s="620" t="str">
        <f>'Escav. vala'!C7</f>
        <v>Sorriso</v>
      </c>
      <c r="C7" s="619"/>
      <c r="D7" s="618"/>
      <c r="E7" s="1263"/>
      <c r="F7" s="1263"/>
      <c r="G7" s="1263"/>
      <c r="H7" s="1263"/>
      <c r="I7" s="1263"/>
      <c r="J7" s="1263"/>
      <c r="K7" s="1263"/>
      <c r="L7" s="1263"/>
      <c r="M7" s="1263"/>
      <c r="N7" s="1263"/>
      <c r="O7" s="1264"/>
    </row>
    <row r="8" spans="1:15" ht="15.75" thickBot="1">
      <c r="A8" s="1201" t="s">
        <v>229</v>
      </c>
      <c r="B8" s="1202"/>
      <c r="C8" s="1202"/>
      <c r="D8" s="1202"/>
      <c r="E8" s="1202"/>
      <c r="F8" s="1202"/>
      <c r="G8" s="1202"/>
      <c r="H8" s="1202"/>
      <c r="I8" s="1202"/>
      <c r="J8" s="1202"/>
      <c r="K8" s="1202"/>
      <c r="L8" s="1202"/>
      <c r="M8" s="1202"/>
      <c r="N8" s="1202"/>
      <c r="O8" s="1203"/>
    </row>
    <row r="9" spans="1:15" ht="27">
      <c r="A9" s="1204" t="s">
        <v>49</v>
      </c>
      <c r="B9" s="1205"/>
      <c r="C9" s="1205"/>
      <c r="D9" s="1205"/>
      <c r="E9" s="1205"/>
      <c r="F9" s="1206"/>
      <c r="G9" s="565" t="s">
        <v>42</v>
      </c>
      <c r="H9" s="565" t="s">
        <v>115</v>
      </c>
      <c r="I9" s="566" t="s">
        <v>14</v>
      </c>
      <c r="J9" s="1210" t="s">
        <v>230</v>
      </c>
      <c r="K9" s="1212" t="s">
        <v>231</v>
      </c>
      <c r="L9" s="567" t="s">
        <v>1</v>
      </c>
      <c r="M9" s="568" t="s">
        <v>232</v>
      </c>
      <c r="N9" s="1216" t="s">
        <v>244</v>
      </c>
      <c r="O9" s="1217"/>
    </row>
    <row r="10" spans="1:15" ht="13.5">
      <c r="A10" s="1207"/>
      <c r="B10" s="1208"/>
      <c r="C10" s="1208"/>
      <c r="D10" s="1208"/>
      <c r="E10" s="1208"/>
      <c r="F10" s="1209"/>
      <c r="G10" s="569" t="s">
        <v>13</v>
      </c>
      <c r="H10" s="569" t="s">
        <v>13</v>
      </c>
      <c r="I10" s="570" t="s">
        <v>15</v>
      </c>
      <c r="J10" s="1211"/>
      <c r="K10" s="1213"/>
      <c r="L10" s="569" t="s">
        <v>47</v>
      </c>
      <c r="M10" s="570" t="s">
        <v>121</v>
      </c>
      <c r="N10" s="1212"/>
      <c r="O10" s="1218"/>
    </row>
    <row r="11" spans="1:15" ht="13.5">
      <c r="A11" s="438" t="s">
        <v>337</v>
      </c>
      <c r="B11" s="439"/>
      <c r="C11" s="439"/>
      <c r="D11" s="439"/>
      <c r="E11" s="439"/>
      <c r="F11" s="440"/>
      <c r="G11" s="270"/>
      <c r="H11" s="271"/>
      <c r="I11" s="272">
        <f>'Base e Sub-base'!I12</f>
        <v>697.37</v>
      </c>
      <c r="J11" s="557">
        <v>4.0000000000000002E-4</v>
      </c>
      <c r="K11" s="558">
        <f>J11*I11</f>
        <v>0.27894800000000003</v>
      </c>
      <c r="L11" s="558">
        <v>450</v>
      </c>
      <c r="M11" s="554">
        <f>L11*K11</f>
        <v>125.52660000000002</v>
      </c>
      <c r="N11" s="1219"/>
      <c r="O11" s="1220"/>
    </row>
    <row r="12" spans="1:15" ht="13.5">
      <c r="A12" s="571"/>
      <c r="B12" s="572"/>
      <c r="C12" s="572"/>
      <c r="D12" s="572"/>
      <c r="E12" s="572"/>
      <c r="F12" s="573"/>
      <c r="G12" s="594"/>
      <c r="H12" s="575"/>
      <c r="I12" s="577"/>
      <c r="J12" s="586"/>
      <c r="K12" s="576"/>
      <c r="L12" s="576"/>
      <c r="M12" s="576"/>
      <c r="N12" s="1221"/>
      <c r="O12" s="1222"/>
    </row>
    <row r="13" spans="1:15" ht="14.25" thickBot="1">
      <c r="A13" s="579" t="s">
        <v>233</v>
      </c>
      <c r="B13" s="580"/>
      <c r="C13" s="581"/>
      <c r="D13" s="582"/>
      <c r="E13" s="580"/>
      <c r="F13" s="581"/>
      <c r="G13" s="583"/>
      <c r="H13" s="584"/>
      <c r="I13" s="551">
        <f>SUM(I11:I12)</f>
        <v>697.37</v>
      </c>
      <c r="J13" s="550"/>
      <c r="K13" s="551">
        <f>SUM(K11:K12)</f>
        <v>0.27894800000000003</v>
      </c>
      <c r="L13" s="551"/>
      <c r="M13" s="551">
        <f>SUM(M11:M12)</f>
        <v>125.52660000000002</v>
      </c>
      <c r="N13" s="1223"/>
      <c r="O13" s="1224"/>
    </row>
    <row r="14" spans="1:15" s="552" customFormat="1" ht="13.5">
      <c r="A14" s="549"/>
      <c r="B14" s="548"/>
      <c r="C14" s="288"/>
      <c r="D14" s="289"/>
      <c r="E14" s="548"/>
      <c r="F14" s="288"/>
      <c r="G14" s="290"/>
      <c r="H14" s="291"/>
      <c r="I14" s="292"/>
      <c r="J14" s="547"/>
      <c r="K14" s="292"/>
      <c r="L14" s="292"/>
      <c r="M14" s="292"/>
      <c r="N14" s="546"/>
      <c r="O14" s="545"/>
    </row>
    <row r="15" spans="1:15" s="552" customFormat="1" ht="14.25" thickBot="1">
      <c r="A15" s="544"/>
      <c r="B15" s="543"/>
      <c r="C15" s="542"/>
      <c r="D15" s="541"/>
      <c r="E15" s="543"/>
      <c r="F15" s="542"/>
      <c r="G15" s="540"/>
      <c r="H15" s="539"/>
      <c r="I15" s="538"/>
      <c r="J15" s="537"/>
      <c r="K15" s="538"/>
      <c r="L15" s="538"/>
      <c r="M15" s="538"/>
      <c r="N15" s="536"/>
      <c r="O15" s="535"/>
    </row>
    <row r="16" spans="1:15" s="552" customFormat="1" ht="15.75" thickBot="1">
      <c r="A16" s="1198" t="s">
        <v>120</v>
      </c>
      <c r="B16" s="1199"/>
      <c r="C16" s="1199"/>
      <c r="D16" s="1199"/>
      <c r="E16" s="1199"/>
      <c r="F16" s="1199"/>
      <c r="G16" s="1199"/>
      <c r="H16" s="1199"/>
      <c r="I16" s="1199"/>
      <c r="J16" s="1199"/>
      <c r="K16" s="1199"/>
      <c r="L16" s="1199"/>
      <c r="M16" s="1199"/>
      <c r="N16" s="1199"/>
      <c r="O16" s="1200"/>
    </row>
    <row r="17" spans="1:15" s="552" customFormat="1" ht="27">
      <c r="A17" s="1204" t="s">
        <v>49</v>
      </c>
      <c r="B17" s="1205"/>
      <c r="C17" s="1205"/>
      <c r="D17" s="1205"/>
      <c r="E17" s="1205"/>
      <c r="F17" s="1206"/>
      <c r="G17" s="565" t="s">
        <v>42</v>
      </c>
      <c r="H17" s="565" t="s">
        <v>115</v>
      </c>
      <c r="I17" s="566" t="s">
        <v>14</v>
      </c>
      <c r="J17" s="1210" t="s">
        <v>230</v>
      </c>
      <c r="K17" s="1212" t="s">
        <v>231</v>
      </c>
      <c r="L17" s="567" t="s">
        <v>1</v>
      </c>
      <c r="M17" s="568" t="s">
        <v>232</v>
      </c>
      <c r="N17" s="1216" t="s">
        <v>244</v>
      </c>
      <c r="O17" s="1217"/>
    </row>
    <row r="18" spans="1:15" s="552" customFormat="1" ht="13.5">
      <c r="A18" s="1207"/>
      <c r="B18" s="1208"/>
      <c r="C18" s="1208"/>
      <c r="D18" s="1208"/>
      <c r="E18" s="1208"/>
      <c r="F18" s="1209"/>
      <c r="G18" s="569" t="s">
        <v>13</v>
      </c>
      <c r="H18" s="569" t="s">
        <v>13</v>
      </c>
      <c r="I18" s="570" t="s">
        <v>15</v>
      </c>
      <c r="J18" s="1211"/>
      <c r="K18" s="1213"/>
      <c r="L18" s="569" t="s">
        <v>47</v>
      </c>
      <c r="M18" s="570" t="s">
        <v>121</v>
      </c>
      <c r="N18" s="1212"/>
      <c r="O18" s="1218"/>
    </row>
    <row r="19" spans="1:15" s="552" customFormat="1" ht="13.5">
      <c r="A19" s="438" t="s">
        <v>337</v>
      </c>
      <c r="B19" s="439"/>
      <c r="C19" s="439"/>
      <c r="D19" s="439"/>
      <c r="E19" s="439"/>
      <c r="F19" s="440"/>
      <c r="G19" s="270"/>
      <c r="H19" s="271"/>
      <c r="I19" s="272">
        <f>I11</f>
        <v>697.37</v>
      </c>
      <c r="J19" s="298">
        <v>1.2999999999999999E-3</v>
      </c>
      <c r="K19" s="576">
        <f>J19*I19</f>
        <v>0.90658099999999997</v>
      </c>
      <c r="L19" s="576">
        <v>450</v>
      </c>
      <c r="M19" s="576">
        <f>L19*K19</f>
        <v>407.96145000000001</v>
      </c>
      <c r="N19" s="1219"/>
      <c r="O19" s="1220"/>
    </row>
    <row r="20" spans="1:15" s="552" customFormat="1" ht="13.5">
      <c r="A20" s="571"/>
      <c r="B20" s="572"/>
      <c r="C20" s="572"/>
      <c r="D20" s="572"/>
      <c r="E20" s="572"/>
      <c r="F20" s="573"/>
      <c r="G20" s="594"/>
      <c r="H20" s="575"/>
      <c r="I20" s="577"/>
      <c r="J20" s="586"/>
      <c r="K20" s="576"/>
      <c r="L20" s="576"/>
      <c r="M20" s="576"/>
      <c r="N20" s="1221"/>
      <c r="O20" s="1222"/>
    </row>
    <row r="21" spans="1:15" s="552" customFormat="1" ht="14.25" thickBot="1">
      <c r="A21" s="579" t="s">
        <v>233</v>
      </c>
      <c r="B21" s="580"/>
      <c r="C21" s="581"/>
      <c r="D21" s="582"/>
      <c r="E21" s="580"/>
      <c r="F21" s="581"/>
      <c r="G21" s="583"/>
      <c r="H21" s="584"/>
      <c r="I21" s="551">
        <f>SUM(I19:I20)</f>
        <v>697.37</v>
      </c>
      <c r="J21" s="550"/>
      <c r="K21" s="551">
        <f>SUM(K19:K20)</f>
        <v>0.90658099999999997</v>
      </c>
      <c r="L21" s="551"/>
      <c r="M21" s="551">
        <f>SUM(M19:M20)</f>
        <v>407.96145000000001</v>
      </c>
      <c r="N21" s="1223"/>
      <c r="O21" s="1224"/>
    </row>
    <row r="22" spans="1:15">
      <c r="A22" s="587"/>
      <c r="B22" s="588"/>
      <c r="C22" s="588"/>
      <c r="D22" s="588"/>
      <c r="E22" s="588"/>
      <c r="F22" s="588"/>
      <c r="G22" s="588"/>
      <c r="H22" s="588"/>
      <c r="I22" s="588"/>
      <c r="J22" s="588"/>
      <c r="K22" s="588"/>
      <c r="L22" s="588"/>
      <c r="M22" s="588"/>
      <c r="N22" s="588"/>
      <c r="O22" s="589"/>
    </row>
    <row r="23" spans="1:15" ht="13.5" thickBot="1">
      <c r="A23" s="587"/>
      <c r="B23" s="588"/>
      <c r="C23" s="588"/>
      <c r="D23" s="588"/>
      <c r="E23" s="588"/>
      <c r="F23" s="588"/>
      <c r="G23" s="588"/>
      <c r="H23" s="588"/>
      <c r="I23" s="588"/>
      <c r="J23" s="588"/>
      <c r="K23" s="588"/>
      <c r="L23" s="588"/>
      <c r="M23" s="588"/>
      <c r="N23" s="588"/>
      <c r="O23" s="589"/>
    </row>
    <row r="24" spans="1:15" ht="15.75" thickBot="1">
      <c r="A24" s="1198" t="s">
        <v>175</v>
      </c>
      <c r="B24" s="1199"/>
      <c r="C24" s="1199"/>
      <c r="D24" s="1199"/>
      <c r="E24" s="1199"/>
      <c r="F24" s="1199"/>
      <c r="G24" s="1199"/>
      <c r="H24" s="1199"/>
      <c r="I24" s="1199"/>
      <c r="J24" s="1199"/>
      <c r="K24" s="1199"/>
      <c r="L24" s="1199"/>
      <c r="M24" s="1199"/>
      <c r="N24" s="1199"/>
      <c r="O24" s="1200"/>
    </row>
    <row r="25" spans="1:15" ht="40.5">
      <c r="A25" s="1225" t="s">
        <v>49</v>
      </c>
      <c r="B25" s="1226"/>
      <c r="C25" s="1226"/>
      <c r="D25" s="1226"/>
      <c r="E25" s="1226"/>
      <c r="F25" s="1227"/>
      <c r="G25" s="556" t="s">
        <v>14</v>
      </c>
      <c r="H25" s="556" t="s">
        <v>177</v>
      </c>
      <c r="I25" s="556" t="s">
        <v>44</v>
      </c>
      <c r="J25" s="556" t="s">
        <v>174</v>
      </c>
      <c r="K25" s="559" t="s">
        <v>173</v>
      </c>
      <c r="L25" s="563" t="s">
        <v>172</v>
      </c>
      <c r="M25" s="1196" t="s">
        <v>234</v>
      </c>
      <c r="N25" s="563" t="s">
        <v>235</v>
      </c>
      <c r="O25" s="605" t="s">
        <v>171</v>
      </c>
    </row>
    <row r="26" spans="1:15" ht="13.5">
      <c r="A26" s="1228"/>
      <c r="B26" s="1229"/>
      <c r="C26" s="1229"/>
      <c r="D26" s="1229"/>
      <c r="E26" s="1229"/>
      <c r="F26" s="1230"/>
      <c r="G26" s="564" t="s">
        <v>15</v>
      </c>
      <c r="H26" s="564" t="s">
        <v>13</v>
      </c>
      <c r="I26" s="564" t="s">
        <v>148</v>
      </c>
      <c r="J26" s="564" t="s">
        <v>170</v>
      </c>
      <c r="K26" s="564" t="s">
        <v>168</v>
      </c>
      <c r="L26" s="564" t="s">
        <v>169</v>
      </c>
      <c r="M26" s="1197"/>
      <c r="N26" s="564" t="s">
        <v>47</v>
      </c>
      <c r="O26" s="606" t="s">
        <v>167</v>
      </c>
    </row>
    <row r="27" spans="1:15" ht="13.5">
      <c r="A27" s="1272" t="s">
        <v>337</v>
      </c>
      <c r="B27" s="1273"/>
      <c r="C27" s="1273"/>
      <c r="D27" s="1273"/>
      <c r="E27" s="1273"/>
      <c r="F27" s="1274"/>
      <c r="G27" s="272">
        <v>697.37</v>
      </c>
      <c r="H27" s="560">
        <v>0.03</v>
      </c>
      <c r="I27" s="560">
        <f>G27*H27</f>
        <v>20.921099999999999</v>
      </c>
      <c r="J27" s="561">
        <v>2.4569999999999999</v>
      </c>
      <c r="K27" s="561">
        <f>I27*J27</f>
        <v>51.403142699999997</v>
      </c>
      <c r="L27" s="562">
        <v>0.06</v>
      </c>
      <c r="M27" s="558">
        <f>K27*L27</f>
        <v>3.0841885619999996</v>
      </c>
      <c r="N27" s="558">
        <v>450</v>
      </c>
      <c r="O27" s="607">
        <f>M27*N27</f>
        <v>1387.8848528999997</v>
      </c>
    </row>
    <row r="28" spans="1:15" ht="13.5">
      <c r="A28" s="571"/>
      <c r="B28" s="572"/>
      <c r="C28" s="572"/>
      <c r="D28" s="572"/>
      <c r="E28" s="572"/>
      <c r="F28" s="573"/>
      <c r="G28" s="574"/>
      <c r="H28" s="575"/>
      <c r="I28" s="577"/>
      <c r="J28" s="586"/>
      <c r="K28" s="576"/>
      <c r="L28" s="576"/>
      <c r="M28" s="576"/>
      <c r="N28" s="578"/>
      <c r="O28" s="603"/>
    </row>
    <row r="29" spans="1:15" ht="14.25" thickBot="1">
      <c r="A29" s="579" t="s">
        <v>236</v>
      </c>
      <c r="B29" s="580"/>
      <c r="C29" s="581"/>
      <c r="D29" s="582"/>
      <c r="E29" s="580"/>
      <c r="F29" s="581"/>
      <c r="G29" s="551">
        <f>SUM(G27:G28)</f>
        <v>697.37</v>
      </c>
      <c r="H29" s="584"/>
      <c r="I29" s="551">
        <f>SUM(I27:I28)</f>
        <v>20.921099999999999</v>
      </c>
      <c r="J29" s="585"/>
      <c r="K29" s="551">
        <f>SUM(K27:K28)</f>
        <v>51.403142699999997</v>
      </c>
      <c r="L29" s="585"/>
      <c r="M29" s="551">
        <f>SUM(M27:M28)</f>
        <v>3.0841885619999996</v>
      </c>
      <c r="N29" s="585"/>
      <c r="O29" s="585">
        <f>SUM(O27:O28)</f>
        <v>1387.8848528999997</v>
      </c>
    </row>
    <row r="30" spans="1:15">
      <c r="A30" s="587"/>
      <c r="B30" s="588"/>
      <c r="C30" s="588"/>
      <c r="D30" s="588"/>
      <c r="E30" s="588"/>
      <c r="F30" s="588"/>
      <c r="G30" s="588"/>
      <c r="H30" s="588"/>
      <c r="I30" s="588"/>
      <c r="J30" s="588"/>
      <c r="K30" s="588"/>
      <c r="L30" s="588"/>
      <c r="M30" s="588"/>
      <c r="N30" s="588"/>
      <c r="O30" s="589"/>
    </row>
    <row r="31" spans="1:15" ht="13.5" thickBot="1">
      <c r="A31" s="587"/>
      <c r="B31" s="588"/>
      <c r="C31" s="588"/>
      <c r="D31" s="588"/>
      <c r="E31" s="588"/>
      <c r="F31" s="588"/>
      <c r="G31" s="588"/>
      <c r="H31" s="588"/>
      <c r="I31" s="588"/>
      <c r="J31" s="588"/>
      <c r="K31" s="588"/>
      <c r="L31" s="588"/>
      <c r="M31" s="588"/>
      <c r="N31" s="588"/>
      <c r="O31" s="589"/>
    </row>
    <row r="32" spans="1:15" ht="15.75" thickBot="1">
      <c r="A32" s="1198" t="s">
        <v>237</v>
      </c>
      <c r="B32" s="1199"/>
      <c r="C32" s="1199"/>
      <c r="D32" s="1199"/>
      <c r="E32" s="1199"/>
      <c r="F32" s="1199"/>
      <c r="G32" s="1199"/>
      <c r="H32" s="1199"/>
      <c r="I32" s="1199"/>
      <c r="J32" s="1199"/>
      <c r="K32" s="1199"/>
      <c r="L32" s="1199"/>
      <c r="M32" s="1199"/>
      <c r="N32" s="1199"/>
      <c r="O32" s="1200"/>
    </row>
    <row r="33" spans="1:15" ht="27">
      <c r="A33" s="1225" t="s">
        <v>49</v>
      </c>
      <c r="B33" s="1226"/>
      <c r="C33" s="1226"/>
      <c r="D33" s="1226"/>
      <c r="E33" s="1226"/>
      <c r="F33" s="1227"/>
      <c r="G33" s="556" t="s">
        <v>14</v>
      </c>
      <c r="H33" s="556" t="s">
        <v>177</v>
      </c>
      <c r="I33" s="556" t="s">
        <v>44</v>
      </c>
      <c r="J33" s="556" t="s">
        <v>174</v>
      </c>
      <c r="K33" s="559" t="s">
        <v>173</v>
      </c>
      <c r="L33" s="1196" t="s">
        <v>238</v>
      </c>
      <c r="M33" s="1196" t="s">
        <v>178</v>
      </c>
      <c r="N33" s="1196" t="s">
        <v>179</v>
      </c>
      <c r="O33" s="605"/>
    </row>
    <row r="34" spans="1:15" ht="13.5">
      <c r="A34" s="1228"/>
      <c r="B34" s="1229"/>
      <c r="C34" s="1229"/>
      <c r="D34" s="1229"/>
      <c r="E34" s="1229"/>
      <c r="F34" s="1230"/>
      <c r="G34" s="564" t="s">
        <v>15</v>
      </c>
      <c r="H34" s="564" t="s">
        <v>13</v>
      </c>
      <c r="I34" s="564" t="s">
        <v>148</v>
      </c>
      <c r="J34" s="564" t="s">
        <v>170</v>
      </c>
      <c r="K34" s="564" t="s">
        <v>168</v>
      </c>
      <c r="L34" s="1197"/>
      <c r="M34" s="1197"/>
      <c r="N34" s="1197"/>
      <c r="O34" s="606"/>
    </row>
    <row r="35" spans="1:15" ht="13.5">
      <c r="A35" s="1275" t="s">
        <v>337</v>
      </c>
      <c r="B35" s="1276"/>
      <c r="C35" s="1276"/>
      <c r="D35" s="1276"/>
      <c r="E35" s="1276"/>
      <c r="F35" s="1277"/>
      <c r="G35" s="555">
        <f>G27</f>
        <v>697.37</v>
      </c>
      <c r="H35" s="560">
        <f>H27</f>
        <v>0.03</v>
      </c>
      <c r="I35" s="560">
        <f>I27</f>
        <v>20.921099999999999</v>
      </c>
      <c r="J35" s="561">
        <f>J27</f>
        <v>2.4569999999999999</v>
      </c>
      <c r="K35" s="561">
        <f>K27</f>
        <v>51.403142699999997</v>
      </c>
      <c r="L35" s="554">
        <f>0.3129*K35</f>
        <v>16.084043350830001</v>
      </c>
      <c r="M35" s="554">
        <f>0.1341*K35</f>
        <v>6.8931614360699998</v>
      </c>
      <c r="N35" s="554">
        <f>0.161*K35</f>
        <v>8.2759059746999988</v>
      </c>
      <c r="O35" s="607"/>
    </row>
    <row r="36" spans="1:15" ht="13.5">
      <c r="A36" s="571"/>
      <c r="B36" s="572"/>
      <c r="C36" s="572"/>
      <c r="D36" s="572"/>
      <c r="E36" s="572"/>
      <c r="F36" s="573"/>
      <c r="G36" s="594"/>
      <c r="H36" s="575"/>
      <c r="I36" s="577"/>
      <c r="J36" s="586"/>
      <c r="K36" s="576"/>
      <c r="L36" s="576"/>
      <c r="M36" s="576"/>
      <c r="N36" s="578"/>
      <c r="O36" s="603"/>
    </row>
    <row r="37" spans="1:15" ht="14.25" thickBot="1">
      <c r="A37" s="579" t="s">
        <v>239</v>
      </c>
      <c r="B37" s="580"/>
      <c r="C37" s="581"/>
      <c r="D37" s="582"/>
      <c r="E37" s="580"/>
      <c r="F37" s="581"/>
      <c r="G37" s="551">
        <f>SUM(G35:G36)</f>
        <v>697.37</v>
      </c>
      <c r="H37" s="583"/>
      <c r="I37" s="551">
        <f>SUM(I35:I36)</f>
        <v>20.921099999999999</v>
      </c>
      <c r="J37" s="583"/>
      <c r="K37" s="551">
        <f>SUM(K35:K36)</f>
        <v>51.403142699999997</v>
      </c>
      <c r="L37" s="551">
        <f>SUM(L35:L36)</f>
        <v>16.084043350830001</v>
      </c>
      <c r="M37" s="551">
        <f>SUM(M35:M36)</f>
        <v>6.8931614360699998</v>
      </c>
      <c r="N37" s="551">
        <f>SUM(N35:N36)</f>
        <v>8.2759059746999988</v>
      </c>
      <c r="O37" s="604"/>
    </row>
    <row r="38" spans="1:15">
      <c r="A38" s="587"/>
      <c r="B38" s="588"/>
      <c r="C38" s="588"/>
      <c r="D38" s="588"/>
      <c r="E38" s="588"/>
      <c r="F38" s="588"/>
      <c r="G38" s="588"/>
      <c r="H38" s="588"/>
      <c r="I38" s="588"/>
      <c r="J38" s="588"/>
      <c r="K38" s="588"/>
      <c r="L38" s="588"/>
      <c r="M38" s="588"/>
      <c r="N38" s="588"/>
      <c r="O38" s="589"/>
    </row>
    <row r="39" spans="1:15" ht="13.5" thickBot="1">
      <c r="A39" s="587"/>
      <c r="B39" s="588"/>
      <c r="C39" s="588"/>
      <c r="D39" s="588"/>
      <c r="E39" s="588"/>
      <c r="F39" s="588"/>
      <c r="G39" s="588"/>
      <c r="H39" s="588"/>
      <c r="I39" s="588"/>
      <c r="J39" s="588"/>
      <c r="K39" s="588"/>
      <c r="L39" s="588"/>
      <c r="M39" s="588"/>
      <c r="N39" s="588"/>
      <c r="O39" s="589"/>
    </row>
    <row r="40" spans="1:15" ht="15.75" thickBot="1">
      <c r="A40" s="1198" t="s">
        <v>240</v>
      </c>
      <c r="B40" s="1199"/>
      <c r="C40" s="1199"/>
      <c r="D40" s="1199"/>
      <c r="E40" s="1199"/>
      <c r="F40" s="1199"/>
      <c r="G40" s="1199"/>
      <c r="H40" s="1199"/>
      <c r="I40" s="1199"/>
      <c r="J40" s="1199"/>
      <c r="K40" s="1199"/>
      <c r="L40" s="1199"/>
      <c r="M40" s="1199"/>
      <c r="N40" s="1199"/>
      <c r="O40" s="1200"/>
    </row>
    <row r="41" spans="1:15" ht="31.5" customHeight="1">
      <c r="A41" s="1240" t="s">
        <v>49</v>
      </c>
      <c r="B41" s="1241"/>
      <c r="C41" s="1241"/>
      <c r="D41" s="1241"/>
      <c r="E41" s="1241"/>
      <c r="F41" s="1241"/>
      <c r="G41" s="590" t="s">
        <v>14</v>
      </c>
      <c r="H41" s="590" t="s">
        <v>176</v>
      </c>
      <c r="I41" s="590" t="s">
        <v>1</v>
      </c>
      <c r="J41" s="591" t="s">
        <v>46</v>
      </c>
      <c r="K41" s="1216"/>
      <c r="L41" s="1271"/>
      <c r="M41" s="1271"/>
      <c r="N41" s="1271"/>
      <c r="O41" s="1217"/>
    </row>
    <row r="42" spans="1:15" ht="21" customHeight="1">
      <c r="A42" s="1242"/>
      <c r="B42" s="1243"/>
      <c r="C42" s="1243"/>
      <c r="D42" s="1243"/>
      <c r="E42" s="1243"/>
      <c r="F42" s="1243"/>
      <c r="G42" s="592" t="s">
        <v>15</v>
      </c>
      <c r="H42" s="592" t="s">
        <v>40</v>
      </c>
      <c r="I42" s="592" t="s">
        <v>47</v>
      </c>
      <c r="J42" s="593" t="s">
        <v>108</v>
      </c>
      <c r="K42" s="1212"/>
      <c r="L42" s="1243"/>
      <c r="M42" s="1243"/>
      <c r="N42" s="1243"/>
      <c r="O42" s="1218"/>
    </row>
    <row r="43" spans="1:15" ht="13.5" customHeight="1">
      <c r="A43" s="1244" t="s">
        <v>241</v>
      </c>
      <c r="B43" s="1245"/>
      <c r="C43" s="1245"/>
      <c r="D43" s="1245"/>
      <c r="E43" s="1245"/>
      <c r="F43" s="1246"/>
      <c r="G43" s="1250">
        <f>G37</f>
        <v>697.37</v>
      </c>
      <c r="H43" s="1250">
        <f>L37+M37</f>
        <v>22.9772047869</v>
      </c>
      <c r="I43" s="1250">
        <v>270</v>
      </c>
      <c r="J43" s="1214">
        <f>H43*I43</f>
        <v>6203.8452924630001</v>
      </c>
      <c r="K43" s="1231"/>
      <c r="L43" s="1232"/>
      <c r="M43" s="1232"/>
      <c r="N43" s="1232"/>
      <c r="O43" s="1233"/>
    </row>
    <row r="44" spans="1:15" ht="13.5" customHeight="1">
      <c r="A44" s="1247"/>
      <c r="B44" s="1248"/>
      <c r="C44" s="1248"/>
      <c r="D44" s="1248"/>
      <c r="E44" s="1248"/>
      <c r="F44" s="1249"/>
      <c r="G44" s="1251"/>
      <c r="H44" s="1251"/>
      <c r="I44" s="1251"/>
      <c r="J44" s="1215"/>
      <c r="K44" s="1234"/>
      <c r="L44" s="1235"/>
      <c r="M44" s="1235"/>
      <c r="N44" s="1235"/>
      <c r="O44" s="1236"/>
    </row>
    <row r="45" spans="1:15" ht="14.25" customHeight="1">
      <c r="A45" s="1252" t="s">
        <v>242</v>
      </c>
      <c r="B45" s="1253"/>
      <c r="C45" s="1253"/>
      <c r="D45" s="1253"/>
      <c r="E45" s="1253"/>
      <c r="F45" s="1254"/>
      <c r="G45" s="1250">
        <f>G37</f>
        <v>697.37</v>
      </c>
      <c r="H45" s="1250">
        <f>N37</f>
        <v>8.2759059746999988</v>
      </c>
      <c r="I45" s="1250">
        <v>17</v>
      </c>
      <c r="J45" s="1214">
        <f>H45*I45</f>
        <v>140.69040156989999</v>
      </c>
      <c r="K45" s="1234"/>
      <c r="L45" s="1235"/>
      <c r="M45" s="1235"/>
      <c r="N45" s="1235"/>
      <c r="O45" s="1236"/>
    </row>
    <row r="46" spans="1:15" ht="14.25" customHeight="1">
      <c r="A46" s="1255"/>
      <c r="B46" s="1256"/>
      <c r="C46" s="1256"/>
      <c r="D46" s="1256"/>
      <c r="E46" s="1256"/>
      <c r="F46" s="1257"/>
      <c r="G46" s="1251"/>
      <c r="H46" s="1251"/>
      <c r="I46" s="1251"/>
      <c r="J46" s="1215"/>
      <c r="K46" s="1237"/>
      <c r="L46" s="1238"/>
      <c r="M46" s="1238"/>
      <c r="N46" s="1238"/>
      <c r="O46" s="1239"/>
    </row>
    <row r="47" spans="1:15" ht="15" thickBot="1">
      <c r="A47" s="595" t="s">
        <v>243</v>
      </c>
      <c r="B47" s="596"/>
      <c r="C47" s="597"/>
      <c r="D47" s="598"/>
      <c r="E47" s="596"/>
      <c r="F47" s="597"/>
      <c r="G47" s="599"/>
      <c r="H47" s="600"/>
      <c r="I47" s="601"/>
      <c r="J47" s="602"/>
      <c r="K47" s="1258"/>
      <c r="L47" s="1259"/>
      <c r="M47" s="1259"/>
      <c r="N47" s="1259"/>
      <c r="O47" s="1260"/>
    </row>
  </sheetData>
  <mergeCells count="41">
    <mergeCell ref="K47:O47"/>
    <mergeCell ref="E4:O7"/>
    <mergeCell ref="E1:O3"/>
    <mergeCell ref="I43:I44"/>
    <mergeCell ref="J43:J44"/>
    <mergeCell ref="A16:O16"/>
    <mergeCell ref="A17:F18"/>
    <mergeCell ref="J17:J18"/>
    <mergeCell ref="K17:K18"/>
    <mergeCell ref="N17:O18"/>
    <mergeCell ref="N19:O20"/>
    <mergeCell ref="N21:O21"/>
    <mergeCell ref="K41:O42"/>
    <mergeCell ref="A27:F27"/>
    <mergeCell ref="A35:F35"/>
    <mergeCell ref="I45:I46"/>
    <mergeCell ref="J45:J46"/>
    <mergeCell ref="N9:O10"/>
    <mergeCell ref="N11:O12"/>
    <mergeCell ref="N13:O13"/>
    <mergeCell ref="A24:O24"/>
    <mergeCell ref="A25:F26"/>
    <mergeCell ref="M25:M26"/>
    <mergeCell ref="K43:O46"/>
    <mergeCell ref="A41:F42"/>
    <mergeCell ref="A43:F44"/>
    <mergeCell ref="G43:G44"/>
    <mergeCell ref="H43:H44"/>
    <mergeCell ref="A45:F46"/>
    <mergeCell ref="G45:G46"/>
    <mergeCell ref="H45:H46"/>
    <mergeCell ref="A33:F34"/>
    <mergeCell ref="L33:L34"/>
    <mergeCell ref="M33:M34"/>
    <mergeCell ref="N33:N34"/>
    <mergeCell ref="A40:O40"/>
    <mergeCell ref="A8:O8"/>
    <mergeCell ref="A9:F10"/>
    <mergeCell ref="J9:J10"/>
    <mergeCell ref="K9:K10"/>
    <mergeCell ref="A32:O32"/>
  </mergeCells>
  <pageMargins left="0.51181102362204722" right="0.51181102362204722" top="0.78740157480314965" bottom="0.78740157480314965" header="0.31496062992125984" footer="0.31496062992125984"/>
  <pageSetup paperSize="9" scale="63" orientation="landscape" r:id="rId1"/>
  <headerFooter>
    <oddFooter>&amp;C&amp;"Arial,Negrito itálico"Gabriela Polachini
Engenheira Civil
CREA 121120804-4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showGridLines="0" view="pageBreakPreview" zoomScale="90" zoomScaleNormal="80" zoomScaleSheetLayoutView="90" workbookViewId="0">
      <selection activeCell="H14" sqref="H14"/>
    </sheetView>
  </sheetViews>
  <sheetFormatPr defaultRowHeight="12"/>
  <cols>
    <col min="1" max="1" width="6.7109375" style="349" customWidth="1"/>
    <col min="2" max="2" width="2.85546875" style="349" customWidth="1"/>
    <col min="3" max="3" width="6.7109375" style="349" customWidth="1"/>
    <col min="4" max="4" width="8" style="349" customWidth="1"/>
    <col min="5" max="5" width="1.7109375" style="349" customWidth="1"/>
    <col min="6" max="6" width="11.42578125" style="349" customWidth="1"/>
    <col min="7" max="13" width="12.7109375" style="349" customWidth="1"/>
    <col min="14" max="14" width="29.7109375" style="349" customWidth="1"/>
    <col min="15" max="237" width="10.7109375" style="441" customWidth="1"/>
    <col min="238" max="256" width="10.7109375" style="441"/>
    <col min="257" max="257" width="6.7109375" style="441" customWidth="1"/>
    <col min="258" max="258" width="2.85546875" style="441" customWidth="1"/>
    <col min="259" max="259" width="6.7109375" style="441" customWidth="1"/>
    <col min="260" max="260" width="8" style="441" customWidth="1"/>
    <col min="261" max="261" width="1.7109375" style="441" customWidth="1"/>
    <col min="262" max="262" width="11.42578125" style="441" customWidth="1"/>
    <col min="263" max="269" width="12.7109375" style="441" customWidth="1"/>
    <col min="270" max="270" width="29.7109375" style="441" customWidth="1"/>
    <col min="271" max="493" width="10.7109375" style="441" customWidth="1"/>
    <col min="494" max="512" width="10.7109375" style="441"/>
    <col min="513" max="513" width="6.7109375" style="441" customWidth="1"/>
    <col min="514" max="514" width="2.85546875" style="441" customWidth="1"/>
    <col min="515" max="515" width="6.7109375" style="441" customWidth="1"/>
    <col min="516" max="516" width="8" style="441" customWidth="1"/>
    <col min="517" max="517" width="1.7109375" style="441" customWidth="1"/>
    <col min="518" max="518" width="11.42578125" style="441" customWidth="1"/>
    <col min="519" max="525" width="12.7109375" style="441" customWidth="1"/>
    <col min="526" max="526" width="29.7109375" style="441" customWidth="1"/>
    <col min="527" max="749" width="10.7109375" style="441" customWidth="1"/>
    <col min="750" max="768" width="10.7109375" style="441"/>
    <col min="769" max="769" width="6.7109375" style="441" customWidth="1"/>
    <col min="770" max="770" width="2.85546875" style="441" customWidth="1"/>
    <col min="771" max="771" width="6.7109375" style="441" customWidth="1"/>
    <col min="772" max="772" width="8" style="441" customWidth="1"/>
    <col min="773" max="773" width="1.7109375" style="441" customWidth="1"/>
    <col min="774" max="774" width="11.42578125" style="441" customWidth="1"/>
    <col min="775" max="781" width="12.7109375" style="441" customWidth="1"/>
    <col min="782" max="782" width="29.7109375" style="441" customWidth="1"/>
    <col min="783" max="1005" width="10.7109375" style="441" customWidth="1"/>
    <col min="1006" max="1024" width="9.140625" style="441"/>
    <col min="1025" max="1025" width="6.7109375" style="441" customWidth="1"/>
    <col min="1026" max="1026" width="2.85546875" style="441" customWidth="1"/>
    <col min="1027" max="1027" width="6.7109375" style="441" customWidth="1"/>
    <col min="1028" max="1028" width="8" style="441" customWidth="1"/>
    <col min="1029" max="1029" width="1.7109375" style="441" customWidth="1"/>
    <col min="1030" max="1030" width="11.42578125" style="441" customWidth="1"/>
    <col min="1031" max="1037" width="12.7109375" style="441" customWidth="1"/>
    <col min="1038" max="1038" width="29.7109375" style="441" customWidth="1"/>
    <col min="1039" max="1261" width="10.7109375" style="441" customWidth="1"/>
    <col min="1262" max="1280" width="10.7109375" style="441"/>
    <col min="1281" max="1281" width="6.7109375" style="441" customWidth="1"/>
    <col min="1282" max="1282" width="2.85546875" style="441" customWidth="1"/>
    <col min="1283" max="1283" width="6.7109375" style="441" customWidth="1"/>
    <col min="1284" max="1284" width="8" style="441" customWidth="1"/>
    <col min="1285" max="1285" width="1.7109375" style="441" customWidth="1"/>
    <col min="1286" max="1286" width="11.42578125" style="441" customWidth="1"/>
    <col min="1287" max="1293" width="12.7109375" style="441" customWidth="1"/>
    <col min="1294" max="1294" width="29.7109375" style="441" customWidth="1"/>
    <col min="1295" max="1517" width="10.7109375" style="441" customWidth="1"/>
    <col min="1518" max="1536" width="10.7109375" style="441"/>
    <col min="1537" max="1537" width="6.7109375" style="441" customWidth="1"/>
    <col min="1538" max="1538" width="2.85546875" style="441" customWidth="1"/>
    <col min="1539" max="1539" width="6.7109375" style="441" customWidth="1"/>
    <col min="1540" max="1540" width="8" style="441" customWidth="1"/>
    <col min="1541" max="1541" width="1.7109375" style="441" customWidth="1"/>
    <col min="1542" max="1542" width="11.42578125" style="441" customWidth="1"/>
    <col min="1543" max="1549" width="12.7109375" style="441" customWidth="1"/>
    <col min="1550" max="1550" width="29.7109375" style="441" customWidth="1"/>
    <col min="1551" max="1773" width="10.7109375" style="441" customWidth="1"/>
    <col min="1774" max="1792" width="10.7109375" style="441"/>
    <col min="1793" max="1793" width="6.7109375" style="441" customWidth="1"/>
    <col min="1794" max="1794" width="2.85546875" style="441" customWidth="1"/>
    <col min="1795" max="1795" width="6.7109375" style="441" customWidth="1"/>
    <col min="1796" max="1796" width="8" style="441" customWidth="1"/>
    <col min="1797" max="1797" width="1.7109375" style="441" customWidth="1"/>
    <col min="1798" max="1798" width="11.42578125" style="441" customWidth="1"/>
    <col min="1799" max="1805" width="12.7109375" style="441" customWidth="1"/>
    <col min="1806" max="1806" width="29.7109375" style="441" customWidth="1"/>
    <col min="1807" max="2029" width="10.7109375" style="441" customWidth="1"/>
    <col min="2030" max="2048" width="9.140625" style="441"/>
    <col min="2049" max="2049" width="6.7109375" style="441" customWidth="1"/>
    <col min="2050" max="2050" width="2.85546875" style="441" customWidth="1"/>
    <col min="2051" max="2051" width="6.7109375" style="441" customWidth="1"/>
    <col min="2052" max="2052" width="8" style="441" customWidth="1"/>
    <col min="2053" max="2053" width="1.7109375" style="441" customWidth="1"/>
    <col min="2054" max="2054" width="11.42578125" style="441" customWidth="1"/>
    <col min="2055" max="2061" width="12.7109375" style="441" customWidth="1"/>
    <col min="2062" max="2062" width="29.7109375" style="441" customWidth="1"/>
    <col min="2063" max="2285" width="10.7109375" style="441" customWidth="1"/>
    <col min="2286" max="2304" width="10.7109375" style="441"/>
    <col min="2305" max="2305" width="6.7109375" style="441" customWidth="1"/>
    <col min="2306" max="2306" width="2.85546875" style="441" customWidth="1"/>
    <col min="2307" max="2307" width="6.7109375" style="441" customWidth="1"/>
    <col min="2308" max="2308" width="8" style="441" customWidth="1"/>
    <col min="2309" max="2309" width="1.7109375" style="441" customWidth="1"/>
    <col min="2310" max="2310" width="11.42578125" style="441" customWidth="1"/>
    <col min="2311" max="2317" width="12.7109375" style="441" customWidth="1"/>
    <col min="2318" max="2318" width="29.7109375" style="441" customWidth="1"/>
    <col min="2319" max="2541" width="10.7109375" style="441" customWidth="1"/>
    <col min="2542" max="2560" width="10.7109375" style="441"/>
    <col min="2561" max="2561" width="6.7109375" style="441" customWidth="1"/>
    <col min="2562" max="2562" width="2.85546875" style="441" customWidth="1"/>
    <col min="2563" max="2563" width="6.7109375" style="441" customWidth="1"/>
    <col min="2564" max="2564" width="8" style="441" customWidth="1"/>
    <col min="2565" max="2565" width="1.7109375" style="441" customWidth="1"/>
    <col min="2566" max="2566" width="11.42578125" style="441" customWidth="1"/>
    <col min="2567" max="2573" width="12.7109375" style="441" customWidth="1"/>
    <col min="2574" max="2574" width="29.7109375" style="441" customWidth="1"/>
    <col min="2575" max="2797" width="10.7109375" style="441" customWidth="1"/>
    <col min="2798" max="2816" width="10.7109375" style="441"/>
    <col min="2817" max="2817" width="6.7109375" style="441" customWidth="1"/>
    <col min="2818" max="2818" width="2.85546875" style="441" customWidth="1"/>
    <col min="2819" max="2819" width="6.7109375" style="441" customWidth="1"/>
    <col min="2820" max="2820" width="8" style="441" customWidth="1"/>
    <col min="2821" max="2821" width="1.7109375" style="441" customWidth="1"/>
    <col min="2822" max="2822" width="11.42578125" style="441" customWidth="1"/>
    <col min="2823" max="2829" width="12.7109375" style="441" customWidth="1"/>
    <col min="2830" max="2830" width="29.7109375" style="441" customWidth="1"/>
    <col min="2831" max="3053" width="10.7109375" style="441" customWidth="1"/>
    <col min="3054" max="3072" width="9.140625" style="441"/>
    <col min="3073" max="3073" width="6.7109375" style="441" customWidth="1"/>
    <col min="3074" max="3074" width="2.85546875" style="441" customWidth="1"/>
    <col min="3075" max="3075" width="6.7109375" style="441" customWidth="1"/>
    <col min="3076" max="3076" width="8" style="441" customWidth="1"/>
    <col min="3077" max="3077" width="1.7109375" style="441" customWidth="1"/>
    <col min="3078" max="3078" width="11.42578125" style="441" customWidth="1"/>
    <col min="3079" max="3085" width="12.7109375" style="441" customWidth="1"/>
    <col min="3086" max="3086" width="29.7109375" style="441" customWidth="1"/>
    <col min="3087" max="3309" width="10.7109375" style="441" customWidth="1"/>
    <col min="3310" max="3328" width="10.7109375" style="441"/>
    <col min="3329" max="3329" width="6.7109375" style="441" customWidth="1"/>
    <col min="3330" max="3330" width="2.85546875" style="441" customWidth="1"/>
    <col min="3331" max="3331" width="6.7109375" style="441" customWidth="1"/>
    <col min="3332" max="3332" width="8" style="441" customWidth="1"/>
    <col min="3333" max="3333" width="1.7109375" style="441" customWidth="1"/>
    <col min="3334" max="3334" width="11.42578125" style="441" customWidth="1"/>
    <col min="3335" max="3341" width="12.7109375" style="441" customWidth="1"/>
    <col min="3342" max="3342" width="29.7109375" style="441" customWidth="1"/>
    <col min="3343" max="3565" width="10.7109375" style="441" customWidth="1"/>
    <col min="3566" max="3584" width="10.7109375" style="441"/>
    <col min="3585" max="3585" width="6.7109375" style="441" customWidth="1"/>
    <col min="3586" max="3586" width="2.85546875" style="441" customWidth="1"/>
    <col min="3587" max="3587" width="6.7109375" style="441" customWidth="1"/>
    <col min="3588" max="3588" width="8" style="441" customWidth="1"/>
    <col min="3589" max="3589" width="1.7109375" style="441" customWidth="1"/>
    <col min="3590" max="3590" width="11.42578125" style="441" customWidth="1"/>
    <col min="3591" max="3597" width="12.7109375" style="441" customWidth="1"/>
    <col min="3598" max="3598" width="29.7109375" style="441" customWidth="1"/>
    <col min="3599" max="3821" width="10.7109375" style="441" customWidth="1"/>
    <col min="3822" max="3840" width="10.7109375" style="441"/>
    <col min="3841" max="3841" width="6.7109375" style="441" customWidth="1"/>
    <col min="3842" max="3842" width="2.85546875" style="441" customWidth="1"/>
    <col min="3843" max="3843" width="6.7109375" style="441" customWidth="1"/>
    <col min="3844" max="3844" width="8" style="441" customWidth="1"/>
    <col min="3845" max="3845" width="1.7109375" style="441" customWidth="1"/>
    <col min="3846" max="3846" width="11.42578125" style="441" customWidth="1"/>
    <col min="3847" max="3853" width="12.7109375" style="441" customWidth="1"/>
    <col min="3854" max="3854" width="29.7109375" style="441" customWidth="1"/>
    <col min="3855" max="4077" width="10.7109375" style="441" customWidth="1"/>
    <col min="4078" max="4096" width="9.140625" style="441"/>
    <col min="4097" max="4097" width="6.7109375" style="441" customWidth="1"/>
    <col min="4098" max="4098" width="2.85546875" style="441" customWidth="1"/>
    <col min="4099" max="4099" width="6.7109375" style="441" customWidth="1"/>
    <col min="4100" max="4100" width="8" style="441" customWidth="1"/>
    <col min="4101" max="4101" width="1.7109375" style="441" customWidth="1"/>
    <col min="4102" max="4102" width="11.42578125" style="441" customWidth="1"/>
    <col min="4103" max="4109" width="12.7109375" style="441" customWidth="1"/>
    <col min="4110" max="4110" width="29.7109375" style="441" customWidth="1"/>
    <col min="4111" max="4333" width="10.7109375" style="441" customWidth="1"/>
    <col min="4334" max="4352" width="10.7109375" style="441"/>
    <col min="4353" max="4353" width="6.7109375" style="441" customWidth="1"/>
    <col min="4354" max="4354" width="2.85546875" style="441" customWidth="1"/>
    <col min="4355" max="4355" width="6.7109375" style="441" customWidth="1"/>
    <col min="4356" max="4356" width="8" style="441" customWidth="1"/>
    <col min="4357" max="4357" width="1.7109375" style="441" customWidth="1"/>
    <col min="4358" max="4358" width="11.42578125" style="441" customWidth="1"/>
    <col min="4359" max="4365" width="12.7109375" style="441" customWidth="1"/>
    <col min="4366" max="4366" width="29.7109375" style="441" customWidth="1"/>
    <col min="4367" max="4589" width="10.7109375" style="441" customWidth="1"/>
    <col min="4590" max="4608" width="10.7109375" style="441"/>
    <col min="4609" max="4609" width="6.7109375" style="441" customWidth="1"/>
    <col min="4610" max="4610" width="2.85546875" style="441" customWidth="1"/>
    <col min="4611" max="4611" width="6.7109375" style="441" customWidth="1"/>
    <col min="4612" max="4612" width="8" style="441" customWidth="1"/>
    <col min="4613" max="4613" width="1.7109375" style="441" customWidth="1"/>
    <col min="4614" max="4614" width="11.42578125" style="441" customWidth="1"/>
    <col min="4615" max="4621" width="12.7109375" style="441" customWidth="1"/>
    <col min="4622" max="4622" width="29.7109375" style="441" customWidth="1"/>
    <col min="4623" max="4845" width="10.7109375" style="441" customWidth="1"/>
    <col min="4846" max="4864" width="10.7109375" style="441"/>
    <col min="4865" max="4865" width="6.7109375" style="441" customWidth="1"/>
    <col min="4866" max="4866" width="2.85546875" style="441" customWidth="1"/>
    <col min="4867" max="4867" width="6.7109375" style="441" customWidth="1"/>
    <col min="4868" max="4868" width="8" style="441" customWidth="1"/>
    <col min="4869" max="4869" width="1.7109375" style="441" customWidth="1"/>
    <col min="4870" max="4870" width="11.42578125" style="441" customWidth="1"/>
    <col min="4871" max="4877" width="12.7109375" style="441" customWidth="1"/>
    <col min="4878" max="4878" width="29.7109375" style="441" customWidth="1"/>
    <col min="4879" max="5101" width="10.7109375" style="441" customWidth="1"/>
    <col min="5102" max="5120" width="9.140625" style="441"/>
    <col min="5121" max="5121" width="6.7109375" style="441" customWidth="1"/>
    <col min="5122" max="5122" width="2.85546875" style="441" customWidth="1"/>
    <col min="5123" max="5123" width="6.7109375" style="441" customWidth="1"/>
    <col min="5124" max="5124" width="8" style="441" customWidth="1"/>
    <col min="5125" max="5125" width="1.7109375" style="441" customWidth="1"/>
    <col min="5126" max="5126" width="11.42578125" style="441" customWidth="1"/>
    <col min="5127" max="5133" width="12.7109375" style="441" customWidth="1"/>
    <col min="5134" max="5134" width="29.7109375" style="441" customWidth="1"/>
    <col min="5135" max="5357" width="10.7109375" style="441" customWidth="1"/>
    <col min="5358" max="5376" width="10.7109375" style="441"/>
    <col min="5377" max="5377" width="6.7109375" style="441" customWidth="1"/>
    <col min="5378" max="5378" width="2.85546875" style="441" customWidth="1"/>
    <col min="5379" max="5379" width="6.7109375" style="441" customWidth="1"/>
    <col min="5380" max="5380" width="8" style="441" customWidth="1"/>
    <col min="5381" max="5381" width="1.7109375" style="441" customWidth="1"/>
    <col min="5382" max="5382" width="11.42578125" style="441" customWidth="1"/>
    <col min="5383" max="5389" width="12.7109375" style="441" customWidth="1"/>
    <col min="5390" max="5390" width="29.7109375" style="441" customWidth="1"/>
    <col min="5391" max="5613" width="10.7109375" style="441" customWidth="1"/>
    <col min="5614" max="5632" width="10.7109375" style="441"/>
    <col min="5633" max="5633" width="6.7109375" style="441" customWidth="1"/>
    <col min="5634" max="5634" width="2.85546875" style="441" customWidth="1"/>
    <col min="5635" max="5635" width="6.7109375" style="441" customWidth="1"/>
    <col min="5636" max="5636" width="8" style="441" customWidth="1"/>
    <col min="5637" max="5637" width="1.7109375" style="441" customWidth="1"/>
    <col min="5638" max="5638" width="11.42578125" style="441" customWidth="1"/>
    <col min="5639" max="5645" width="12.7109375" style="441" customWidth="1"/>
    <col min="5646" max="5646" width="29.7109375" style="441" customWidth="1"/>
    <col min="5647" max="5869" width="10.7109375" style="441" customWidth="1"/>
    <col min="5870" max="5888" width="10.7109375" style="441"/>
    <col min="5889" max="5889" width="6.7109375" style="441" customWidth="1"/>
    <col min="5890" max="5890" width="2.85546875" style="441" customWidth="1"/>
    <col min="5891" max="5891" width="6.7109375" style="441" customWidth="1"/>
    <col min="5892" max="5892" width="8" style="441" customWidth="1"/>
    <col min="5893" max="5893" width="1.7109375" style="441" customWidth="1"/>
    <col min="5894" max="5894" width="11.42578125" style="441" customWidth="1"/>
    <col min="5895" max="5901" width="12.7109375" style="441" customWidth="1"/>
    <col min="5902" max="5902" width="29.7109375" style="441" customWidth="1"/>
    <col min="5903" max="6125" width="10.7109375" style="441" customWidth="1"/>
    <col min="6126" max="6144" width="9.140625" style="441"/>
    <col min="6145" max="6145" width="6.7109375" style="441" customWidth="1"/>
    <col min="6146" max="6146" width="2.85546875" style="441" customWidth="1"/>
    <col min="6147" max="6147" width="6.7109375" style="441" customWidth="1"/>
    <col min="6148" max="6148" width="8" style="441" customWidth="1"/>
    <col min="6149" max="6149" width="1.7109375" style="441" customWidth="1"/>
    <col min="6150" max="6150" width="11.42578125" style="441" customWidth="1"/>
    <col min="6151" max="6157" width="12.7109375" style="441" customWidth="1"/>
    <col min="6158" max="6158" width="29.7109375" style="441" customWidth="1"/>
    <col min="6159" max="6381" width="10.7109375" style="441" customWidth="1"/>
    <col min="6382" max="6400" width="10.7109375" style="441"/>
    <col min="6401" max="6401" width="6.7109375" style="441" customWidth="1"/>
    <col min="6402" max="6402" width="2.85546875" style="441" customWidth="1"/>
    <col min="6403" max="6403" width="6.7109375" style="441" customWidth="1"/>
    <col min="6404" max="6404" width="8" style="441" customWidth="1"/>
    <col min="6405" max="6405" width="1.7109375" style="441" customWidth="1"/>
    <col min="6406" max="6406" width="11.42578125" style="441" customWidth="1"/>
    <col min="6407" max="6413" width="12.7109375" style="441" customWidth="1"/>
    <col min="6414" max="6414" width="29.7109375" style="441" customWidth="1"/>
    <col min="6415" max="6637" width="10.7109375" style="441" customWidth="1"/>
    <col min="6638" max="6656" width="10.7109375" style="441"/>
    <col min="6657" max="6657" width="6.7109375" style="441" customWidth="1"/>
    <col min="6658" max="6658" width="2.85546875" style="441" customWidth="1"/>
    <col min="6659" max="6659" width="6.7109375" style="441" customWidth="1"/>
    <col min="6660" max="6660" width="8" style="441" customWidth="1"/>
    <col min="6661" max="6661" width="1.7109375" style="441" customWidth="1"/>
    <col min="6662" max="6662" width="11.42578125" style="441" customWidth="1"/>
    <col min="6663" max="6669" width="12.7109375" style="441" customWidth="1"/>
    <col min="6670" max="6670" width="29.7109375" style="441" customWidth="1"/>
    <col min="6671" max="6893" width="10.7109375" style="441" customWidth="1"/>
    <col min="6894" max="6912" width="10.7109375" style="441"/>
    <col min="6913" max="6913" width="6.7109375" style="441" customWidth="1"/>
    <col min="6914" max="6914" width="2.85546875" style="441" customWidth="1"/>
    <col min="6915" max="6915" width="6.7109375" style="441" customWidth="1"/>
    <col min="6916" max="6916" width="8" style="441" customWidth="1"/>
    <col min="6917" max="6917" width="1.7109375" style="441" customWidth="1"/>
    <col min="6918" max="6918" width="11.42578125" style="441" customWidth="1"/>
    <col min="6919" max="6925" width="12.7109375" style="441" customWidth="1"/>
    <col min="6926" max="6926" width="29.7109375" style="441" customWidth="1"/>
    <col min="6927" max="7149" width="10.7109375" style="441" customWidth="1"/>
    <col min="7150" max="7168" width="9.140625" style="441"/>
    <col min="7169" max="7169" width="6.7109375" style="441" customWidth="1"/>
    <col min="7170" max="7170" width="2.85546875" style="441" customWidth="1"/>
    <col min="7171" max="7171" width="6.7109375" style="441" customWidth="1"/>
    <col min="7172" max="7172" width="8" style="441" customWidth="1"/>
    <col min="7173" max="7173" width="1.7109375" style="441" customWidth="1"/>
    <col min="7174" max="7174" width="11.42578125" style="441" customWidth="1"/>
    <col min="7175" max="7181" width="12.7109375" style="441" customWidth="1"/>
    <col min="7182" max="7182" width="29.7109375" style="441" customWidth="1"/>
    <col min="7183" max="7405" width="10.7109375" style="441" customWidth="1"/>
    <col min="7406" max="7424" width="10.7109375" style="441"/>
    <col min="7425" max="7425" width="6.7109375" style="441" customWidth="1"/>
    <col min="7426" max="7426" width="2.85546875" style="441" customWidth="1"/>
    <col min="7427" max="7427" width="6.7109375" style="441" customWidth="1"/>
    <col min="7428" max="7428" width="8" style="441" customWidth="1"/>
    <col min="7429" max="7429" width="1.7109375" style="441" customWidth="1"/>
    <col min="7430" max="7430" width="11.42578125" style="441" customWidth="1"/>
    <col min="7431" max="7437" width="12.7109375" style="441" customWidth="1"/>
    <col min="7438" max="7438" width="29.7109375" style="441" customWidth="1"/>
    <col min="7439" max="7661" width="10.7109375" style="441" customWidth="1"/>
    <col min="7662" max="7680" width="10.7109375" style="441"/>
    <col min="7681" max="7681" width="6.7109375" style="441" customWidth="1"/>
    <col min="7682" max="7682" width="2.85546875" style="441" customWidth="1"/>
    <col min="7683" max="7683" width="6.7109375" style="441" customWidth="1"/>
    <col min="7684" max="7684" width="8" style="441" customWidth="1"/>
    <col min="7685" max="7685" width="1.7109375" style="441" customWidth="1"/>
    <col min="7686" max="7686" width="11.42578125" style="441" customWidth="1"/>
    <col min="7687" max="7693" width="12.7109375" style="441" customWidth="1"/>
    <col min="7694" max="7694" width="29.7109375" style="441" customWidth="1"/>
    <col min="7695" max="7917" width="10.7109375" style="441" customWidth="1"/>
    <col min="7918" max="7936" width="10.7109375" style="441"/>
    <col min="7937" max="7937" width="6.7109375" style="441" customWidth="1"/>
    <col min="7938" max="7938" width="2.85546875" style="441" customWidth="1"/>
    <col min="7939" max="7939" width="6.7109375" style="441" customWidth="1"/>
    <col min="7940" max="7940" width="8" style="441" customWidth="1"/>
    <col min="7941" max="7941" width="1.7109375" style="441" customWidth="1"/>
    <col min="7942" max="7942" width="11.42578125" style="441" customWidth="1"/>
    <col min="7943" max="7949" width="12.7109375" style="441" customWidth="1"/>
    <col min="7950" max="7950" width="29.7109375" style="441" customWidth="1"/>
    <col min="7951" max="8173" width="10.7109375" style="441" customWidth="1"/>
    <col min="8174" max="8192" width="9.140625" style="441"/>
    <col min="8193" max="8193" width="6.7109375" style="441" customWidth="1"/>
    <col min="8194" max="8194" width="2.85546875" style="441" customWidth="1"/>
    <col min="8195" max="8195" width="6.7109375" style="441" customWidth="1"/>
    <col min="8196" max="8196" width="8" style="441" customWidth="1"/>
    <col min="8197" max="8197" width="1.7109375" style="441" customWidth="1"/>
    <col min="8198" max="8198" width="11.42578125" style="441" customWidth="1"/>
    <col min="8199" max="8205" width="12.7109375" style="441" customWidth="1"/>
    <col min="8206" max="8206" width="29.7109375" style="441" customWidth="1"/>
    <col min="8207" max="8429" width="10.7109375" style="441" customWidth="1"/>
    <col min="8430" max="8448" width="10.7109375" style="441"/>
    <col min="8449" max="8449" width="6.7109375" style="441" customWidth="1"/>
    <col min="8450" max="8450" width="2.85546875" style="441" customWidth="1"/>
    <col min="8451" max="8451" width="6.7109375" style="441" customWidth="1"/>
    <col min="8452" max="8452" width="8" style="441" customWidth="1"/>
    <col min="8453" max="8453" width="1.7109375" style="441" customWidth="1"/>
    <col min="8454" max="8454" width="11.42578125" style="441" customWidth="1"/>
    <col min="8455" max="8461" width="12.7109375" style="441" customWidth="1"/>
    <col min="8462" max="8462" width="29.7109375" style="441" customWidth="1"/>
    <col min="8463" max="8685" width="10.7109375" style="441" customWidth="1"/>
    <col min="8686" max="8704" width="10.7109375" style="441"/>
    <col min="8705" max="8705" width="6.7109375" style="441" customWidth="1"/>
    <col min="8706" max="8706" width="2.85546875" style="441" customWidth="1"/>
    <col min="8707" max="8707" width="6.7109375" style="441" customWidth="1"/>
    <col min="8708" max="8708" width="8" style="441" customWidth="1"/>
    <col min="8709" max="8709" width="1.7109375" style="441" customWidth="1"/>
    <col min="8710" max="8710" width="11.42578125" style="441" customWidth="1"/>
    <col min="8711" max="8717" width="12.7109375" style="441" customWidth="1"/>
    <col min="8718" max="8718" width="29.7109375" style="441" customWidth="1"/>
    <col min="8719" max="8941" width="10.7109375" style="441" customWidth="1"/>
    <col min="8942" max="8960" width="10.7109375" style="441"/>
    <col min="8961" max="8961" width="6.7109375" style="441" customWidth="1"/>
    <col min="8962" max="8962" width="2.85546875" style="441" customWidth="1"/>
    <col min="8963" max="8963" width="6.7109375" style="441" customWidth="1"/>
    <col min="8964" max="8964" width="8" style="441" customWidth="1"/>
    <col min="8965" max="8965" width="1.7109375" style="441" customWidth="1"/>
    <col min="8966" max="8966" width="11.42578125" style="441" customWidth="1"/>
    <col min="8967" max="8973" width="12.7109375" style="441" customWidth="1"/>
    <col min="8974" max="8974" width="29.7109375" style="441" customWidth="1"/>
    <col min="8975" max="9197" width="10.7109375" style="441" customWidth="1"/>
    <col min="9198" max="9216" width="9.140625" style="441"/>
    <col min="9217" max="9217" width="6.7109375" style="441" customWidth="1"/>
    <col min="9218" max="9218" width="2.85546875" style="441" customWidth="1"/>
    <col min="9219" max="9219" width="6.7109375" style="441" customWidth="1"/>
    <col min="9220" max="9220" width="8" style="441" customWidth="1"/>
    <col min="9221" max="9221" width="1.7109375" style="441" customWidth="1"/>
    <col min="9222" max="9222" width="11.42578125" style="441" customWidth="1"/>
    <col min="9223" max="9229" width="12.7109375" style="441" customWidth="1"/>
    <col min="9230" max="9230" width="29.7109375" style="441" customWidth="1"/>
    <col min="9231" max="9453" width="10.7109375" style="441" customWidth="1"/>
    <col min="9454" max="9472" width="10.7109375" style="441"/>
    <col min="9473" max="9473" width="6.7109375" style="441" customWidth="1"/>
    <col min="9474" max="9474" width="2.85546875" style="441" customWidth="1"/>
    <col min="9475" max="9475" width="6.7109375" style="441" customWidth="1"/>
    <col min="9476" max="9476" width="8" style="441" customWidth="1"/>
    <col min="9477" max="9477" width="1.7109375" style="441" customWidth="1"/>
    <col min="9478" max="9478" width="11.42578125" style="441" customWidth="1"/>
    <col min="9479" max="9485" width="12.7109375" style="441" customWidth="1"/>
    <col min="9486" max="9486" width="29.7109375" style="441" customWidth="1"/>
    <col min="9487" max="9709" width="10.7109375" style="441" customWidth="1"/>
    <col min="9710" max="9728" width="10.7109375" style="441"/>
    <col min="9729" max="9729" width="6.7109375" style="441" customWidth="1"/>
    <col min="9730" max="9730" width="2.85546875" style="441" customWidth="1"/>
    <col min="9731" max="9731" width="6.7109375" style="441" customWidth="1"/>
    <col min="9732" max="9732" width="8" style="441" customWidth="1"/>
    <col min="9733" max="9733" width="1.7109375" style="441" customWidth="1"/>
    <col min="9734" max="9734" width="11.42578125" style="441" customWidth="1"/>
    <col min="9735" max="9741" width="12.7109375" style="441" customWidth="1"/>
    <col min="9742" max="9742" width="29.7109375" style="441" customWidth="1"/>
    <col min="9743" max="9965" width="10.7109375" style="441" customWidth="1"/>
    <col min="9966" max="9984" width="10.7109375" style="441"/>
    <col min="9985" max="9985" width="6.7109375" style="441" customWidth="1"/>
    <col min="9986" max="9986" width="2.85546875" style="441" customWidth="1"/>
    <col min="9987" max="9987" width="6.7109375" style="441" customWidth="1"/>
    <col min="9988" max="9988" width="8" style="441" customWidth="1"/>
    <col min="9989" max="9989" width="1.7109375" style="441" customWidth="1"/>
    <col min="9990" max="9990" width="11.42578125" style="441" customWidth="1"/>
    <col min="9991" max="9997" width="12.7109375" style="441" customWidth="1"/>
    <col min="9998" max="9998" width="29.7109375" style="441" customWidth="1"/>
    <col min="9999" max="10221" width="10.7109375" style="441" customWidth="1"/>
    <col min="10222" max="10240" width="9.140625" style="441"/>
    <col min="10241" max="10241" width="6.7109375" style="441" customWidth="1"/>
    <col min="10242" max="10242" width="2.85546875" style="441" customWidth="1"/>
    <col min="10243" max="10243" width="6.7109375" style="441" customWidth="1"/>
    <col min="10244" max="10244" width="8" style="441" customWidth="1"/>
    <col min="10245" max="10245" width="1.7109375" style="441" customWidth="1"/>
    <col min="10246" max="10246" width="11.42578125" style="441" customWidth="1"/>
    <col min="10247" max="10253" width="12.7109375" style="441" customWidth="1"/>
    <col min="10254" max="10254" width="29.7109375" style="441" customWidth="1"/>
    <col min="10255" max="10477" width="10.7109375" style="441" customWidth="1"/>
    <col min="10478" max="10496" width="10.7109375" style="441"/>
    <col min="10497" max="10497" width="6.7109375" style="441" customWidth="1"/>
    <col min="10498" max="10498" width="2.85546875" style="441" customWidth="1"/>
    <col min="10499" max="10499" width="6.7109375" style="441" customWidth="1"/>
    <col min="10500" max="10500" width="8" style="441" customWidth="1"/>
    <col min="10501" max="10501" width="1.7109375" style="441" customWidth="1"/>
    <col min="10502" max="10502" width="11.42578125" style="441" customWidth="1"/>
    <col min="10503" max="10509" width="12.7109375" style="441" customWidth="1"/>
    <col min="10510" max="10510" width="29.7109375" style="441" customWidth="1"/>
    <col min="10511" max="10733" width="10.7109375" style="441" customWidth="1"/>
    <col min="10734" max="10752" width="10.7109375" style="441"/>
    <col min="10753" max="10753" width="6.7109375" style="441" customWidth="1"/>
    <col min="10754" max="10754" width="2.85546875" style="441" customWidth="1"/>
    <col min="10755" max="10755" width="6.7109375" style="441" customWidth="1"/>
    <col min="10756" max="10756" width="8" style="441" customWidth="1"/>
    <col min="10757" max="10757" width="1.7109375" style="441" customWidth="1"/>
    <col min="10758" max="10758" width="11.42578125" style="441" customWidth="1"/>
    <col min="10759" max="10765" width="12.7109375" style="441" customWidth="1"/>
    <col min="10766" max="10766" width="29.7109375" style="441" customWidth="1"/>
    <col min="10767" max="10989" width="10.7109375" style="441" customWidth="1"/>
    <col min="10990" max="11008" width="10.7109375" style="441"/>
    <col min="11009" max="11009" width="6.7109375" style="441" customWidth="1"/>
    <col min="11010" max="11010" width="2.85546875" style="441" customWidth="1"/>
    <col min="11011" max="11011" width="6.7109375" style="441" customWidth="1"/>
    <col min="11012" max="11012" width="8" style="441" customWidth="1"/>
    <col min="11013" max="11013" width="1.7109375" style="441" customWidth="1"/>
    <col min="11014" max="11014" width="11.42578125" style="441" customWidth="1"/>
    <col min="11015" max="11021" width="12.7109375" style="441" customWidth="1"/>
    <col min="11022" max="11022" width="29.7109375" style="441" customWidth="1"/>
    <col min="11023" max="11245" width="10.7109375" style="441" customWidth="1"/>
    <col min="11246" max="11264" width="9.140625" style="441"/>
    <col min="11265" max="11265" width="6.7109375" style="441" customWidth="1"/>
    <col min="11266" max="11266" width="2.85546875" style="441" customWidth="1"/>
    <col min="11267" max="11267" width="6.7109375" style="441" customWidth="1"/>
    <col min="11268" max="11268" width="8" style="441" customWidth="1"/>
    <col min="11269" max="11269" width="1.7109375" style="441" customWidth="1"/>
    <col min="11270" max="11270" width="11.42578125" style="441" customWidth="1"/>
    <col min="11271" max="11277" width="12.7109375" style="441" customWidth="1"/>
    <col min="11278" max="11278" width="29.7109375" style="441" customWidth="1"/>
    <col min="11279" max="11501" width="10.7109375" style="441" customWidth="1"/>
    <col min="11502" max="11520" width="10.7109375" style="441"/>
    <col min="11521" max="11521" width="6.7109375" style="441" customWidth="1"/>
    <col min="11522" max="11522" width="2.85546875" style="441" customWidth="1"/>
    <col min="11523" max="11523" width="6.7109375" style="441" customWidth="1"/>
    <col min="11524" max="11524" width="8" style="441" customWidth="1"/>
    <col min="11525" max="11525" width="1.7109375" style="441" customWidth="1"/>
    <col min="11526" max="11526" width="11.42578125" style="441" customWidth="1"/>
    <col min="11527" max="11533" width="12.7109375" style="441" customWidth="1"/>
    <col min="11534" max="11534" width="29.7109375" style="441" customWidth="1"/>
    <col min="11535" max="11757" width="10.7109375" style="441" customWidth="1"/>
    <col min="11758" max="11776" width="10.7109375" style="441"/>
    <col min="11777" max="11777" width="6.7109375" style="441" customWidth="1"/>
    <col min="11778" max="11778" width="2.85546875" style="441" customWidth="1"/>
    <col min="11779" max="11779" width="6.7109375" style="441" customWidth="1"/>
    <col min="11780" max="11780" width="8" style="441" customWidth="1"/>
    <col min="11781" max="11781" width="1.7109375" style="441" customWidth="1"/>
    <col min="11782" max="11782" width="11.42578125" style="441" customWidth="1"/>
    <col min="11783" max="11789" width="12.7109375" style="441" customWidth="1"/>
    <col min="11790" max="11790" width="29.7109375" style="441" customWidth="1"/>
    <col min="11791" max="12013" width="10.7109375" style="441" customWidth="1"/>
    <col min="12014" max="12032" width="10.7109375" style="441"/>
    <col min="12033" max="12033" width="6.7109375" style="441" customWidth="1"/>
    <col min="12034" max="12034" width="2.85546875" style="441" customWidth="1"/>
    <col min="12035" max="12035" width="6.7109375" style="441" customWidth="1"/>
    <col min="12036" max="12036" width="8" style="441" customWidth="1"/>
    <col min="12037" max="12037" width="1.7109375" style="441" customWidth="1"/>
    <col min="12038" max="12038" width="11.42578125" style="441" customWidth="1"/>
    <col min="12039" max="12045" width="12.7109375" style="441" customWidth="1"/>
    <col min="12046" max="12046" width="29.7109375" style="441" customWidth="1"/>
    <col min="12047" max="12269" width="10.7109375" style="441" customWidth="1"/>
    <col min="12270" max="12288" width="9.140625" style="441"/>
    <col min="12289" max="12289" width="6.7109375" style="441" customWidth="1"/>
    <col min="12290" max="12290" width="2.85546875" style="441" customWidth="1"/>
    <col min="12291" max="12291" width="6.7109375" style="441" customWidth="1"/>
    <col min="12292" max="12292" width="8" style="441" customWidth="1"/>
    <col min="12293" max="12293" width="1.7109375" style="441" customWidth="1"/>
    <col min="12294" max="12294" width="11.42578125" style="441" customWidth="1"/>
    <col min="12295" max="12301" width="12.7109375" style="441" customWidth="1"/>
    <col min="12302" max="12302" width="29.7109375" style="441" customWidth="1"/>
    <col min="12303" max="12525" width="10.7109375" style="441" customWidth="1"/>
    <col min="12526" max="12544" width="10.7109375" style="441"/>
    <col min="12545" max="12545" width="6.7109375" style="441" customWidth="1"/>
    <col min="12546" max="12546" width="2.85546875" style="441" customWidth="1"/>
    <col min="12547" max="12547" width="6.7109375" style="441" customWidth="1"/>
    <col min="12548" max="12548" width="8" style="441" customWidth="1"/>
    <col min="12549" max="12549" width="1.7109375" style="441" customWidth="1"/>
    <col min="12550" max="12550" width="11.42578125" style="441" customWidth="1"/>
    <col min="12551" max="12557" width="12.7109375" style="441" customWidth="1"/>
    <col min="12558" max="12558" width="29.7109375" style="441" customWidth="1"/>
    <col min="12559" max="12781" width="10.7109375" style="441" customWidth="1"/>
    <col min="12782" max="12800" width="10.7109375" style="441"/>
    <col min="12801" max="12801" width="6.7109375" style="441" customWidth="1"/>
    <col min="12802" max="12802" width="2.85546875" style="441" customWidth="1"/>
    <col min="12803" max="12803" width="6.7109375" style="441" customWidth="1"/>
    <col min="12804" max="12804" width="8" style="441" customWidth="1"/>
    <col min="12805" max="12805" width="1.7109375" style="441" customWidth="1"/>
    <col min="12806" max="12806" width="11.42578125" style="441" customWidth="1"/>
    <col min="12807" max="12813" width="12.7109375" style="441" customWidth="1"/>
    <col min="12814" max="12814" width="29.7109375" style="441" customWidth="1"/>
    <col min="12815" max="13037" width="10.7109375" style="441" customWidth="1"/>
    <col min="13038" max="13056" width="10.7109375" style="441"/>
    <col min="13057" max="13057" width="6.7109375" style="441" customWidth="1"/>
    <col min="13058" max="13058" width="2.85546875" style="441" customWidth="1"/>
    <col min="13059" max="13059" width="6.7109375" style="441" customWidth="1"/>
    <col min="13060" max="13060" width="8" style="441" customWidth="1"/>
    <col min="13061" max="13061" width="1.7109375" style="441" customWidth="1"/>
    <col min="13062" max="13062" width="11.42578125" style="441" customWidth="1"/>
    <col min="13063" max="13069" width="12.7109375" style="441" customWidth="1"/>
    <col min="13070" max="13070" width="29.7109375" style="441" customWidth="1"/>
    <col min="13071" max="13293" width="10.7109375" style="441" customWidth="1"/>
    <col min="13294" max="13312" width="9.140625" style="441"/>
    <col min="13313" max="13313" width="6.7109375" style="441" customWidth="1"/>
    <col min="13314" max="13314" width="2.85546875" style="441" customWidth="1"/>
    <col min="13315" max="13315" width="6.7109375" style="441" customWidth="1"/>
    <col min="13316" max="13316" width="8" style="441" customWidth="1"/>
    <col min="13317" max="13317" width="1.7109375" style="441" customWidth="1"/>
    <col min="13318" max="13318" width="11.42578125" style="441" customWidth="1"/>
    <col min="13319" max="13325" width="12.7109375" style="441" customWidth="1"/>
    <col min="13326" max="13326" width="29.7109375" style="441" customWidth="1"/>
    <col min="13327" max="13549" width="10.7109375" style="441" customWidth="1"/>
    <col min="13550" max="13568" width="10.7109375" style="441"/>
    <col min="13569" max="13569" width="6.7109375" style="441" customWidth="1"/>
    <col min="13570" max="13570" width="2.85546875" style="441" customWidth="1"/>
    <col min="13571" max="13571" width="6.7109375" style="441" customWidth="1"/>
    <col min="13572" max="13572" width="8" style="441" customWidth="1"/>
    <col min="13573" max="13573" width="1.7109375" style="441" customWidth="1"/>
    <col min="13574" max="13574" width="11.42578125" style="441" customWidth="1"/>
    <col min="13575" max="13581" width="12.7109375" style="441" customWidth="1"/>
    <col min="13582" max="13582" width="29.7109375" style="441" customWidth="1"/>
    <col min="13583" max="13805" width="10.7109375" style="441" customWidth="1"/>
    <col min="13806" max="13824" width="10.7109375" style="441"/>
    <col min="13825" max="13825" width="6.7109375" style="441" customWidth="1"/>
    <col min="13826" max="13826" width="2.85546875" style="441" customWidth="1"/>
    <col min="13827" max="13827" width="6.7109375" style="441" customWidth="1"/>
    <col min="13828" max="13828" width="8" style="441" customWidth="1"/>
    <col min="13829" max="13829" width="1.7109375" style="441" customWidth="1"/>
    <col min="13830" max="13830" width="11.42578125" style="441" customWidth="1"/>
    <col min="13831" max="13837" width="12.7109375" style="441" customWidth="1"/>
    <col min="13838" max="13838" width="29.7109375" style="441" customWidth="1"/>
    <col min="13839" max="14061" width="10.7109375" style="441" customWidth="1"/>
    <col min="14062" max="14080" width="10.7109375" style="441"/>
    <col min="14081" max="14081" width="6.7109375" style="441" customWidth="1"/>
    <col min="14082" max="14082" width="2.85546875" style="441" customWidth="1"/>
    <col min="14083" max="14083" width="6.7109375" style="441" customWidth="1"/>
    <col min="14084" max="14084" width="8" style="441" customWidth="1"/>
    <col min="14085" max="14085" width="1.7109375" style="441" customWidth="1"/>
    <col min="14086" max="14086" width="11.42578125" style="441" customWidth="1"/>
    <col min="14087" max="14093" width="12.7109375" style="441" customWidth="1"/>
    <col min="14094" max="14094" width="29.7109375" style="441" customWidth="1"/>
    <col min="14095" max="14317" width="10.7109375" style="441" customWidth="1"/>
    <col min="14318" max="14336" width="9.140625" style="441"/>
    <col min="14337" max="14337" width="6.7109375" style="441" customWidth="1"/>
    <col min="14338" max="14338" width="2.85546875" style="441" customWidth="1"/>
    <col min="14339" max="14339" width="6.7109375" style="441" customWidth="1"/>
    <col min="14340" max="14340" width="8" style="441" customWidth="1"/>
    <col min="14341" max="14341" width="1.7109375" style="441" customWidth="1"/>
    <col min="14342" max="14342" width="11.42578125" style="441" customWidth="1"/>
    <col min="14343" max="14349" width="12.7109375" style="441" customWidth="1"/>
    <col min="14350" max="14350" width="29.7109375" style="441" customWidth="1"/>
    <col min="14351" max="14573" width="10.7109375" style="441" customWidth="1"/>
    <col min="14574" max="14592" width="10.7109375" style="441"/>
    <col min="14593" max="14593" width="6.7109375" style="441" customWidth="1"/>
    <col min="14594" max="14594" width="2.85546875" style="441" customWidth="1"/>
    <col min="14595" max="14595" width="6.7109375" style="441" customWidth="1"/>
    <col min="14596" max="14596" width="8" style="441" customWidth="1"/>
    <col min="14597" max="14597" width="1.7109375" style="441" customWidth="1"/>
    <col min="14598" max="14598" width="11.42578125" style="441" customWidth="1"/>
    <col min="14599" max="14605" width="12.7109375" style="441" customWidth="1"/>
    <col min="14606" max="14606" width="29.7109375" style="441" customWidth="1"/>
    <col min="14607" max="14829" width="10.7109375" style="441" customWidth="1"/>
    <col min="14830" max="14848" width="10.7109375" style="441"/>
    <col min="14849" max="14849" width="6.7109375" style="441" customWidth="1"/>
    <col min="14850" max="14850" width="2.85546875" style="441" customWidth="1"/>
    <col min="14851" max="14851" width="6.7109375" style="441" customWidth="1"/>
    <col min="14852" max="14852" width="8" style="441" customWidth="1"/>
    <col min="14853" max="14853" width="1.7109375" style="441" customWidth="1"/>
    <col min="14854" max="14854" width="11.42578125" style="441" customWidth="1"/>
    <col min="14855" max="14861" width="12.7109375" style="441" customWidth="1"/>
    <col min="14862" max="14862" width="29.7109375" style="441" customWidth="1"/>
    <col min="14863" max="15085" width="10.7109375" style="441" customWidth="1"/>
    <col min="15086" max="15104" width="10.7109375" style="441"/>
    <col min="15105" max="15105" width="6.7109375" style="441" customWidth="1"/>
    <col min="15106" max="15106" width="2.85546875" style="441" customWidth="1"/>
    <col min="15107" max="15107" width="6.7109375" style="441" customWidth="1"/>
    <col min="15108" max="15108" width="8" style="441" customWidth="1"/>
    <col min="15109" max="15109" width="1.7109375" style="441" customWidth="1"/>
    <col min="15110" max="15110" width="11.42578125" style="441" customWidth="1"/>
    <col min="15111" max="15117" width="12.7109375" style="441" customWidth="1"/>
    <col min="15118" max="15118" width="29.7109375" style="441" customWidth="1"/>
    <col min="15119" max="15341" width="10.7109375" style="441" customWidth="1"/>
    <col min="15342" max="15360" width="9.140625" style="441"/>
    <col min="15361" max="15361" width="6.7109375" style="441" customWidth="1"/>
    <col min="15362" max="15362" width="2.85546875" style="441" customWidth="1"/>
    <col min="15363" max="15363" width="6.7109375" style="441" customWidth="1"/>
    <col min="15364" max="15364" width="8" style="441" customWidth="1"/>
    <col min="15365" max="15365" width="1.7109375" style="441" customWidth="1"/>
    <col min="15366" max="15366" width="11.42578125" style="441" customWidth="1"/>
    <col min="15367" max="15373" width="12.7109375" style="441" customWidth="1"/>
    <col min="15374" max="15374" width="29.7109375" style="441" customWidth="1"/>
    <col min="15375" max="15597" width="10.7109375" style="441" customWidth="1"/>
    <col min="15598" max="15616" width="10.7109375" style="441"/>
    <col min="15617" max="15617" width="6.7109375" style="441" customWidth="1"/>
    <col min="15618" max="15618" width="2.85546875" style="441" customWidth="1"/>
    <col min="15619" max="15619" width="6.7109375" style="441" customWidth="1"/>
    <col min="15620" max="15620" width="8" style="441" customWidth="1"/>
    <col min="15621" max="15621" width="1.7109375" style="441" customWidth="1"/>
    <col min="15622" max="15622" width="11.42578125" style="441" customWidth="1"/>
    <col min="15623" max="15629" width="12.7109375" style="441" customWidth="1"/>
    <col min="15630" max="15630" width="29.7109375" style="441" customWidth="1"/>
    <col min="15631" max="15853" width="10.7109375" style="441" customWidth="1"/>
    <col min="15854" max="15872" width="10.7109375" style="441"/>
    <col min="15873" max="15873" width="6.7109375" style="441" customWidth="1"/>
    <col min="15874" max="15874" width="2.85546875" style="441" customWidth="1"/>
    <col min="15875" max="15875" width="6.7109375" style="441" customWidth="1"/>
    <col min="15876" max="15876" width="8" style="441" customWidth="1"/>
    <col min="15877" max="15877" width="1.7109375" style="441" customWidth="1"/>
    <col min="15878" max="15878" width="11.42578125" style="441" customWidth="1"/>
    <col min="15879" max="15885" width="12.7109375" style="441" customWidth="1"/>
    <col min="15886" max="15886" width="29.7109375" style="441" customWidth="1"/>
    <col min="15887" max="16109" width="10.7109375" style="441" customWidth="1"/>
    <col min="16110" max="16128" width="10.7109375" style="441"/>
    <col min="16129" max="16129" width="6.7109375" style="441" customWidth="1"/>
    <col min="16130" max="16130" width="2.85546875" style="441" customWidth="1"/>
    <col min="16131" max="16131" width="6.7109375" style="441" customWidth="1"/>
    <col min="16132" max="16132" width="8" style="441" customWidth="1"/>
    <col min="16133" max="16133" width="1.7109375" style="441" customWidth="1"/>
    <col min="16134" max="16134" width="11.42578125" style="441" customWidth="1"/>
    <col min="16135" max="16141" width="12.7109375" style="441" customWidth="1"/>
    <col min="16142" max="16142" width="29.7109375" style="441" customWidth="1"/>
    <col min="16143" max="16365" width="10.7109375" style="441" customWidth="1"/>
    <col min="16366" max="16384" width="9.140625" style="441"/>
  </cols>
  <sheetData>
    <row r="1" spans="1:14" ht="15" customHeight="1">
      <c r="A1" s="457"/>
      <c r="B1" s="458"/>
      <c r="C1" s="459"/>
      <c r="D1" s="1280" t="str">
        <f>'Escav. vala'!D1:L3</f>
        <v>PREFEITURA MUNICIPAL DE SORRISO</v>
      </c>
      <c r="E1" s="1281"/>
      <c r="F1" s="1281"/>
      <c r="G1" s="1281"/>
      <c r="H1" s="1281"/>
      <c r="I1" s="1281"/>
      <c r="J1" s="1281"/>
      <c r="K1" s="1281"/>
      <c r="L1" s="1281"/>
      <c r="M1" s="1282"/>
      <c r="N1" s="460"/>
    </row>
    <row r="2" spans="1:14" ht="15" customHeight="1">
      <c r="A2" s="482"/>
      <c r="B2" s="483"/>
      <c r="C2" s="484"/>
      <c r="D2" s="1283"/>
      <c r="E2" s="1284"/>
      <c r="F2" s="1284"/>
      <c r="G2" s="1284"/>
      <c r="H2" s="1284"/>
      <c r="I2" s="1284"/>
      <c r="J2" s="1284"/>
      <c r="K2" s="1284"/>
      <c r="L2" s="1284"/>
      <c r="M2" s="1285"/>
      <c r="N2" s="461"/>
    </row>
    <row r="3" spans="1:14" ht="15" customHeight="1">
      <c r="A3" s="462"/>
      <c r="B3" s="463"/>
      <c r="C3" s="464"/>
      <c r="D3" s="1286"/>
      <c r="E3" s="1287"/>
      <c r="F3" s="1287"/>
      <c r="G3" s="1287"/>
      <c r="H3" s="1287"/>
      <c r="I3" s="1287"/>
      <c r="J3" s="1287"/>
      <c r="K3" s="1287"/>
      <c r="L3" s="1287"/>
      <c r="M3" s="1288"/>
      <c r="N3" s="465" t="s">
        <v>39</v>
      </c>
    </row>
    <row r="4" spans="1:14" ht="15" customHeight="1">
      <c r="A4" s="442" t="s">
        <v>3</v>
      </c>
      <c r="B4" s="443" t="str">
        <f>'Escav. vala'!C4</f>
        <v>Pavimentação Asfáltica</v>
      </c>
      <c r="C4" s="443"/>
      <c r="D4" s="444"/>
      <c r="E4" s="444"/>
      <c r="F4" s="444"/>
      <c r="G4" s="444"/>
      <c r="H4" s="444"/>
      <c r="I4" s="443"/>
      <c r="J4" s="444"/>
      <c r="K4" s="1148"/>
      <c r="L4" s="1148"/>
      <c r="M4" s="1289"/>
      <c r="N4" s="1293" t="s">
        <v>159</v>
      </c>
    </row>
    <row r="5" spans="1:14" ht="15" customHeight="1">
      <c r="A5" s="446" t="s">
        <v>4</v>
      </c>
      <c r="B5" s="447" t="str">
        <f>'Escav. vala'!C5</f>
        <v>Estacionamento Prefeitura</v>
      </c>
      <c r="C5" s="447"/>
      <c r="D5" s="448"/>
      <c r="E5" s="448"/>
      <c r="F5" s="448"/>
      <c r="G5" s="448"/>
      <c r="H5" s="448"/>
      <c r="I5" s="447"/>
      <c r="J5" s="448"/>
      <c r="K5" s="1149"/>
      <c r="L5" s="1149"/>
      <c r="M5" s="1290"/>
      <c r="N5" s="1294"/>
    </row>
    <row r="6" spans="1:14" ht="15" customHeight="1">
      <c r="A6" s="446" t="s">
        <v>114</v>
      </c>
      <c r="B6" s="447"/>
      <c r="C6" s="447"/>
      <c r="D6" s="450"/>
      <c r="E6" s="448"/>
      <c r="F6" s="450"/>
      <c r="G6" s="450"/>
      <c r="H6" s="450"/>
      <c r="I6" s="447"/>
      <c r="J6" s="450"/>
      <c r="K6" s="1149"/>
      <c r="L6" s="1149"/>
      <c r="M6" s="1290"/>
      <c r="N6" s="466" t="s">
        <v>158</v>
      </c>
    </row>
    <row r="7" spans="1:14" ht="15" customHeight="1">
      <c r="A7" s="451" t="s">
        <v>16</v>
      </c>
      <c r="B7" s="452"/>
      <c r="C7" s="453" t="str">
        <f>'Escav. vala'!C7</f>
        <v>Sorriso</v>
      </c>
      <c r="D7" s="454"/>
      <c r="E7" s="454"/>
      <c r="F7" s="452"/>
      <c r="G7" s="453"/>
      <c r="H7" s="453"/>
      <c r="I7" s="452"/>
      <c r="J7" s="453"/>
      <c r="K7" s="1291"/>
      <c r="L7" s="1291"/>
      <c r="M7" s="1292"/>
      <c r="N7" s="467"/>
    </row>
    <row r="8" spans="1:14" s="642" customFormat="1" ht="15" customHeight="1">
      <c r="A8" s="1301" t="s">
        <v>250</v>
      </c>
      <c r="B8" s="1181"/>
      <c r="C8" s="1181"/>
      <c r="D8" s="1181"/>
      <c r="E8" s="1181"/>
      <c r="F8" s="1181"/>
      <c r="G8" s="1181"/>
      <c r="H8" s="1181"/>
      <c r="I8" s="1181"/>
      <c r="J8" s="1181"/>
      <c r="K8" s="1181"/>
      <c r="L8" s="1181"/>
      <c r="M8" s="1181"/>
      <c r="N8" s="1302"/>
    </row>
    <row r="9" spans="1:14" s="642" customFormat="1" ht="15" customHeight="1">
      <c r="A9" s="1301"/>
      <c r="B9" s="1181"/>
      <c r="C9" s="1181"/>
      <c r="D9" s="1181"/>
      <c r="E9" s="1181"/>
      <c r="F9" s="1181"/>
      <c r="G9" s="1181"/>
      <c r="H9" s="1181"/>
      <c r="I9" s="1181"/>
      <c r="J9" s="1181"/>
      <c r="K9" s="1181"/>
      <c r="L9" s="1181"/>
      <c r="M9" s="1181"/>
      <c r="N9" s="1302"/>
    </row>
    <row r="10" spans="1:14" s="642" customFormat="1" ht="15" customHeight="1">
      <c r="A10" s="702" t="s">
        <v>136</v>
      </c>
      <c r="B10" s="703"/>
      <c r="C10" s="703"/>
      <c r="D10" s="703"/>
      <c r="E10" s="703"/>
      <c r="F10" s="704"/>
      <c r="G10" s="708" t="s">
        <v>152</v>
      </c>
      <c r="H10" s="708" t="s">
        <v>153</v>
      </c>
      <c r="I10" s="708" t="s">
        <v>154</v>
      </c>
      <c r="J10" s="708" t="s">
        <v>155</v>
      </c>
      <c r="K10" s="708" t="s">
        <v>156</v>
      </c>
      <c r="L10" s="708" t="s">
        <v>157</v>
      </c>
      <c r="M10" s="1175" t="s">
        <v>45</v>
      </c>
      <c r="N10" s="1175"/>
    </row>
    <row r="11" spans="1:14" s="642" customFormat="1" ht="15" customHeight="1">
      <c r="A11" s="1185" t="s">
        <v>139</v>
      </c>
      <c r="B11" s="1183"/>
      <c r="C11" s="1184"/>
      <c r="D11" s="1185" t="s">
        <v>140</v>
      </c>
      <c r="E11" s="1183"/>
      <c r="F11" s="1184"/>
      <c r="G11" s="691" t="s">
        <v>13</v>
      </c>
      <c r="H11" s="691" t="s">
        <v>13</v>
      </c>
      <c r="I11" s="691" t="s">
        <v>15</v>
      </c>
      <c r="J11" s="691" t="s">
        <v>13</v>
      </c>
      <c r="K11" s="691" t="s">
        <v>13</v>
      </c>
      <c r="L11" s="691" t="s">
        <v>13</v>
      </c>
      <c r="M11" s="1175"/>
      <c r="N11" s="1175"/>
    </row>
    <row r="12" spans="1:14" s="642" customFormat="1" ht="15" customHeight="1">
      <c r="A12" s="1297" t="s">
        <v>316</v>
      </c>
      <c r="B12" s="1133"/>
      <c r="C12" s="1133"/>
      <c r="D12" s="1133"/>
      <c r="E12" s="1133"/>
      <c r="F12" s="1134"/>
      <c r="G12" s="709"/>
      <c r="H12" s="710"/>
      <c r="I12" s="700"/>
      <c r="J12" s="711"/>
      <c r="K12" s="700"/>
      <c r="L12" s="700"/>
      <c r="M12" s="1309"/>
      <c r="N12" s="1309"/>
    </row>
    <row r="13" spans="1:14" s="634" customFormat="1" ht="15" customHeight="1">
      <c r="A13" s="1310"/>
      <c r="B13" s="1311"/>
      <c r="C13" s="1311"/>
      <c r="D13" s="1311"/>
      <c r="E13" s="1311"/>
      <c r="F13" s="1312"/>
      <c r="G13" s="713"/>
      <c r="H13" s="712"/>
      <c r="I13" s="700"/>
      <c r="J13" s="711"/>
      <c r="K13" s="700"/>
      <c r="L13" s="700"/>
      <c r="M13" s="1309"/>
      <c r="N13" s="1309"/>
    </row>
    <row r="14" spans="1:14" s="553" customFormat="1" ht="15" customHeight="1">
      <c r="A14" s="692" t="s">
        <v>46</v>
      </c>
      <c r="B14" s="693"/>
      <c r="C14" s="694"/>
      <c r="D14" s="695"/>
      <c r="E14" s="693"/>
      <c r="F14" s="694"/>
      <c r="G14" s="696"/>
      <c r="H14" s="696">
        <v>28</v>
      </c>
      <c r="I14" s="696"/>
      <c r="J14" s="696"/>
      <c r="K14" s="696"/>
      <c r="L14" s="696"/>
      <c r="M14" s="1309"/>
      <c r="N14" s="1309"/>
    </row>
    <row r="15" spans="1:14" s="678" customFormat="1" ht="15" customHeight="1">
      <c r="A15" s="1301" t="s">
        <v>251</v>
      </c>
      <c r="B15" s="1181"/>
      <c r="C15" s="1181"/>
      <c r="D15" s="1181"/>
      <c r="E15" s="1181"/>
      <c r="F15" s="1181"/>
      <c r="G15" s="1181"/>
      <c r="H15" s="1181"/>
      <c r="I15" s="1181"/>
      <c r="J15" s="1181"/>
      <c r="K15" s="1181"/>
      <c r="L15" s="1181"/>
      <c r="M15" s="1181"/>
      <c r="N15" s="1302"/>
    </row>
    <row r="16" spans="1:14" s="678" customFormat="1" ht="15" customHeight="1">
      <c r="A16" s="1303"/>
      <c r="B16" s="1304"/>
      <c r="C16" s="1304"/>
      <c r="D16" s="1304"/>
      <c r="E16" s="1304"/>
      <c r="F16" s="1304"/>
      <c r="G16" s="1304"/>
      <c r="H16" s="1304"/>
      <c r="I16" s="1304"/>
      <c r="J16" s="1304"/>
      <c r="K16" s="1304"/>
      <c r="L16" s="1304"/>
      <c r="M16" s="1304"/>
      <c r="N16" s="1305"/>
    </row>
    <row r="17" spans="1:15" ht="15" customHeight="1">
      <c r="A17" s="630" t="s">
        <v>136</v>
      </c>
      <c r="B17" s="629"/>
      <c r="C17" s="629"/>
      <c r="D17" s="629"/>
      <c r="E17" s="629"/>
      <c r="F17" s="628"/>
      <c r="G17" s="636" t="s">
        <v>160</v>
      </c>
      <c r="H17" s="636" t="s">
        <v>161</v>
      </c>
      <c r="I17" s="636" t="s">
        <v>162</v>
      </c>
      <c r="J17" s="636" t="s">
        <v>163</v>
      </c>
      <c r="K17" s="636" t="s">
        <v>164</v>
      </c>
      <c r="L17" s="636" t="s">
        <v>165</v>
      </c>
      <c r="M17" s="636" t="s">
        <v>166</v>
      </c>
      <c r="N17" s="1295" t="s">
        <v>45</v>
      </c>
    </row>
    <row r="18" spans="1:15" ht="15" customHeight="1">
      <c r="A18" s="1185" t="s">
        <v>139</v>
      </c>
      <c r="B18" s="1183"/>
      <c r="C18" s="1184"/>
      <c r="D18" s="1185" t="s">
        <v>140</v>
      </c>
      <c r="E18" s="1183"/>
      <c r="F18" s="1184"/>
      <c r="G18" s="635"/>
      <c r="H18" s="635"/>
      <c r="I18" s="635"/>
      <c r="J18" s="635"/>
      <c r="K18" s="635"/>
      <c r="L18" s="635"/>
      <c r="M18" s="635"/>
      <c r="N18" s="1296"/>
    </row>
    <row r="19" spans="1:15" ht="13.5" customHeight="1">
      <c r="A19" s="1297" t="str">
        <f>A12</f>
        <v>Estacionamento Prefeitura</v>
      </c>
      <c r="B19" s="1133"/>
      <c r="C19" s="1133"/>
      <c r="D19" s="1133"/>
      <c r="E19" s="1133"/>
      <c r="F19" s="1134"/>
      <c r="G19" s="637"/>
      <c r="H19" s="637"/>
      <c r="I19" s="637"/>
      <c r="J19" s="638"/>
      <c r="K19" s="639"/>
      <c r="L19" s="640"/>
      <c r="M19" s="641"/>
      <c r="N19" s="1298"/>
      <c r="O19" s="455"/>
    </row>
    <row r="20" spans="1:15" ht="13.5" customHeight="1">
      <c r="A20" s="1306"/>
      <c r="B20" s="1307"/>
      <c r="C20" s="1307"/>
      <c r="D20" s="1307"/>
      <c r="E20" s="1307"/>
      <c r="F20" s="1308"/>
      <c r="G20" s="490"/>
      <c r="H20" s="490"/>
      <c r="I20" s="490"/>
      <c r="J20" s="491"/>
      <c r="K20" s="492"/>
      <c r="L20" s="492"/>
      <c r="M20" s="489"/>
      <c r="N20" s="1299"/>
      <c r="O20" s="455"/>
    </row>
    <row r="21" spans="1:15" ht="13.5" customHeight="1">
      <c r="A21" s="468" t="s">
        <v>126</v>
      </c>
      <c r="B21" s="469"/>
      <c r="C21" s="470"/>
      <c r="D21" s="471"/>
      <c r="E21" s="469"/>
      <c r="F21" s="470"/>
      <c r="G21" s="485"/>
      <c r="H21" s="485"/>
      <c r="I21" s="485"/>
      <c r="J21" s="485">
        <v>2</v>
      </c>
      <c r="K21" s="485"/>
      <c r="L21" s="485"/>
      <c r="M21" s="493"/>
      <c r="N21" s="1300"/>
      <c r="O21" s="455"/>
    </row>
    <row r="22" spans="1:15" ht="13.5" customHeight="1">
      <c r="A22" s="1278"/>
      <c r="B22" s="1279"/>
      <c r="C22" s="1279"/>
      <c r="D22" s="1279"/>
      <c r="E22" s="1279"/>
      <c r="F22" s="1279"/>
      <c r="G22" s="472"/>
      <c r="H22" s="472"/>
      <c r="I22" s="472"/>
      <c r="J22" s="472"/>
      <c r="K22" s="472"/>
      <c r="L22" s="472"/>
      <c r="M22" s="472"/>
      <c r="N22" s="473"/>
    </row>
    <row r="23" spans="1:15" ht="13.5" customHeight="1">
      <c r="A23" s="494"/>
      <c r="B23" s="495"/>
      <c r="C23" s="495"/>
      <c r="D23" s="496"/>
      <c r="E23" s="496"/>
      <c r="F23" s="495"/>
      <c r="G23" s="495"/>
      <c r="H23" s="495"/>
      <c r="I23" s="495"/>
      <c r="J23" s="496"/>
      <c r="K23" s="497"/>
      <c r="L23" s="497"/>
      <c r="M23" s="495"/>
      <c r="N23" s="486"/>
    </row>
    <row r="24" spans="1:15" ht="13.5" customHeight="1">
      <c r="A24" s="475"/>
      <c r="B24" s="476"/>
      <c r="C24" s="477"/>
      <c r="D24" s="478"/>
      <c r="E24" s="479"/>
      <c r="F24" s="476"/>
      <c r="G24" s="476"/>
      <c r="H24" s="476"/>
      <c r="I24" s="476"/>
      <c r="J24" s="478"/>
      <c r="K24" s="480"/>
      <c r="L24" s="480"/>
      <c r="M24" s="476"/>
      <c r="N24" s="481"/>
    </row>
    <row r="25" spans="1:15">
      <c r="A25" s="348"/>
      <c r="B25" s="348"/>
      <c r="C25" s="348"/>
      <c r="D25" s="348"/>
      <c r="E25" s="348"/>
      <c r="F25" s="348"/>
      <c r="G25" s="348"/>
      <c r="H25" s="348"/>
      <c r="I25" s="348"/>
      <c r="J25" s="348"/>
      <c r="K25" s="348"/>
      <c r="L25" s="348"/>
      <c r="M25" s="348"/>
      <c r="N25" s="348"/>
    </row>
  </sheetData>
  <mergeCells count="18">
    <mergeCell ref="D11:F11"/>
    <mergeCell ref="A12:F12"/>
    <mergeCell ref="A22:F22"/>
    <mergeCell ref="D1:M3"/>
    <mergeCell ref="K4:M7"/>
    <mergeCell ref="N4:N5"/>
    <mergeCell ref="N17:N18"/>
    <mergeCell ref="A18:C18"/>
    <mergeCell ref="D18:F18"/>
    <mergeCell ref="A19:F19"/>
    <mergeCell ref="N19:N21"/>
    <mergeCell ref="A8:N9"/>
    <mergeCell ref="A15:N16"/>
    <mergeCell ref="A20:F20"/>
    <mergeCell ref="M10:N11"/>
    <mergeCell ref="M12:N14"/>
    <mergeCell ref="A13:F13"/>
    <mergeCell ref="A11:C11"/>
  </mergeCells>
  <pageMargins left="0.511811024" right="0.511811024" top="0.78740157499999996" bottom="0.78740157499999996" header="0.31496062000000002" footer="0.31496062000000002"/>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7</vt:i4>
      </vt:variant>
    </vt:vector>
  </HeadingPairs>
  <TitlesOfParts>
    <vt:vector size="18" baseType="lpstr">
      <vt:lpstr>Orçamento</vt:lpstr>
      <vt:lpstr>Cron</vt:lpstr>
      <vt:lpstr>Cronograma (2)</vt:lpstr>
      <vt:lpstr>BDI</vt:lpstr>
      <vt:lpstr>Terraplenagem</vt:lpstr>
      <vt:lpstr>Base e Sub-base</vt:lpstr>
      <vt:lpstr>Escav. vala</vt:lpstr>
      <vt:lpstr>CAPA - CBUQ</vt:lpstr>
      <vt:lpstr>Material</vt:lpstr>
      <vt:lpstr>COMP.</vt:lpstr>
      <vt:lpstr>materiais</vt:lpstr>
      <vt:lpstr>'Base e Sub-base'!Area_de_impressao</vt:lpstr>
      <vt:lpstr>Cron!Area_de_impressao</vt:lpstr>
      <vt:lpstr>'Cronograma (2)'!Area_de_impressao</vt:lpstr>
      <vt:lpstr>'Escav. vala'!Area_de_impressao</vt:lpstr>
      <vt:lpstr>Material!Area_de_impressao</vt:lpstr>
      <vt:lpstr>Orçamento!Area_de_impressao</vt:lpstr>
      <vt:lpstr>Terraplenagem!Area_de_impressao</vt:lpstr>
    </vt:vector>
  </TitlesOfParts>
  <Company>GM Engenharia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Colorado4</dc:creator>
  <cp:lastModifiedBy>Marcelo</cp:lastModifiedBy>
  <cp:lastPrinted>2020-05-12T13:58:17Z</cp:lastPrinted>
  <dcterms:created xsi:type="dcterms:W3CDTF">2002-02-21T12:05:20Z</dcterms:created>
  <dcterms:modified xsi:type="dcterms:W3CDTF">2020-05-12T14:04:15Z</dcterms:modified>
</cp:coreProperties>
</file>