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semcid\arquivos\06_ OBRAS PUBLICAS\02_PROJETOS-OBRAS\POSTOS DE SAÚDE\PSF BOA ESPERANÇA\AMPLIAÇÃO - 2020\ORÇAMENTO\"/>
    </mc:Choice>
  </mc:AlternateContent>
  <bookViews>
    <workbookView xWindow="-15" yWindow="45" windowWidth="14520" windowHeight="12795" tabRatio="930" activeTab="3"/>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apa de cotação" sheetId="27" r:id="rId8"/>
    <sheet name="Memória de Calculo" sheetId="2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Orçamento!$A$1:$A$325</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Serviços'!$A$1:$J$40</definedName>
    <definedName name="_xlnm.Print_Area" localSheetId="5">'BDI-Equipamentos'!$A$1:$J$33</definedName>
    <definedName name="_xlnm.Print_Area" localSheetId="6">Composição!$A$1:$H$503</definedName>
    <definedName name="_xlnm.Print_Area" localSheetId="3">Cronograma!$A$1:$AA$35</definedName>
    <definedName name="_xlnm.Print_Area" localSheetId="7">'Mapa de cotação'!$A$1:$J$6</definedName>
    <definedName name="_xlnm.Print_Area" localSheetId="1">Orçamento!$A$1:$J$321</definedName>
    <definedName name="_xlnm.Print_Area" localSheetId="2">Resumo!$A$1:$I$36</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 localSheetId="7">#REF!</definedName>
    <definedName name="areatss">#REF!</definedName>
    <definedName name="aterro" localSheetId="3">'[2]Aterro PonteSul'!#REF!</definedName>
    <definedName name="aterro" localSheetId="7">'[2]Aterro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 localSheetId="7">#REF!</definedName>
    <definedName name="bbdcc25">#REF!</definedName>
    <definedName name="bbdcc30" localSheetId="3">#REF!</definedName>
    <definedName name="bbdcc30" localSheetId="7">#REF!</definedName>
    <definedName name="bbdcc30">#REF!</definedName>
    <definedName name="bbdtc04" localSheetId="3">#REF!</definedName>
    <definedName name="bbdtc04" localSheetId="7">#REF!</definedName>
    <definedName name="bbdtc04">#REF!</definedName>
    <definedName name="bbdtc06" localSheetId="3">#REF!</definedName>
    <definedName name="bbdtc06" localSheetId="7">#REF!</definedName>
    <definedName name="bbdtc06">#REF!</definedName>
    <definedName name="bbdtc08" localSheetId="3">#REF!</definedName>
    <definedName name="bbdtc08" localSheetId="7">#REF!</definedName>
    <definedName name="bbdtc08">#REF!</definedName>
    <definedName name="bbdtc10" localSheetId="3">#REF!</definedName>
    <definedName name="bbdtc10" localSheetId="7">#REF!</definedName>
    <definedName name="bbdtc10">#REF!</definedName>
    <definedName name="bbdtc12" localSheetId="3">#REF!</definedName>
    <definedName name="bbdtc12" localSheetId="7">#REF!</definedName>
    <definedName name="bbdtc12">#REF!</definedName>
    <definedName name="bbdtc15" localSheetId="3">#REF!</definedName>
    <definedName name="bbdtc15" localSheetId="7">#REF!</definedName>
    <definedName name="bbdtc15">#REF!</definedName>
    <definedName name="bbscc15" localSheetId="3">#REF!</definedName>
    <definedName name="bbscc15" localSheetId="7">#REF!</definedName>
    <definedName name="bbscc15">#REF!</definedName>
    <definedName name="bbscc20" localSheetId="3">#REF!</definedName>
    <definedName name="bbscc20" localSheetId="7">#REF!</definedName>
    <definedName name="bbscc20">#REF!</definedName>
    <definedName name="bbscc25" localSheetId="3">#REF!</definedName>
    <definedName name="bbscc25" localSheetId="7">#REF!</definedName>
    <definedName name="bbscc25">#REF!</definedName>
    <definedName name="bbscc30" localSheetId="3">#REF!</definedName>
    <definedName name="bbscc30" localSheetId="7">#REF!</definedName>
    <definedName name="bbscc30">#REF!</definedName>
    <definedName name="bbstc04" localSheetId="3">#REF!</definedName>
    <definedName name="bbstc04" localSheetId="7">#REF!</definedName>
    <definedName name="bbstc04">#REF!</definedName>
    <definedName name="bbstc06" localSheetId="3">#REF!</definedName>
    <definedName name="bbstc06" localSheetId="7">#REF!</definedName>
    <definedName name="bbstc06">#REF!</definedName>
    <definedName name="bbstc08" localSheetId="3">#REF!</definedName>
    <definedName name="bbstc08" localSheetId="7">#REF!</definedName>
    <definedName name="bbstc08">#REF!</definedName>
    <definedName name="bbstc10" localSheetId="3">#REF!</definedName>
    <definedName name="bbstc10" localSheetId="7">#REF!</definedName>
    <definedName name="bbstc10">#REF!</definedName>
    <definedName name="bbstc12" localSheetId="3">#REF!</definedName>
    <definedName name="bbstc12" localSheetId="7">#REF!</definedName>
    <definedName name="bbstc12">#REF!</definedName>
    <definedName name="bbstc15" localSheetId="3">#REF!</definedName>
    <definedName name="bbstc15" localSheetId="7">#REF!</definedName>
    <definedName name="bbstc15">#REF!</definedName>
    <definedName name="bbtcc15" localSheetId="3">[2]DMT_EV!#REF!</definedName>
    <definedName name="bbtcc15" localSheetId="7">[2]DMT_EV!#REF!</definedName>
    <definedName name="bbtcc15">[2]DMT_EV!#REF!</definedName>
    <definedName name="bbtcc20" localSheetId="3">[2]DMT_EV!#REF!</definedName>
    <definedName name="bbtcc20" localSheetId="7">[2]DMT_EV!#REF!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 localSheetId="7">#REF!</definedName>
    <definedName name="bbttc10">#REF!</definedName>
    <definedName name="bbttc12" localSheetId="3">#REF!</definedName>
    <definedName name="bbttc12" localSheetId="7">#REF!</definedName>
    <definedName name="bbttc12">#REF!</definedName>
    <definedName name="bbttc15" localSheetId="3">#REF!</definedName>
    <definedName name="bbttc15" localSheetId="7">#REF!</definedName>
    <definedName name="bbttc15">#REF!</definedName>
    <definedName name="betume" localSheetId="3">#REF!</definedName>
    <definedName name="betume" localSheetId="7">#REF!</definedName>
    <definedName name="betume">#REF!</definedName>
    <definedName name="cabeca" localSheetId="3">#REF!</definedName>
    <definedName name="cabeca" localSheetId="7">#REF!</definedName>
    <definedName name="cabeca">#REF!</definedName>
    <definedName name="cabeca1" localSheetId="3">#REF!</definedName>
    <definedName name="cabeca1" localSheetId="7">#REF!</definedName>
    <definedName name="cabeca1">#REF!</definedName>
    <definedName name="cabeçalho" localSheetId="3">#REF!</definedName>
    <definedName name="cabeçalho" localSheetId="7">#REF!</definedName>
    <definedName name="cabeçalho">#REF!</definedName>
    <definedName name="cabeçalho1" localSheetId="3">#REF!</definedName>
    <definedName name="cabeçalho1" localSheetId="7">#REF!</definedName>
    <definedName name="cabeçalho1">#REF!</definedName>
    <definedName name="cbdcc15" localSheetId="3">#REF!</definedName>
    <definedName name="cbdcc15" localSheetId="7">#REF!</definedName>
    <definedName name="cbdcc15">#REF!</definedName>
    <definedName name="cbdcc20" localSheetId="3">#REF!</definedName>
    <definedName name="cbdcc20" localSheetId="7">#REF!</definedName>
    <definedName name="cbdcc20">#REF!</definedName>
    <definedName name="cbdcc25" localSheetId="3">#REF!</definedName>
    <definedName name="cbdcc25" localSheetId="7">#REF!</definedName>
    <definedName name="cbdcc25">#REF!</definedName>
    <definedName name="cbdcc30" localSheetId="3">#REF!</definedName>
    <definedName name="cbdcc30" localSheetId="7">#REF!</definedName>
    <definedName name="cbdcc30">#REF!</definedName>
    <definedName name="cbdtc04" localSheetId="3">#REF!</definedName>
    <definedName name="cbdtc04" localSheetId="7">#REF!</definedName>
    <definedName name="cbdtc04">#REF!</definedName>
    <definedName name="cbdtc06" localSheetId="3">#REF!</definedName>
    <definedName name="cbdtc06" localSheetId="7">#REF!</definedName>
    <definedName name="cbdtc06">#REF!</definedName>
    <definedName name="cbdtc08" localSheetId="3">#REF!</definedName>
    <definedName name="cbdtc08" localSheetId="7">#REF!</definedName>
    <definedName name="cbdtc08">#REF!</definedName>
    <definedName name="cbdtc10" localSheetId="3">#REF!</definedName>
    <definedName name="cbdtc10" localSheetId="7">#REF!</definedName>
    <definedName name="cbdtc10">#REF!</definedName>
    <definedName name="cbdtc12" localSheetId="3">#REF!</definedName>
    <definedName name="cbdtc12" localSheetId="7">#REF!</definedName>
    <definedName name="cbdtc12">#REF!</definedName>
    <definedName name="cbdtc15" localSheetId="3">#REF!</definedName>
    <definedName name="cbdtc15" localSheetId="7">#REF!</definedName>
    <definedName name="cbdtc15">#REF!</definedName>
    <definedName name="cbscc15" localSheetId="3">#REF!</definedName>
    <definedName name="cbscc15" localSheetId="7">#REF!</definedName>
    <definedName name="cbscc15">#REF!</definedName>
    <definedName name="cbscc20" localSheetId="3">#REF!</definedName>
    <definedName name="cbscc20" localSheetId="7">#REF!</definedName>
    <definedName name="cbscc20">#REF!</definedName>
    <definedName name="cbscc25" localSheetId="3">#REF!</definedName>
    <definedName name="cbscc25" localSheetId="7">#REF!</definedName>
    <definedName name="cbscc25">#REF!</definedName>
    <definedName name="cbscc30" localSheetId="3">#REF!</definedName>
    <definedName name="cbscc30" localSheetId="7">#REF!</definedName>
    <definedName name="cbscc30">#REF!</definedName>
    <definedName name="cbstc04" localSheetId="3">#REF!</definedName>
    <definedName name="cbstc04" localSheetId="7">#REF!</definedName>
    <definedName name="cbstc04">#REF!</definedName>
    <definedName name="cbstc06" localSheetId="3">#REF!</definedName>
    <definedName name="cbstc06" localSheetId="7">#REF!</definedName>
    <definedName name="cbstc06">#REF!</definedName>
    <definedName name="cbstc08" localSheetId="3">#REF!</definedName>
    <definedName name="cbstc08" localSheetId="7">#REF!</definedName>
    <definedName name="cbstc08">#REF!</definedName>
    <definedName name="cbstc10" localSheetId="3">#REF!</definedName>
    <definedName name="cbstc10" localSheetId="7">#REF!</definedName>
    <definedName name="cbstc10">#REF!</definedName>
    <definedName name="cbstc12" localSheetId="3">#REF!</definedName>
    <definedName name="cbstc12" localSheetId="7">#REF!</definedName>
    <definedName name="cbstc12">#REF!</definedName>
    <definedName name="cbstc15" localSheetId="3">#REF!</definedName>
    <definedName name="cbstc15" localSheetId="7">#REF!</definedName>
    <definedName name="cbstc15">#REF!</definedName>
    <definedName name="cbtcc15" localSheetId="3">[2]DMT_EV!#REF!</definedName>
    <definedName name="cbtcc15" localSheetId="7">[2]DMT_EV!#REF!</definedName>
    <definedName name="cbtcc15">[2]DMT_EV!#REF!</definedName>
    <definedName name="cbtcc20" localSheetId="3">[2]DMT_EV!#REF!</definedName>
    <definedName name="cbtcc20" localSheetId="7">[2]DMT_EV!#REF!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 localSheetId="7">#REF!</definedName>
    <definedName name="cbttc10">#REF!</definedName>
    <definedName name="cbttc12" localSheetId="3">#REF!</definedName>
    <definedName name="cbttc12" localSheetId="7">#REF!</definedName>
    <definedName name="cbttc12">#REF!</definedName>
    <definedName name="cbttc15" localSheetId="3">#REF!</definedName>
    <definedName name="cbttc15" localSheetId="7">#REF!</definedName>
    <definedName name="cbttc15">#REF!</definedName>
    <definedName name="ccerca" localSheetId="3">#REF!</definedName>
    <definedName name="ccerca" localSheetId="7">#REF!</definedName>
    <definedName name="ccerca">#REF!</definedName>
    <definedName name="cesar" localSheetId="3">#REF!</definedName>
    <definedName name="cesar" localSheetId="7">#REF!</definedName>
    <definedName name="cesar">#REF!</definedName>
    <definedName name="cm_30" localSheetId="3">#REF!</definedName>
    <definedName name="cm_30" localSheetId="7">#REF!</definedName>
    <definedName name="cm_30">#REF!</definedName>
    <definedName name="comp100" localSheetId="3">#REF!</definedName>
    <definedName name="comp100" localSheetId="7">#REF!</definedName>
    <definedName name="comp100">#REF!</definedName>
    <definedName name="comp95" localSheetId="3">#REF!</definedName>
    <definedName name="comp95" localSheetId="7">#REF!</definedName>
    <definedName name="comp95">#REF!</definedName>
    <definedName name="compala" localSheetId="3">#REF!</definedName>
    <definedName name="compala" localSheetId="7">#REF!</definedName>
    <definedName name="compala">#REF!</definedName>
    <definedName name="COMPOS">[3]Plan1!$A$2:$D$4073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 localSheetId="7">#REF!</definedName>
    <definedName name="conpro">#REF!</definedName>
    <definedName name="contrato" localSheetId="3">#REF!</definedName>
    <definedName name="contrato" localSheetId="7">#REF!</definedName>
    <definedName name="contrato">#REF!</definedName>
    <definedName name="corte" localSheetId="3">#REF!</definedName>
    <definedName name="corte" localSheetId="7">#REF!</definedName>
    <definedName name="corte">#REF!</definedName>
    <definedName name="DATA" localSheetId="3">#REF!</definedName>
    <definedName name="DATA" localSheetId="7">#REF!</definedName>
    <definedName name="DATA">#REF!</definedName>
    <definedName name="defensa" localSheetId="3">#REF!</definedName>
    <definedName name="defensa" localSheetId="7">#REF!</definedName>
    <definedName name="defensa">#REF!</definedName>
    <definedName name="dmt_1000" localSheetId="3">#REF!</definedName>
    <definedName name="dmt_1000" localSheetId="7">#REF!</definedName>
    <definedName name="dmt_1000">#REF!</definedName>
    <definedName name="dmt_1200" localSheetId="3">#REF!</definedName>
    <definedName name="dmt_1200" localSheetId="7">#REF!</definedName>
    <definedName name="dmt_1200">#REF!</definedName>
    <definedName name="dmt_1400" localSheetId="3">#REF!</definedName>
    <definedName name="dmt_1400" localSheetId="7">#REF!</definedName>
    <definedName name="dmt_1400">#REF!</definedName>
    <definedName name="dmt_200" localSheetId="3">#REF!</definedName>
    <definedName name="dmt_200" localSheetId="7">#REF!</definedName>
    <definedName name="dmt_200">#REF!</definedName>
    <definedName name="dmt_400" localSheetId="3">#REF!</definedName>
    <definedName name="dmt_400" localSheetId="7">#REF!</definedName>
    <definedName name="dmt_400">#REF!</definedName>
    <definedName name="dmt_50" localSheetId="3">#REF!</definedName>
    <definedName name="dmt_50" localSheetId="7">#REF!</definedName>
    <definedName name="dmt_50">#REF!</definedName>
    <definedName name="dmt_600" localSheetId="3">#REF!</definedName>
    <definedName name="dmt_600" localSheetId="7">#REF!</definedName>
    <definedName name="dmt_600">#REF!</definedName>
    <definedName name="dmt_800" localSheetId="3">#REF!</definedName>
    <definedName name="dmt_800" localSheetId="7">#REF!</definedName>
    <definedName name="dmt_800">#REF!</definedName>
    <definedName name="drena" localSheetId="3">#REF!</definedName>
    <definedName name="drena" localSheetId="7">#REF!</definedName>
    <definedName name="drena">#REF!</definedName>
    <definedName name="dreno" localSheetId="3">#REF!</definedName>
    <definedName name="dreno" localSheetId="7">#REF!</definedName>
    <definedName name="dreno">#REF!</definedName>
    <definedName name="dtipo1" localSheetId="3">#REF!</definedName>
    <definedName name="dtipo1" localSheetId="7">#REF!</definedName>
    <definedName name="dtipo1">#REF!</definedName>
    <definedName name="dtipo2" localSheetId="3">#REF!</definedName>
    <definedName name="dtipo2" localSheetId="7">#REF!</definedName>
    <definedName name="dtipo2">#REF!</definedName>
    <definedName name="empo2" localSheetId="3">#REF!</definedName>
    <definedName name="empo2" localSheetId="7">#REF!</definedName>
    <definedName name="empo2">#REF!</definedName>
    <definedName name="Empola2" localSheetId="3">#REF!</definedName>
    <definedName name="Empola2" localSheetId="7">#REF!</definedName>
    <definedName name="Empola2">#REF!</definedName>
    <definedName name="Empolo2" localSheetId="3">#REF!</definedName>
    <definedName name="Empolo2" localSheetId="7">#REF!</definedName>
    <definedName name="Empolo2">#REF!</definedName>
    <definedName name="empolo3" localSheetId="3">#REF!</definedName>
    <definedName name="empolo3" localSheetId="7">#REF!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 localSheetId="7">#REF!</definedName>
    <definedName name="engmds">#REF!</definedName>
    <definedName name="escavd" localSheetId="3">#REF!</definedName>
    <definedName name="escavd" localSheetId="7">#REF!</definedName>
    <definedName name="escavd">#REF!</definedName>
    <definedName name="escavgd" localSheetId="3">#REF!</definedName>
    <definedName name="escavgd" localSheetId="7">#REF!</definedName>
    <definedName name="escavgd">#REF!</definedName>
    <definedName name="escavgs" localSheetId="3">#REF!</definedName>
    <definedName name="escavgs" localSheetId="7">#REF!</definedName>
    <definedName name="escavgs">#REF!</definedName>
    <definedName name="escavgt" localSheetId="3">[2]DMT_EV!#REF!</definedName>
    <definedName name="escavgt" localSheetId="7">[2]DMT_EV!#REF!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 localSheetId="7">#REF!</definedName>
    <definedName name="etipo2">#REF!</definedName>
    <definedName name="faixa" localSheetId="3">#REF!</definedName>
    <definedName name="faixa" localSheetId="7">#REF!</definedName>
    <definedName name="faixa">#REF!</definedName>
    <definedName name="fator100" localSheetId="3">#REF!</definedName>
    <definedName name="fator100" localSheetId="7">#REF!</definedName>
    <definedName name="fator100">#REF!</definedName>
    <definedName name="fator50" localSheetId="3">#REF!</definedName>
    <definedName name="fator50" localSheetId="7">#REF!</definedName>
    <definedName name="fator50">#REF!</definedName>
    <definedName name="fdreno" localSheetId="3">#REF!</definedName>
    <definedName name="fdreno" localSheetId="7">#REF!</definedName>
    <definedName name="fdreno">#REF!</definedName>
    <definedName name="fir">[4]RELATÓRIO!$B$12</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 localSheetId="7">#REF!</definedName>
    <definedName name="foc">#REF!</definedName>
    <definedName name="FOG" localSheetId="3">#REF!</definedName>
    <definedName name="FOG" localSheetId="7">#REF!</definedName>
    <definedName name="FOG">#REF!</definedName>
    <definedName name="fpavi" localSheetId="3">#REF!</definedName>
    <definedName name="fpavi" localSheetId="7">#REF!</definedName>
    <definedName name="fpavi">#REF!</definedName>
    <definedName name="fsinal" localSheetId="3">#REF!</definedName>
    <definedName name="fsinal" localSheetId="7">#REF!</definedName>
    <definedName name="fsinal">#REF!</definedName>
    <definedName name="fterra" localSheetId="3">#REF!</definedName>
    <definedName name="fterra" localSheetId="7">#REF!</definedName>
    <definedName name="fterra">#REF!</definedName>
    <definedName name="grama" localSheetId="3">#REF!</definedName>
    <definedName name="grama" localSheetId="7">#REF!</definedName>
    <definedName name="grama">#REF!</definedName>
    <definedName name="_xlnm.Recorder" localSheetId="3">#REF!</definedName>
    <definedName name="_xlnm.Recorder" localSheetId="7">#REF!</definedName>
    <definedName name="_xlnm.Recorder">#REF!</definedName>
    <definedName name="Guias" localSheetId="3">#REF!</definedName>
    <definedName name="Guias" localSheetId="7">#REF!</definedName>
    <definedName name="Guias">#REF!</definedName>
    <definedName name="horad6" localSheetId="3">#REF!</definedName>
    <definedName name="horad6" localSheetId="7">#REF!</definedName>
    <definedName name="horad6">#REF!</definedName>
    <definedName name="horad8" localSheetId="3">#REF!</definedName>
    <definedName name="horad8" localSheetId="7">#REF!</definedName>
    <definedName name="horad8">#REF!</definedName>
    <definedName name="imparea" localSheetId="3">#REF!</definedName>
    <definedName name="imparea" localSheetId="7">#REF!</definedName>
    <definedName name="imparea">#REF!</definedName>
    <definedName name="ksinal" localSheetId="3">'[5]Indice de Reajuste'!#REF!</definedName>
    <definedName name="ksinal" localSheetId="7">'[5]Indice de Reajuste'!#REF!</definedName>
    <definedName name="ksinal">'[5]Indice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'[4]REAJU (2)'!$H$35</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 localSheetId="7">#REF!</definedName>
    <definedName name="mocomercial">#REF!</definedName>
    <definedName name="molocal" localSheetId="3">#REF!</definedName>
    <definedName name="molocal" localSheetId="7">#REF!</definedName>
    <definedName name="molocal">#REF!</definedName>
    <definedName name="mosub" localSheetId="3">#REF!</definedName>
    <definedName name="mosub" localSheetId="7">#REF!</definedName>
    <definedName name="mosub">#REF!</definedName>
    <definedName name="muro" localSheetId="3">#REF!</definedName>
    <definedName name="muro" localSheetId="7">#REF!</definedName>
    <definedName name="muro">#REF!</definedName>
    <definedName name="nÁID" localSheetId="3">'[2]Aterro PonteSul'!#REF!</definedName>
    <definedName name="nÁID" localSheetId="7">'[2]Aterro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 localSheetId="7">#REF!</definedName>
    <definedName name="OCOM">#REF!</definedName>
    <definedName name="Orçamento" localSheetId="3">#REF!</definedName>
    <definedName name="Orçamento" localSheetId="7">#REF!</definedName>
    <definedName name="Orçamento">#REF!</definedName>
    <definedName name="ordem" localSheetId="3">#REF!</definedName>
    <definedName name="ordem" localSheetId="7">#REF!</definedName>
    <definedName name="ordem">#REF!</definedName>
    <definedName name="orlando" localSheetId="3">#REF!</definedName>
    <definedName name="orlando" localSheetId="7">#REF!</definedName>
    <definedName name="orlando">#REF!</definedName>
    <definedName name="pal1x1" localSheetId="3">#REF!</definedName>
    <definedName name="pal1x1" localSheetId="7">#REF!</definedName>
    <definedName name="pal1x1">#REF!</definedName>
    <definedName name="patrolamento" localSheetId="3">#REF!</definedName>
    <definedName name="patrolamento" localSheetId="7">#REF!</definedName>
    <definedName name="patrolamento">#REF!</definedName>
    <definedName name="pavi" localSheetId="3">#REF!</definedName>
    <definedName name="pavi" localSheetId="7">#REF!</definedName>
    <definedName name="pavi">#REF!</definedName>
    <definedName name="pcat" localSheetId="3">#REF!</definedName>
    <definedName name="pcat" localSheetId="7">#REF!</definedName>
    <definedName name="pcat">#REF!</definedName>
    <definedName name="pdmt" localSheetId="3">#REF!</definedName>
    <definedName name="pdmt" localSheetId="7">#REF!</definedName>
    <definedName name="pdmt">#REF!</definedName>
    <definedName name="pdmt1000" localSheetId="3">#REF!</definedName>
    <definedName name="pdmt1000" localSheetId="7">#REF!</definedName>
    <definedName name="pdmt1000">#REF!</definedName>
    <definedName name="pdmt1200" localSheetId="3">#REF!</definedName>
    <definedName name="pdmt1200" localSheetId="7">#REF!</definedName>
    <definedName name="pdmt1200">#REF!</definedName>
    <definedName name="pdmt200" localSheetId="3">#REF!</definedName>
    <definedName name="pdmt200" localSheetId="7">#REF!</definedName>
    <definedName name="pdmt200">#REF!</definedName>
    <definedName name="pdmt400" localSheetId="3">#REF!</definedName>
    <definedName name="pdmt400" localSheetId="7">#REF!</definedName>
    <definedName name="pdmt400">#REF!</definedName>
    <definedName name="pdmt50" localSheetId="3">#REF!</definedName>
    <definedName name="pdmt50" localSheetId="7">#REF!</definedName>
    <definedName name="pdmt50">#REF!</definedName>
    <definedName name="pdmt600" localSheetId="3">#REF!</definedName>
    <definedName name="pdmt600" localSheetId="7">#REF!</definedName>
    <definedName name="pdmt600">#REF!</definedName>
    <definedName name="pdmt800" localSheetId="3">#REF!</definedName>
    <definedName name="pdmt800" localSheetId="7">#REF!</definedName>
    <definedName name="pdmt800">#REF!</definedName>
    <definedName name="PEDREIRA" localSheetId="3">#REF!</definedName>
    <definedName name="PEDREIRA" localSheetId="7">#REF!</definedName>
    <definedName name="PEDREIRA">#REF!</definedName>
    <definedName name="perac" localSheetId="3">#REF!</definedName>
    <definedName name="perac" localSheetId="7">#REF!</definedName>
    <definedName name="perac">#REF!</definedName>
    <definedName name="persim" localSheetId="3">#REF!</definedName>
    <definedName name="persim" localSheetId="7">#REF!</definedName>
    <definedName name="persim">#REF!</definedName>
    <definedName name="pil2x05" localSheetId="3">#REF!</definedName>
    <definedName name="pil2x05" localSheetId="7">#REF!</definedName>
    <definedName name="pil2x05">#REF!</definedName>
    <definedName name="pil2x1" localSheetId="3">#REF!</definedName>
    <definedName name="pil2x1" localSheetId="7">#REF!</definedName>
    <definedName name="pil2x1">#REF!</definedName>
    <definedName name="pir" localSheetId="3">#REF!</definedName>
    <definedName name="pir" localSheetId="7">#REF!</definedName>
    <definedName name="pir">#REF!</definedName>
    <definedName name="portfiscal" localSheetId="3">#REF!</definedName>
    <definedName name="portfiscal" localSheetId="7">#REF!</definedName>
    <definedName name="portfiscal">#REF!</definedName>
    <definedName name="portm1" localSheetId="3">#REF!</definedName>
    <definedName name="portm1" localSheetId="7">#REF!</definedName>
    <definedName name="portm1">#REF!</definedName>
    <definedName name="portm2" localSheetId="3">#REF!</definedName>
    <definedName name="portm2" localSheetId="7">#REF!</definedName>
    <definedName name="portm2">#REF!</definedName>
    <definedName name="pro" localSheetId="3">#REF!</definedName>
    <definedName name="pro" localSheetId="7">#REF!</definedName>
    <definedName name="pro">#REF!</definedName>
    <definedName name="pz" localSheetId="3">#REF!</definedName>
    <definedName name="pz" localSheetId="7">#REF!</definedName>
    <definedName name="pz">#REF!</definedName>
    <definedName name="rdreno" localSheetId="3">#REF!</definedName>
    <definedName name="rdreno" localSheetId="7">#REF!</definedName>
    <definedName name="rdreno">#REF!</definedName>
    <definedName name="reatd" localSheetId="3">#REF!</definedName>
    <definedName name="reatd" localSheetId="7">#REF!</definedName>
    <definedName name="reatd">#REF!</definedName>
    <definedName name="reatgd" localSheetId="3">#REF!</definedName>
    <definedName name="reatgd" localSheetId="7">#REF!</definedName>
    <definedName name="reatgd">#REF!</definedName>
    <definedName name="reatgs" localSheetId="3">#REF!</definedName>
    <definedName name="reatgs" localSheetId="7">#REF!</definedName>
    <definedName name="reatgs">#REF!</definedName>
    <definedName name="reatgt" localSheetId="3">[2]DMT_EV!#REF!</definedName>
    <definedName name="reatgt" localSheetId="7">[2]DMT_EV!#REF!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 localSheetId="7">#REF!</definedName>
    <definedName name="REGULA">#REF!</definedName>
    <definedName name="REMOÇÃO" localSheetId="3">#REF!</definedName>
    <definedName name="REMOÇÃO" localSheetId="7">#REF!</definedName>
    <definedName name="REMOÇÃO">#REF!</definedName>
    <definedName name="roac" localSheetId="3">#REF!</definedName>
    <definedName name="roac" localSheetId="7">#REF!</definedName>
    <definedName name="roac">#REF!</definedName>
    <definedName name="roae" localSheetId="3">#REF!</definedName>
    <definedName name="roae" localSheetId="7">#REF!</definedName>
    <definedName name="roae">#REF!</definedName>
    <definedName name="roc" localSheetId="3">#REF!</definedName>
    <definedName name="roc" localSheetId="7">#REF!</definedName>
    <definedName name="roc">#REF!</definedName>
    <definedName name="rodovia" localSheetId="3">#REF!</definedName>
    <definedName name="rodovia" localSheetId="7">#REF!</definedName>
    <definedName name="rodovia">#REF!</definedName>
    <definedName name="rpavi" localSheetId="3">#REF!</definedName>
    <definedName name="rpavi" localSheetId="7">#REF!</definedName>
    <definedName name="rpavi">#REF!</definedName>
    <definedName name="RR_2C" localSheetId="3">#REF!</definedName>
    <definedName name="RR_2C" localSheetId="7">#REF!</definedName>
    <definedName name="RR_2C">#REF!</definedName>
    <definedName name="rrcerca" localSheetId="3">#REF!</definedName>
    <definedName name="rrcerca" localSheetId="7">#REF!</definedName>
    <definedName name="rrcerca">#REF!</definedName>
    <definedName name="rsinal" localSheetId="3">#REF!</definedName>
    <definedName name="rsinal" localSheetId="7">#REF!</definedName>
    <definedName name="rsinal">#REF!</definedName>
    <definedName name="rterra" localSheetId="3">#REF!</definedName>
    <definedName name="rterra" localSheetId="7">#REF!</definedName>
    <definedName name="rterra">#REF!</definedName>
    <definedName name="saterro" localSheetId="3">#REF!</definedName>
    <definedName name="saterro" localSheetId="7">#REF!</definedName>
    <definedName name="saterro">#REF!</definedName>
    <definedName name="scat" localSheetId="3">#REF!</definedName>
    <definedName name="scat" localSheetId="7">#REF!</definedName>
    <definedName name="scat">#REF!</definedName>
    <definedName name="scorte" localSheetId="3">#REF!</definedName>
    <definedName name="scorte" localSheetId="7">#REF!</definedName>
    <definedName name="scorte">#REF!</definedName>
    <definedName name="sdmt" localSheetId="3">#REF!</definedName>
    <definedName name="sdmt" localSheetId="7">#REF!</definedName>
    <definedName name="sdmt">#REF!</definedName>
    <definedName name="sdmt1000" localSheetId="3">#REF!</definedName>
    <definedName name="sdmt1000" localSheetId="7">#REF!</definedName>
    <definedName name="sdmt1000">#REF!</definedName>
    <definedName name="sdmt1200" localSheetId="3">#REF!</definedName>
    <definedName name="sdmt1200" localSheetId="7">#REF!</definedName>
    <definedName name="sdmt1200">#REF!</definedName>
    <definedName name="sdmt200" localSheetId="3">#REF!</definedName>
    <definedName name="sdmt200" localSheetId="7">#REF!</definedName>
    <definedName name="sdmt200">#REF!</definedName>
    <definedName name="sdmt400" localSheetId="3">#REF!</definedName>
    <definedName name="sdmt400" localSheetId="7">#REF!</definedName>
    <definedName name="sdmt400">#REF!</definedName>
    <definedName name="sdmt50" localSheetId="3">#REF!</definedName>
    <definedName name="sdmt50" localSheetId="7">#REF!</definedName>
    <definedName name="sdmt50">#REF!</definedName>
    <definedName name="sdmt600" localSheetId="3">#REF!</definedName>
    <definedName name="sdmt600" localSheetId="7">#REF!</definedName>
    <definedName name="sdmt600">#REF!</definedName>
    <definedName name="sdmt800" localSheetId="3">#REF!</definedName>
    <definedName name="sdmt800" localSheetId="7">#REF!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 localSheetId="7">#REF!</definedName>
    <definedName name="terra">#REF!</definedName>
    <definedName name="teste" localSheetId="3">#REF!</definedName>
    <definedName name="teste" localSheetId="7">#REF!</definedName>
    <definedName name="teste">#REF!</definedName>
    <definedName name="teste2" localSheetId="3">#REF!</definedName>
    <definedName name="teste2" localSheetId="7">#REF!</definedName>
    <definedName name="teste2">#REF!</definedName>
    <definedName name="_xlnm.Print_Titles" localSheetId="6">Composição!$1:$2</definedName>
    <definedName name="_xlnm.Print_Titles" localSheetId="3">Cronograma!$A:$I</definedName>
    <definedName name="_xlnm.Print_Titles" localSheetId="1">Orçamento!$1:$11</definedName>
    <definedName name="_xlnm.Print_Titles" localSheetId="2">Resumo!$1:$10</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 localSheetId="7">#REF!</definedName>
    <definedName name="valeta">#REF!</definedName>
    <definedName name="volbase" localSheetId="3">#REF!</definedName>
    <definedName name="volbase" localSheetId="7">#REF!</definedName>
    <definedName name="volbase">#REF!</definedName>
    <definedName name="volsub" localSheetId="3">#REF!</definedName>
    <definedName name="volsub" localSheetId="7">#REF!</definedName>
    <definedName name="volsub">#REF!</definedName>
    <definedName name="zebra" localSheetId="3">#REF!</definedName>
    <definedName name="zebra" localSheetId="7">#REF!</definedName>
    <definedName name="zebra">#REF!</definedName>
    <definedName name="zenil" localSheetId="3">#REF!</definedName>
    <definedName name="zenil" localSheetId="7">#REF!</definedName>
    <definedName name="zenil">#REF!</definedName>
  </definedNames>
  <calcPr calcId="152511" fullPrecision="0"/>
</workbook>
</file>

<file path=xl/calcChain.xml><?xml version="1.0" encoding="utf-8"?>
<calcChain xmlns="http://schemas.openxmlformats.org/spreadsheetml/2006/main">
  <c r="H280" i="1" l="1"/>
  <c r="H281" i="1"/>
  <c r="H282" i="1"/>
  <c r="H283" i="1"/>
  <c r="H273" i="1"/>
  <c r="H274" i="1"/>
  <c r="H275" i="1"/>
  <c r="H276" i="1"/>
  <c r="H277" i="1"/>
  <c r="H278" i="1"/>
  <c r="H279" i="1"/>
  <c r="I313" i="1" l="1"/>
  <c r="G311" i="1"/>
  <c r="G312" i="1"/>
  <c r="G313" i="1"/>
  <c r="G314" i="1"/>
  <c r="G315" i="1"/>
  <c r="G316" i="1"/>
  <c r="G310" i="1"/>
  <c r="I310" i="1" s="1"/>
  <c r="I316" i="1"/>
  <c r="I311" i="1"/>
  <c r="I312" i="1"/>
  <c r="I314" i="1"/>
  <c r="I315" i="1"/>
  <c r="I307" i="1"/>
  <c r="J35" i="27" l="1"/>
  <c r="J31" i="27"/>
  <c r="J27" i="27"/>
  <c r="B6" i="10" l="1"/>
  <c r="B6" i="4"/>
  <c r="B7" i="24"/>
  <c r="B7" i="2"/>
  <c r="I2" i="4"/>
  <c r="G4" i="26" l="1"/>
  <c r="F26" i="1" s="1"/>
  <c r="G3" i="26"/>
  <c r="F25" i="1" s="1"/>
  <c r="J19" i="27" l="1"/>
  <c r="J23" i="27"/>
  <c r="J316" i="1" l="1"/>
  <c r="J311" i="1" l="1"/>
  <c r="J315" i="1"/>
  <c r="J310" i="1"/>
  <c r="J314" i="1"/>
  <c r="J313" i="1"/>
  <c r="J312" i="1"/>
  <c r="J317" i="1" l="1"/>
  <c r="C139" i="26"/>
  <c r="C132" i="26"/>
  <c r="H293" i="9" l="1"/>
  <c r="H295" i="9" s="1"/>
  <c r="H294" i="9"/>
  <c r="H298" i="9"/>
  <c r="H299" i="9"/>
  <c r="H300" i="9"/>
  <c r="H277" i="9"/>
  <c r="H278" i="9"/>
  <c r="H282" i="9"/>
  <c r="H283" i="9"/>
  <c r="H284" i="9"/>
  <c r="F257" i="9"/>
  <c r="H257" i="9" s="1"/>
  <c r="H258" i="9" s="1"/>
  <c r="H260" i="9" s="1"/>
  <c r="H271" i="1" s="1"/>
  <c r="F266" i="9"/>
  <c r="H266" i="9" s="1"/>
  <c r="H267" i="9"/>
  <c r="H224" i="9"/>
  <c r="H225" i="9"/>
  <c r="H229" i="9"/>
  <c r="H230" i="9"/>
  <c r="H231" i="9"/>
  <c r="H232" i="9"/>
  <c r="H241" i="9"/>
  <c r="H242" i="9"/>
  <c r="H246" i="9"/>
  <c r="H247" i="9"/>
  <c r="H248" i="9"/>
  <c r="H301" i="9" l="1"/>
  <c r="H303" i="9" s="1"/>
  <c r="H279" i="9"/>
  <c r="H285" i="9"/>
  <c r="F268" i="9"/>
  <c r="H268" i="9" s="1"/>
  <c r="H269" i="9" s="1"/>
  <c r="H271" i="9" s="1"/>
  <c r="H272" i="1" s="1"/>
  <c r="H226" i="9"/>
  <c r="H233" i="9"/>
  <c r="H243" i="9"/>
  <c r="H249" i="9"/>
  <c r="H287" i="9" l="1"/>
  <c r="H235" i="9"/>
  <c r="H251" i="9"/>
  <c r="F280" i="1" l="1"/>
  <c r="F281" i="1"/>
  <c r="F282" i="1"/>
  <c r="F283" i="1"/>
  <c r="F284" i="1"/>
  <c r="F267" i="1"/>
  <c r="F259" i="1"/>
  <c r="F260" i="1"/>
  <c r="F261" i="1"/>
  <c r="I235" i="1"/>
  <c r="J235" i="1" s="1"/>
  <c r="F239" i="1"/>
  <c r="F240" i="1"/>
  <c r="F231" i="1"/>
  <c r="F232" i="1"/>
  <c r="G247" i="1" l="1"/>
  <c r="I247" i="1" s="1"/>
  <c r="J247" i="1" s="1"/>
  <c r="G264" i="1"/>
  <c r="I264" i="1" s="1"/>
  <c r="J264" i="1" s="1"/>
  <c r="G271" i="1" l="1"/>
  <c r="I271" i="1" s="1"/>
  <c r="J271" i="1" s="1"/>
  <c r="G272" i="1"/>
  <c r="I272" i="1" s="1"/>
  <c r="J272" i="1" s="1"/>
  <c r="G273" i="1"/>
  <c r="I273" i="1" s="1"/>
  <c r="J273" i="1" s="1"/>
  <c r="G277" i="1"/>
  <c r="I277" i="1" s="1"/>
  <c r="J277" i="1" s="1"/>
  <c r="G276" i="1"/>
  <c r="I276" i="1" s="1"/>
  <c r="J276" i="1" s="1"/>
  <c r="G275" i="1"/>
  <c r="I275" i="1" s="1"/>
  <c r="J275" i="1" s="1"/>
  <c r="G279" i="1"/>
  <c r="I279" i="1" s="1"/>
  <c r="J279" i="1" s="1"/>
  <c r="G280" i="1"/>
  <c r="I280" i="1" s="1"/>
  <c r="J280" i="1" s="1"/>
  <c r="G281" i="1"/>
  <c r="I281" i="1" s="1"/>
  <c r="J281" i="1" s="1"/>
  <c r="G282" i="1"/>
  <c r="I282" i="1" s="1"/>
  <c r="J282" i="1" s="1"/>
  <c r="G283" i="1"/>
  <c r="I283" i="1" s="1"/>
  <c r="J283" i="1" s="1"/>
  <c r="G284" i="1"/>
  <c r="I284" i="1" s="1"/>
  <c r="J284" i="1" s="1"/>
  <c r="G274" i="1"/>
  <c r="I274" i="1" s="1"/>
  <c r="J274" i="1" s="1"/>
  <c r="G278" i="1"/>
  <c r="I278" i="1" s="1"/>
  <c r="J278" i="1" s="1"/>
  <c r="G266" i="1"/>
  <c r="I266" i="1" s="1"/>
  <c r="J266" i="1" s="1"/>
  <c r="G267" i="1"/>
  <c r="I267" i="1" s="1"/>
  <c r="J267" i="1" s="1"/>
  <c r="G265" i="1"/>
  <c r="I265" i="1" s="1"/>
  <c r="J265" i="1" s="1"/>
  <c r="G244" i="1"/>
  <c r="I244" i="1" s="1"/>
  <c r="J244" i="1" s="1"/>
  <c r="G245" i="1"/>
  <c r="I245" i="1" s="1"/>
  <c r="J245" i="1" s="1"/>
  <c r="G246" i="1"/>
  <c r="I246" i="1" s="1"/>
  <c r="J246" i="1" s="1"/>
  <c r="G251" i="1"/>
  <c r="I251" i="1" s="1"/>
  <c r="J251" i="1" s="1"/>
  <c r="G256" i="1"/>
  <c r="I256" i="1" s="1"/>
  <c r="J256" i="1" s="1"/>
  <c r="G258" i="1"/>
  <c r="I258" i="1" s="1"/>
  <c r="J258" i="1" s="1"/>
  <c r="G248" i="1"/>
  <c r="I248" i="1" s="1"/>
  <c r="J248" i="1" s="1"/>
  <c r="G250" i="1"/>
  <c r="I250" i="1" s="1"/>
  <c r="J250" i="1" s="1"/>
  <c r="G255" i="1"/>
  <c r="I255" i="1" s="1"/>
  <c r="J255" i="1" s="1"/>
  <c r="G249" i="1"/>
  <c r="I249" i="1" s="1"/>
  <c r="J249" i="1" s="1"/>
  <c r="G253" i="1"/>
  <c r="I253" i="1" s="1"/>
  <c r="J253" i="1" s="1"/>
  <c r="G254" i="1"/>
  <c r="I254" i="1" s="1"/>
  <c r="J254" i="1" s="1"/>
  <c r="G262" i="1"/>
  <c r="I262" i="1" s="1"/>
  <c r="J262" i="1" s="1"/>
  <c r="G252" i="1"/>
  <c r="I252" i="1" s="1"/>
  <c r="J252" i="1" s="1"/>
  <c r="G257" i="1"/>
  <c r="I257" i="1" s="1"/>
  <c r="J257" i="1" s="1"/>
  <c r="G259" i="1"/>
  <c r="I259" i="1" s="1"/>
  <c r="J259" i="1" s="1"/>
  <c r="G260" i="1"/>
  <c r="I260" i="1" s="1"/>
  <c r="J260" i="1" s="1"/>
  <c r="G261" i="1"/>
  <c r="I261" i="1" s="1"/>
  <c r="J261" i="1" s="1"/>
  <c r="G238" i="1"/>
  <c r="I238" i="1" s="1"/>
  <c r="J238" i="1" s="1"/>
  <c r="G239" i="1"/>
  <c r="I239" i="1" s="1"/>
  <c r="J239" i="1" s="1"/>
  <c r="G240" i="1"/>
  <c r="I240" i="1" s="1"/>
  <c r="J240" i="1" s="1"/>
  <c r="G237" i="1"/>
  <c r="I237" i="1" s="1"/>
  <c r="J237" i="1" s="1"/>
  <c r="G236" i="1"/>
  <c r="I236" i="1" s="1"/>
  <c r="J236" i="1" s="1"/>
  <c r="G223" i="1"/>
  <c r="I223" i="1" s="1"/>
  <c r="J223" i="1" s="1"/>
  <c r="G227" i="1"/>
  <c r="I227" i="1" s="1"/>
  <c r="J227" i="1" s="1"/>
  <c r="G228" i="1"/>
  <c r="I228" i="1" s="1"/>
  <c r="J228" i="1" s="1"/>
  <c r="G222" i="1"/>
  <c r="I222" i="1" s="1"/>
  <c r="J222" i="1" s="1"/>
  <c r="G226" i="1"/>
  <c r="I226" i="1" s="1"/>
  <c r="J226" i="1" s="1"/>
  <c r="G221" i="1"/>
  <c r="I221" i="1" s="1"/>
  <c r="J221" i="1" s="1"/>
  <c r="G225" i="1"/>
  <c r="I225" i="1" s="1"/>
  <c r="J225" i="1" s="1"/>
  <c r="G230" i="1"/>
  <c r="I230" i="1" s="1"/>
  <c r="J230" i="1" s="1"/>
  <c r="G231" i="1"/>
  <c r="I231" i="1" s="1"/>
  <c r="J231" i="1" s="1"/>
  <c r="G232" i="1"/>
  <c r="I232" i="1" s="1"/>
  <c r="J232" i="1" s="1"/>
  <c r="G220" i="1"/>
  <c r="I220" i="1" s="1"/>
  <c r="J220" i="1" s="1"/>
  <c r="G224" i="1"/>
  <c r="I224" i="1" s="1"/>
  <c r="J224" i="1" s="1"/>
  <c r="G229" i="1"/>
  <c r="I229" i="1" s="1"/>
  <c r="J229" i="1" s="1"/>
  <c r="G152" i="1"/>
  <c r="I152" i="1" s="1"/>
  <c r="J152" i="1" s="1"/>
  <c r="G156" i="1"/>
  <c r="I156" i="1" s="1"/>
  <c r="J156" i="1" s="1"/>
  <c r="G155" i="1"/>
  <c r="I155" i="1" s="1"/>
  <c r="J155" i="1" s="1"/>
  <c r="G154" i="1"/>
  <c r="I154" i="1" s="1"/>
  <c r="J154" i="1" s="1"/>
  <c r="G153" i="1"/>
  <c r="I153" i="1" s="1"/>
  <c r="J153" i="1" s="1"/>
  <c r="G157" i="1"/>
  <c r="I157" i="1" s="1"/>
  <c r="J157" i="1" s="1"/>
  <c r="J268" i="1" l="1"/>
  <c r="J285" i="1"/>
  <c r="J241" i="1"/>
  <c r="J233" i="1"/>
  <c r="G215" i="1"/>
  <c r="I215" i="1" s="1"/>
  <c r="J215" i="1" s="1"/>
  <c r="G216" i="1"/>
  <c r="I216" i="1" s="1"/>
  <c r="J216" i="1" s="1"/>
  <c r="G210" i="1" l="1"/>
  <c r="I210" i="1" s="1"/>
  <c r="J210" i="1" s="1"/>
  <c r="G204" i="1" l="1"/>
  <c r="I204" i="1" s="1"/>
  <c r="J204" i="1" s="1"/>
  <c r="G207" i="1"/>
  <c r="I207" i="1" s="1"/>
  <c r="J207" i="1" s="1"/>
  <c r="G198" i="1"/>
  <c r="I198" i="1" s="1"/>
  <c r="J198" i="1" s="1"/>
  <c r="G200" i="1"/>
  <c r="I200" i="1" s="1"/>
  <c r="J200" i="1" s="1"/>
  <c r="G190" i="1"/>
  <c r="I190" i="1" s="1"/>
  <c r="J190" i="1" s="1"/>
  <c r="G196" i="1"/>
  <c r="I196" i="1" s="1"/>
  <c r="J196" i="1" s="1"/>
  <c r="G178" i="1"/>
  <c r="I178" i="1" s="1"/>
  <c r="J178" i="1" s="1"/>
  <c r="G186" i="1"/>
  <c r="I186" i="1" s="1"/>
  <c r="J186" i="1" s="1"/>
  <c r="G176" i="1"/>
  <c r="I176" i="1" s="1"/>
  <c r="J176" i="1" s="1"/>
  <c r="J7" i="27" l="1"/>
  <c r="H317" i="9" l="1"/>
  <c r="H316" i="9"/>
  <c r="H324" i="9"/>
  <c r="H314" i="9"/>
  <c r="H315" i="9"/>
  <c r="H310" i="9"/>
  <c r="H323" i="9"/>
  <c r="H322" i="9"/>
  <c r="H321" i="9"/>
  <c r="H309" i="9"/>
  <c r="F118" i="1"/>
  <c r="F109" i="1"/>
  <c r="H201" i="9"/>
  <c r="H202" i="9" s="1"/>
  <c r="H197" i="9"/>
  <c r="H196" i="9"/>
  <c r="H215" i="9"/>
  <c r="H216" i="9" s="1"/>
  <c r="H211" i="9"/>
  <c r="H210" i="9"/>
  <c r="H318" i="9" l="1"/>
  <c r="H325" i="9"/>
  <c r="H311" i="9"/>
  <c r="H212" i="9"/>
  <c r="H218" i="9" s="1"/>
  <c r="H198" i="9"/>
  <c r="H204" i="9" s="1"/>
  <c r="H327" i="9" l="1"/>
  <c r="H499" i="9"/>
  <c r="H498" i="9"/>
  <c r="H497" i="9"/>
  <c r="H496" i="9"/>
  <c r="H495" i="9"/>
  <c r="H494" i="9"/>
  <c r="H490" i="9"/>
  <c r="H489" i="9"/>
  <c r="H488" i="9"/>
  <c r="H487" i="9"/>
  <c r="H483" i="9"/>
  <c r="H482" i="9"/>
  <c r="H361" i="9"/>
  <c r="H364" i="9" s="1"/>
  <c r="H484" i="9" l="1"/>
  <c r="H500" i="9"/>
  <c r="H491" i="9"/>
  <c r="D14" i="26"/>
  <c r="H502" i="9" l="1"/>
  <c r="H358" i="9" l="1"/>
  <c r="D12" i="26" l="1"/>
  <c r="H464" i="9" l="1"/>
  <c r="H463" i="9"/>
  <c r="H462" i="9"/>
  <c r="H473" i="9"/>
  <c r="H472" i="9"/>
  <c r="H465" i="9"/>
  <c r="H471" i="9"/>
  <c r="H470" i="9"/>
  <c r="H469" i="9"/>
  <c r="H458" i="9"/>
  <c r="H457" i="9"/>
  <c r="H474" i="9" l="1"/>
  <c r="H466" i="9"/>
  <c r="H459" i="9"/>
  <c r="H476" i="9" l="1"/>
  <c r="F288" i="1"/>
  <c r="D201" i="1"/>
  <c r="D187" i="1"/>
  <c r="G287" i="1" l="1"/>
  <c r="I287" i="1" s="1"/>
  <c r="J287" i="1" s="1"/>
  <c r="G288" i="1"/>
  <c r="I288" i="1" s="1"/>
  <c r="J288" i="1" s="1"/>
  <c r="G203" i="1"/>
  <c r="I203" i="1" s="1"/>
  <c r="J203" i="1" s="1"/>
  <c r="G206" i="1"/>
  <c r="I206" i="1" s="1"/>
  <c r="J206" i="1" s="1"/>
  <c r="G212" i="1"/>
  <c r="I212" i="1" s="1"/>
  <c r="J212" i="1" s="1"/>
  <c r="G211" i="1"/>
  <c r="I211" i="1" s="1"/>
  <c r="J211" i="1" s="1"/>
  <c r="G209" i="1"/>
  <c r="I209" i="1" s="1"/>
  <c r="J209" i="1" s="1"/>
  <c r="G214" i="1"/>
  <c r="I214" i="1" s="1"/>
  <c r="J214" i="1" s="1"/>
  <c r="G208" i="1"/>
  <c r="I208" i="1" s="1"/>
  <c r="J208" i="1" s="1"/>
  <c r="G213" i="1"/>
  <c r="I213" i="1" s="1"/>
  <c r="J213" i="1" s="1"/>
  <c r="G189" i="1"/>
  <c r="I189" i="1" s="1"/>
  <c r="J189" i="1" s="1"/>
  <c r="G194" i="1"/>
  <c r="I194" i="1" s="1"/>
  <c r="J194" i="1" s="1"/>
  <c r="G193" i="1"/>
  <c r="I193" i="1" s="1"/>
  <c r="J193" i="1" s="1"/>
  <c r="G199" i="1"/>
  <c r="I199" i="1" s="1"/>
  <c r="J199" i="1" s="1"/>
  <c r="G201" i="1"/>
  <c r="I201" i="1" s="1"/>
  <c r="J201" i="1" s="1"/>
  <c r="G191" i="1"/>
  <c r="I191" i="1" s="1"/>
  <c r="J191" i="1" s="1"/>
  <c r="G195" i="1"/>
  <c r="I195" i="1" s="1"/>
  <c r="J195" i="1" s="1"/>
  <c r="G192" i="1"/>
  <c r="I192" i="1" s="1"/>
  <c r="J192" i="1" s="1"/>
  <c r="G197" i="1"/>
  <c r="I197" i="1" s="1"/>
  <c r="J197" i="1" s="1"/>
  <c r="G182" i="1"/>
  <c r="I182" i="1" s="1"/>
  <c r="J182" i="1" s="1"/>
  <c r="G185" i="1"/>
  <c r="I185" i="1" s="1"/>
  <c r="J185" i="1" s="1"/>
  <c r="G187" i="1"/>
  <c r="I187" i="1" s="1"/>
  <c r="J187" i="1" s="1"/>
  <c r="G183" i="1"/>
  <c r="I183" i="1" s="1"/>
  <c r="J183" i="1" s="1"/>
  <c r="G184" i="1"/>
  <c r="I184" i="1" s="1"/>
  <c r="J184" i="1" s="1"/>
  <c r="G173" i="1"/>
  <c r="I173" i="1" s="1"/>
  <c r="J173" i="1" s="1"/>
  <c r="G175" i="1"/>
  <c r="I175" i="1" s="1"/>
  <c r="J175" i="1" s="1"/>
  <c r="G180" i="1"/>
  <c r="I180" i="1" s="1"/>
  <c r="J180" i="1" s="1"/>
  <c r="G179" i="1"/>
  <c r="I179" i="1" s="1"/>
  <c r="J179" i="1" s="1"/>
  <c r="G177" i="1"/>
  <c r="I177" i="1" s="1"/>
  <c r="J177" i="1" s="1"/>
  <c r="J217" i="1" l="1"/>
  <c r="J289" i="1"/>
  <c r="H366" i="9"/>
  <c r="H187" i="9" l="1"/>
  <c r="H186" i="9"/>
  <c r="H188" i="9" l="1"/>
  <c r="H190" i="9" s="1"/>
  <c r="F147" i="1" l="1"/>
  <c r="C108" i="26" l="1"/>
  <c r="C109" i="26" s="1"/>
  <c r="F90" i="1" s="1"/>
  <c r="H24" i="26" l="1"/>
  <c r="H29" i="26" l="1"/>
  <c r="F112" i="1" s="1"/>
  <c r="D11" i="26"/>
  <c r="H347" i="9" l="1"/>
  <c r="H346" i="9"/>
  <c r="H345" i="9"/>
  <c r="H344" i="9"/>
  <c r="H343" i="9"/>
  <c r="H342" i="9"/>
  <c r="H341" i="9"/>
  <c r="H340" i="9"/>
  <c r="H336" i="9"/>
  <c r="H335" i="9"/>
  <c r="H334" i="9"/>
  <c r="H333" i="9"/>
  <c r="H337" i="9" l="1"/>
  <c r="H348" i="9"/>
  <c r="H107" i="9"/>
  <c r="H106" i="9"/>
  <c r="H105" i="9"/>
  <c r="H104" i="9"/>
  <c r="H103" i="9"/>
  <c r="H97" i="9"/>
  <c r="H96" i="9"/>
  <c r="H95" i="9"/>
  <c r="H94" i="9"/>
  <c r="H102" i="9"/>
  <c r="H101" i="9"/>
  <c r="H90" i="9"/>
  <c r="H89" i="9"/>
  <c r="H98" i="9" l="1"/>
  <c r="H108" i="9"/>
  <c r="H350" i="9"/>
  <c r="H91" i="9"/>
  <c r="H448" i="9"/>
  <c r="H447" i="9"/>
  <c r="H446" i="9"/>
  <c r="H110" i="9" l="1"/>
  <c r="H80" i="9"/>
  <c r="H79" i="9"/>
  <c r="H78" i="9"/>
  <c r="H77" i="9"/>
  <c r="H76" i="9"/>
  <c r="H75" i="9"/>
  <c r="H74" i="9"/>
  <c r="H73" i="9"/>
  <c r="H69" i="9"/>
  <c r="H68" i="9"/>
  <c r="H70" i="9" l="1"/>
  <c r="H81" i="9"/>
  <c r="H83" i="9" l="1"/>
  <c r="B4" i="1"/>
  <c r="E83" i="26" l="1"/>
  <c r="E81" i="26"/>
  <c r="E82" i="26"/>
  <c r="E84" i="26" l="1"/>
  <c r="E86" i="26"/>
  <c r="E85" i="26"/>
  <c r="G50" i="26"/>
  <c r="G43" i="26"/>
  <c r="G41" i="26"/>
  <c r="G44" i="26"/>
  <c r="D58" i="26" l="1"/>
  <c r="D8" i="26"/>
  <c r="D60" i="26" l="1"/>
  <c r="H36" i="26" l="1"/>
  <c r="H35" i="26"/>
  <c r="F117" i="1" s="1"/>
  <c r="H28" i="26"/>
  <c r="H27" i="26"/>
  <c r="F111" i="1" s="1"/>
  <c r="L33" i="24" l="1"/>
  <c r="O33" i="24" s="1"/>
  <c r="R33" i="24" s="1"/>
  <c r="U33" i="24" s="1"/>
  <c r="X33" i="24" s="1"/>
  <c r="AA33" i="24" s="1"/>
  <c r="B32" i="2"/>
  <c r="B33" i="24" s="1"/>
  <c r="A32" i="2"/>
  <c r="A33" i="24" s="1"/>
  <c r="F32" i="2"/>
  <c r="E32" i="2"/>
  <c r="D32" i="2"/>
  <c r="C32" i="2"/>
  <c r="J15" i="27"/>
  <c r="J11" i="27"/>
  <c r="B31" i="2" l="1"/>
  <c r="A31" i="2"/>
  <c r="B30" i="2"/>
  <c r="A30" i="2"/>
  <c r="B29" i="2"/>
  <c r="A29" i="2"/>
  <c r="B28" i="2"/>
  <c r="A28" i="2"/>
  <c r="B27" i="2"/>
  <c r="A27" i="2"/>
  <c r="B26" i="2"/>
  <c r="A26" i="2"/>
  <c r="B25" i="2"/>
  <c r="A25" i="2"/>
  <c r="B24" i="2"/>
  <c r="A24" i="2"/>
  <c r="C144" i="26" l="1"/>
  <c r="D144" i="26" s="1"/>
  <c r="C143" i="26"/>
  <c r="D143" i="26" s="1"/>
  <c r="C142" i="26"/>
  <c r="D142" i="26" s="1"/>
  <c r="D141" i="26"/>
  <c r="C140" i="26"/>
  <c r="D140" i="26" s="1"/>
  <c r="D139" i="26"/>
  <c r="C138" i="26"/>
  <c r="D138" i="26" s="1"/>
  <c r="C137" i="26"/>
  <c r="D137" i="26" s="1"/>
  <c r="C136" i="26"/>
  <c r="D136" i="26" s="1"/>
  <c r="C135" i="26"/>
  <c r="D135" i="26" s="1"/>
  <c r="C134" i="26"/>
  <c r="D134" i="26" s="1"/>
  <c r="C133" i="26"/>
  <c r="D133" i="26" s="1"/>
  <c r="D132" i="26"/>
  <c r="C131" i="26"/>
  <c r="D131" i="26" s="1"/>
  <c r="C130" i="26"/>
  <c r="D130" i="26" s="1"/>
  <c r="D145" i="26" l="1"/>
  <c r="E126" i="26"/>
  <c r="E125" i="26"/>
  <c r="E123" i="26"/>
  <c r="D147" i="26" l="1"/>
  <c r="F27" i="1" s="1"/>
  <c r="F29" i="1" s="1"/>
  <c r="F28" i="1"/>
  <c r="E127" i="26"/>
  <c r="D101" i="26"/>
  <c r="E114" i="26"/>
  <c r="H445" i="9"/>
  <c r="H444" i="9"/>
  <c r="H438" i="9"/>
  <c r="H437" i="9"/>
  <c r="H436" i="9"/>
  <c r="H435" i="9"/>
  <c r="H443" i="9"/>
  <c r="H442" i="9"/>
  <c r="H431" i="9"/>
  <c r="H430" i="9"/>
  <c r="H439" i="9" l="1"/>
  <c r="H449" i="9"/>
  <c r="H432" i="9"/>
  <c r="H451" i="9" l="1"/>
  <c r="B101" i="26"/>
  <c r="E87" i="26"/>
  <c r="D72" i="26" l="1"/>
  <c r="D67" i="26"/>
  <c r="D66" i="26"/>
  <c r="D68" i="26" l="1"/>
  <c r="G53" i="26"/>
  <c r="G52" i="26"/>
  <c r="D9" i="26" l="1"/>
  <c r="D10" i="26"/>
  <c r="D13" i="26"/>
  <c r="D15" i="26"/>
  <c r="D7" i="26"/>
  <c r="D16" i="26" l="1"/>
  <c r="H53" i="1"/>
  <c r="H49" i="1"/>
  <c r="H48" i="1"/>
  <c r="H41" i="1"/>
  <c r="H39" i="1"/>
  <c r="J3" i="27" l="1"/>
  <c r="E117" i="26" l="1"/>
  <c r="E116" i="26"/>
  <c r="C101" i="26"/>
  <c r="H128" i="9"/>
  <c r="H127" i="9"/>
  <c r="H126" i="9"/>
  <c r="H125" i="9"/>
  <c r="H124" i="9"/>
  <c r="H123" i="9"/>
  <c r="H122" i="9"/>
  <c r="H121" i="9"/>
  <c r="H117" i="9"/>
  <c r="H116" i="9"/>
  <c r="E118" i="26" l="1"/>
  <c r="H118" i="9"/>
  <c r="H129" i="9"/>
  <c r="H131" i="9" l="1"/>
  <c r="B108" i="26"/>
  <c r="B109" i="26" s="1"/>
  <c r="B102" i="26"/>
  <c r="D102" i="26"/>
  <c r="F129" i="1" s="1"/>
  <c r="C102" i="26"/>
  <c r="F126" i="1" s="1"/>
  <c r="F88" i="1" l="1"/>
  <c r="F87" i="1"/>
  <c r="F91" i="1"/>
  <c r="F92" i="1"/>
  <c r="E88" i="26"/>
  <c r="F84" i="1" s="1"/>
  <c r="F135" i="1" l="1"/>
  <c r="F134" i="1"/>
  <c r="F139" i="1"/>
  <c r="F138" i="1"/>
  <c r="D90" i="26"/>
  <c r="D91" i="26" s="1"/>
  <c r="F85" i="1" s="1"/>
  <c r="D73" i="26"/>
  <c r="D74" i="26" s="1"/>
  <c r="F81" i="1" s="1"/>
  <c r="D69" i="26"/>
  <c r="F80" i="1" s="1"/>
  <c r="D57" i="26"/>
  <c r="D59" i="26"/>
  <c r="D61" i="26"/>
  <c r="D77" i="26" l="1"/>
  <c r="F79" i="1" s="1"/>
  <c r="D62" i="26"/>
  <c r="F148" i="1" l="1"/>
  <c r="L29" i="24"/>
  <c r="O29" i="24" s="1"/>
  <c r="R29" i="24" s="1"/>
  <c r="U29" i="24" s="1"/>
  <c r="X29" i="24" s="1"/>
  <c r="AA29" i="24" s="1"/>
  <c r="L28" i="24"/>
  <c r="O28" i="24" s="1"/>
  <c r="R28" i="24" s="1"/>
  <c r="U28" i="24" s="1"/>
  <c r="X28" i="24" s="1"/>
  <c r="AA28" i="24" s="1"/>
  <c r="L27" i="24"/>
  <c r="O27" i="24" s="1"/>
  <c r="R27" i="24" s="1"/>
  <c r="U27" i="24" s="1"/>
  <c r="X27" i="24" s="1"/>
  <c r="AA27" i="24" s="1"/>
  <c r="L26" i="24"/>
  <c r="O26" i="24" s="1"/>
  <c r="R26" i="24" s="1"/>
  <c r="U26" i="24" s="1"/>
  <c r="X26" i="24" s="1"/>
  <c r="AA26" i="24" s="1"/>
  <c r="L25" i="24"/>
  <c r="O25" i="24" s="1"/>
  <c r="R25" i="24" s="1"/>
  <c r="U25" i="24" s="1"/>
  <c r="X25" i="24" s="1"/>
  <c r="AA25" i="24" s="1"/>
  <c r="L24" i="24"/>
  <c r="O24" i="24" s="1"/>
  <c r="R24" i="24" s="1"/>
  <c r="U24" i="24" s="1"/>
  <c r="X24" i="24" s="1"/>
  <c r="AA24" i="24" s="1"/>
  <c r="L23" i="24"/>
  <c r="O23" i="24" s="1"/>
  <c r="R23" i="24" s="1"/>
  <c r="U23" i="24" s="1"/>
  <c r="X23" i="24" s="1"/>
  <c r="AA23" i="24" s="1"/>
  <c r="L22" i="24"/>
  <c r="O22" i="24" s="1"/>
  <c r="R22" i="24" s="1"/>
  <c r="U22" i="24" s="1"/>
  <c r="X22" i="24" s="1"/>
  <c r="AA22" i="24" s="1"/>
  <c r="L21" i="24"/>
  <c r="O21" i="24" s="1"/>
  <c r="R21" i="24" s="1"/>
  <c r="U21" i="24" s="1"/>
  <c r="X21" i="24" s="1"/>
  <c r="AA21" i="24" s="1"/>
  <c r="L20" i="24"/>
  <c r="O20" i="24" s="1"/>
  <c r="R20" i="24" s="1"/>
  <c r="U20" i="24" s="1"/>
  <c r="X20" i="24" s="1"/>
  <c r="AA20" i="24" s="1"/>
  <c r="L19" i="24"/>
  <c r="O19" i="24" s="1"/>
  <c r="R19" i="24" s="1"/>
  <c r="U19" i="24" s="1"/>
  <c r="X19" i="24" s="1"/>
  <c r="AA19" i="24" s="1"/>
  <c r="L18" i="24"/>
  <c r="O18" i="24" s="1"/>
  <c r="R18" i="24" s="1"/>
  <c r="U18" i="24" s="1"/>
  <c r="X18" i="24" s="1"/>
  <c r="AA18" i="24" s="1"/>
  <c r="L17" i="24"/>
  <c r="O17" i="24" s="1"/>
  <c r="R17" i="24" s="1"/>
  <c r="U17" i="24" s="1"/>
  <c r="X17" i="24" s="1"/>
  <c r="AA17" i="24" s="1"/>
  <c r="L16" i="24"/>
  <c r="O16" i="24" s="1"/>
  <c r="R16" i="24" s="1"/>
  <c r="U16" i="24" s="1"/>
  <c r="X16" i="24" s="1"/>
  <c r="AA16" i="24" s="1"/>
  <c r="L15" i="24"/>
  <c r="O15" i="24" s="1"/>
  <c r="R15" i="24" s="1"/>
  <c r="U15" i="24" s="1"/>
  <c r="X15" i="24" s="1"/>
  <c r="AA15" i="24" s="1"/>
  <c r="L14" i="24"/>
  <c r="O14" i="24" s="1"/>
  <c r="R14" i="24" s="1"/>
  <c r="U14" i="24" s="1"/>
  <c r="X14" i="24" s="1"/>
  <c r="AA14" i="24" s="1"/>
  <c r="L13" i="24"/>
  <c r="O13" i="24" s="1"/>
  <c r="R13" i="24" s="1"/>
  <c r="U13" i="24" s="1"/>
  <c r="X13" i="24" s="1"/>
  <c r="AA13" i="24" s="1"/>
  <c r="I5" i="2" l="1"/>
  <c r="B32" i="24"/>
  <c r="A32" i="24"/>
  <c r="B31" i="24"/>
  <c r="A31" i="24"/>
  <c r="B30" i="24"/>
  <c r="A30" i="24"/>
  <c r="F31" i="2"/>
  <c r="E31" i="2"/>
  <c r="D31" i="2"/>
  <c r="C31" i="2"/>
  <c r="F30" i="2"/>
  <c r="E30" i="2"/>
  <c r="D30" i="2"/>
  <c r="C30" i="2"/>
  <c r="F29" i="2"/>
  <c r="E29" i="2"/>
  <c r="D29" i="2"/>
  <c r="C29" i="2"/>
  <c r="B29" i="24"/>
  <c r="A29" i="24"/>
  <c r="B28" i="24"/>
  <c r="A28" i="24"/>
  <c r="B27" i="24"/>
  <c r="A27" i="24"/>
  <c r="B26" i="24"/>
  <c r="A26" i="24"/>
  <c r="B25" i="24"/>
  <c r="A25" i="24"/>
  <c r="B23" i="2"/>
  <c r="B24" i="24" s="1"/>
  <c r="A23" i="2"/>
  <c r="A24" i="24" s="1"/>
  <c r="B22" i="2"/>
  <c r="B23" i="24" s="1"/>
  <c r="A22" i="2"/>
  <c r="A23" i="24" s="1"/>
  <c r="B21" i="2"/>
  <c r="B22" i="24" s="1"/>
  <c r="A21" i="2"/>
  <c r="A22" i="24" s="1"/>
  <c r="B20" i="2"/>
  <c r="B21" i="24" s="1"/>
  <c r="A20" i="2"/>
  <c r="A21" i="24" s="1"/>
  <c r="B19" i="2"/>
  <c r="B20" i="24" s="1"/>
  <c r="A19" i="2"/>
  <c r="A20" i="24" s="1"/>
  <c r="B18" i="2"/>
  <c r="A18" i="2"/>
  <c r="A19" i="24" s="1"/>
  <c r="B17" i="2"/>
  <c r="B18" i="24" s="1"/>
  <c r="A17" i="2"/>
  <c r="A18" i="24" s="1"/>
  <c r="B16" i="2"/>
  <c r="B17" i="24" s="1"/>
  <c r="A16" i="2"/>
  <c r="A17" i="24" s="1"/>
  <c r="B15" i="2"/>
  <c r="B16" i="24" s="1"/>
  <c r="A15" i="2"/>
  <c r="A16" i="24" s="1"/>
  <c r="B14" i="2"/>
  <c r="B15" i="24" s="1"/>
  <c r="A14" i="2"/>
  <c r="A15" i="24" s="1"/>
  <c r="B13" i="2"/>
  <c r="B14" i="24" s="1"/>
  <c r="A13" i="2"/>
  <c r="A14" i="24" s="1"/>
  <c r="B12" i="2"/>
  <c r="B13" i="24" s="1"/>
  <c r="A12" i="2"/>
  <c r="A13" i="24" s="1"/>
  <c r="B11" i="2"/>
  <c r="B12" i="24" s="1"/>
  <c r="A11" i="2"/>
  <c r="A12" i="24" s="1"/>
  <c r="I5" i="24" l="1"/>
  <c r="I4" i="4"/>
  <c r="I4" i="10" s="1"/>
  <c r="B19" i="24"/>
  <c r="H177" i="9" l="1"/>
  <c r="H178" i="9" s="1"/>
  <c r="H173" i="9"/>
  <c r="H174" i="9" s="1"/>
  <c r="H164" i="9"/>
  <c r="H165" i="9" s="1"/>
  <c r="H160" i="9"/>
  <c r="H161" i="9" s="1"/>
  <c r="H151" i="9"/>
  <c r="H150" i="9"/>
  <c r="H149" i="9"/>
  <c r="H148" i="9"/>
  <c r="H147" i="9"/>
  <c r="H146" i="9"/>
  <c r="H145" i="9"/>
  <c r="H144" i="9"/>
  <c r="H143" i="9"/>
  <c r="H142" i="9"/>
  <c r="H141" i="9"/>
  <c r="H137" i="9"/>
  <c r="H138" i="9" s="1"/>
  <c r="H152" i="9" l="1"/>
  <c r="H154" i="9" s="1"/>
  <c r="H167" i="9"/>
  <c r="H180" i="9"/>
  <c r="H59" i="9" l="1"/>
  <c r="H49" i="9" l="1"/>
  <c r="H48" i="9"/>
  <c r="H58" i="9"/>
  <c r="H57" i="9"/>
  <c r="H56" i="9"/>
  <c r="H55" i="9"/>
  <c r="H54" i="9"/>
  <c r="H50" i="9"/>
  <c r="H47" i="9"/>
  <c r="H28" i="9"/>
  <c r="H38" i="9"/>
  <c r="H39" i="9" s="1"/>
  <c r="H34" i="9"/>
  <c r="H33" i="9"/>
  <c r="H29" i="9"/>
  <c r="H27" i="9"/>
  <c r="H51" i="9" l="1"/>
  <c r="H35" i="9"/>
  <c r="H30" i="9"/>
  <c r="H60" i="9"/>
  <c r="H41" i="9" l="1"/>
  <c r="H62" i="9"/>
  <c r="H59" i="1" l="1"/>
  <c r="B5" i="1"/>
  <c r="H18" i="9" l="1"/>
  <c r="H19" i="9" s="1"/>
  <c r="H14" i="9"/>
  <c r="H13" i="9"/>
  <c r="H9" i="9"/>
  <c r="H8" i="9"/>
  <c r="H15" i="9" l="1"/>
  <c r="H10" i="9"/>
  <c r="H21" i="9" l="1"/>
  <c r="H421" i="9"/>
  <c r="H420" i="9"/>
  <c r="H416" i="9"/>
  <c r="H417" i="9" s="1"/>
  <c r="H406" i="9"/>
  <c r="H407" i="9"/>
  <c r="H402" i="9"/>
  <c r="H403" i="9" s="1"/>
  <c r="H393" i="9"/>
  <c r="H394" i="9" s="1"/>
  <c r="H389" i="9"/>
  <c r="H390" i="9" s="1"/>
  <c r="H396" i="9" l="1"/>
  <c r="H422" i="9"/>
  <c r="H424" i="9" s="1"/>
  <c r="H408" i="9"/>
  <c r="H410" i="9" s="1"/>
  <c r="H380" i="9" l="1"/>
  <c r="H379" i="9"/>
  <c r="H378" i="9"/>
  <c r="H377" i="9"/>
  <c r="H373" i="9"/>
  <c r="H372" i="9"/>
  <c r="H374" i="9" l="1"/>
  <c r="H381" i="9"/>
  <c r="H383" i="9" l="1"/>
  <c r="H33" i="26" l="1"/>
  <c r="F119" i="1" s="1"/>
  <c r="H23" i="26" l="1"/>
  <c r="F110" i="1" s="1"/>
  <c r="G54" i="26" l="1"/>
  <c r="F72" i="1" s="1"/>
  <c r="D63" i="26" l="1"/>
  <c r="G45" i="26"/>
  <c r="F71" i="1" s="1"/>
  <c r="D76" i="26" l="1"/>
  <c r="D78" i="26" s="1"/>
  <c r="F82" i="1" s="1"/>
  <c r="F78" i="1"/>
  <c r="F142" i="1"/>
  <c r="D17" i="26"/>
  <c r="F70" i="1" s="1"/>
  <c r="F25" i="2" l="1"/>
  <c r="E25" i="2"/>
  <c r="D25" i="2"/>
  <c r="C25" i="2"/>
  <c r="D24" i="2"/>
  <c r="C24" i="2"/>
  <c r="F27" i="2"/>
  <c r="E27" i="2"/>
  <c r="D27" i="2"/>
  <c r="C27" i="2"/>
  <c r="F24" i="2" l="1"/>
  <c r="L32" i="24" l="1"/>
  <c r="O32" i="24" s="1"/>
  <c r="R32" i="24" s="1"/>
  <c r="U32" i="24" s="1"/>
  <c r="X32" i="24" s="1"/>
  <c r="AA32" i="24" s="1"/>
  <c r="F28" i="2"/>
  <c r="E28" i="2"/>
  <c r="D28" i="2"/>
  <c r="C28" i="2"/>
  <c r="F26" i="2"/>
  <c r="E26" i="2"/>
  <c r="D26" i="2"/>
  <c r="C26"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A7" i="10" l="1"/>
  <c r="D5" i="10"/>
  <c r="B5" i="10"/>
  <c r="A5" i="10"/>
  <c r="A4" i="10"/>
  <c r="I2" i="10"/>
  <c r="A2" i="10"/>
  <c r="A7" i="4"/>
  <c r="D5" i="4"/>
  <c r="B5" i="4"/>
  <c r="A5" i="4"/>
  <c r="A4" i="4"/>
  <c r="A2" i="4"/>
  <c r="M10" i="24" l="1"/>
  <c r="P10" i="24" s="1"/>
  <c r="S10" i="24" s="1"/>
  <c r="V10" i="24" s="1"/>
  <c r="Y10" i="24" s="1"/>
  <c r="L31" i="24"/>
  <c r="O31" i="24" s="1"/>
  <c r="R31" i="24" s="1"/>
  <c r="U31" i="24" s="1"/>
  <c r="X31" i="24" s="1"/>
  <c r="AA31" i="24" s="1"/>
  <c r="L30" i="24"/>
  <c r="O30" i="24" s="1"/>
  <c r="R30" i="24" s="1"/>
  <c r="U30" i="24" s="1"/>
  <c r="X30" i="24" s="1"/>
  <c r="AA30" i="24" s="1"/>
  <c r="L12" i="24"/>
  <c r="O12" i="24" s="1"/>
  <c r="R12" i="24" s="1"/>
  <c r="U12" i="24" s="1"/>
  <c r="X12" i="24" s="1"/>
  <c r="AA12" i="24" s="1"/>
  <c r="F6" i="24"/>
  <c r="A8" i="24"/>
  <c r="B6" i="24"/>
  <c r="A6" i="24"/>
  <c r="A5" i="24"/>
  <c r="I3" i="24"/>
  <c r="A3" i="24"/>
  <c r="A1" i="1" l="1"/>
  <c r="A1" i="24" s="1"/>
  <c r="A8" i="2"/>
  <c r="A1" i="4" l="1"/>
  <c r="A1" i="10" s="1"/>
  <c r="A4" i="24"/>
  <c r="A3" i="4"/>
  <c r="A3" i="10"/>
  <c r="B5" i="24" l="1"/>
  <c r="B4" i="4"/>
  <c r="B4" i="10"/>
  <c r="A3" i="2" l="1"/>
  <c r="B5" i="2" l="1"/>
  <c r="A5" i="2"/>
  <c r="A4" i="2"/>
  <c r="I22" i="4" l="1"/>
  <c r="I22" i="10" l="1"/>
  <c r="I17" i="10"/>
  <c r="I10" i="10"/>
  <c r="I25" i="10" l="1"/>
  <c r="J5" i="1" s="1"/>
  <c r="G113" i="1" l="1"/>
  <c r="G13" i="1"/>
  <c r="G21" i="1"/>
  <c r="G25" i="1"/>
  <c r="I25" i="1" s="1"/>
  <c r="J25" i="1" s="1"/>
  <c r="I16" i="4"/>
  <c r="I25" i="4" s="1"/>
  <c r="I3" i="4" l="1"/>
  <c r="I3" i="10" s="1"/>
  <c r="J4" i="1"/>
  <c r="G76" i="1" s="1"/>
  <c r="I76" i="1" s="1"/>
  <c r="J76" i="1" s="1"/>
  <c r="I4" i="24"/>
  <c r="A1" i="2"/>
  <c r="B6" i="2"/>
  <c r="A6" i="2"/>
  <c r="E9" i="2"/>
  <c r="I3" i="2"/>
  <c r="G168" i="1" l="1"/>
  <c r="I168" i="1" s="1"/>
  <c r="J168" i="1" s="1"/>
  <c r="G75" i="1"/>
  <c r="I75" i="1" s="1"/>
  <c r="J75" i="1" s="1"/>
  <c r="G40" i="1"/>
  <c r="I40" i="1" s="1"/>
  <c r="J40" i="1" s="1"/>
  <c r="G55" i="1"/>
  <c r="I55" i="1" s="1"/>
  <c r="J55" i="1" s="1"/>
  <c r="G42" i="1"/>
  <c r="I42" i="1" s="1"/>
  <c r="J42" i="1" s="1"/>
  <c r="G142" i="1"/>
  <c r="I142" i="1" s="1"/>
  <c r="J142" i="1" s="1"/>
  <c r="G19" i="1"/>
  <c r="I19" i="1" s="1"/>
  <c r="J19" i="1" s="1"/>
  <c r="G17" i="1"/>
  <c r="I17" i="1" s="1"/>
  <c r="J17" i="1" s="1"/>
  <c r="G99" i="1"/>
  <c r="I99" i="1" s="1"/>
  <c r="J99" i="1" s="1"/>
  <c r="G129" i="1"/>
  <c r="I129" i="1" s="1"/>
  <c r="J129" i="1" s="1"/>
  <c r="G98" i="1"/>
  <c r="I98" i="1" s="1"/>
  <c r="J98" i="1" s="1"/>
  <c r="G100" i="1"/>
  <c r="I100" i="1" s="1"/>
  <c r="J100" i="1" s="1"/>
  <c r="G97" i="1"/>
  <c r="I97" i="1" s="1"/>
  <c r="J97" i="1" s="1"/>
  <c r="G114" i="1"/>
  <c r="I114" i="1" s="1"/>
  <c r="J114" i="1" s="1"/>
  <c r="G104" i="1"/>
  <c r="I104" i="1" s="1"/>
  <c r="J104" i="1" s="1"/>
  <c r="G115" i="1"/>
  <c r="I115" i="1" s="1"/>
  <c r="J115" i="1" s="1"/>
  <c r="G293" i="1"/>
  <c r="I293" i="1" s="1"/>
  <c r="J293" i="1" s="1"/>
  <c r="G291" i="1"/>
  <c r="I291" i="1" s="1"/>
  <c r="J291" i="1" s="1"/>
  <c r="G144" i="1"/>
  <c r="I144" i="1" s="1"/>
  <c r="J144" i="1" s="1"/>
  <c r="I113" i="1"/>
  <c r="J113" i="1" s="1"/>
  <c r="G111" i="1"/>
  <c r="I111" i="1" s="1"/>
  <c r="J111" i="1" s="1"/>
  <c r="G92" i="1"/>
  <c r="I92" i="1" s="1"/>
  <c r="J92" i="1" s="1"/>
  <c r="G91" i="1"/>
  <c r="I91" i="1" s="1"/>
  <c r="J91" i="1" s="1"/>
  <c r="G103" i="1"/>
  <c r="I103" i="1" s="1"/>
  <c r="J103" i="1" s="1"/>
  <c r="G90" i="1"/>
  <c r="I90" i="1" s="1"/>
  <c r="J90" i="1" s="1"/>
  <c r="G105" i="1"/>
  <c r="I105" i="1" s="1"/>
  <c r="J105" i="1" s="1"/>
  <c r="G102" i="1"/>
  <c r="I102" i="1" s="1"/>
  <c r="J102" i="1" s="1"/>
  <c r="G16" i="1"/>
  <c r="I16" i="1" s="1"/>
  <c r="J16" i="1" s="1"/>
  <c r="G18" i="1"/>
  <c r="I18" i="1" s="1"/>
  <c r="J18" i="1" s="1"/>
  <c r="G110" i="1"/>
  <c r="I110" i="1" s="1"/>
  <c r="J110" i="1" s="1"/>
  <c r="G307" i="1"/>
  <c r="J307" i="1" s="1"/>
  <c r="G292" i="1"/>
  <c r="I292" i="1" s="1"/>
  <c r="J292" i="1" s="1"/>
  <c r="G133" i="1"/>
  <c r="I133" i="1" s="1"/>
  <c r="J133" i="1" s="1"/>
  <c r="G135" i="1"/>
  <c r="I135" i="1" s="1"/>
  <c r="J135" i="1" s="1"/>
  <c r="G134" i="1"/>
  <c r="I134" i="1" s="1"/>
  <c r="J134" i="1" s="1"/>
  <c r="G127" i="1"/>
  <c r="I127" i="1" s="1"/>
  <c r="J127" i="1" s="1"/>
  <c r="G26" i="1"/>
  <c r="I26" i="1" s="1"/>
  <c r="J26" i="1" s="1"/>
  <c r="G87" i="1"/>
  <c r="I87" i="1" s="1"/>
  <c r="J87" i="1" s="1"/>
  <c r="G109" i="1"/>
  <c r="I109" i="1" s="1"/>
  <c r="J109" i="1" s="1"/>
  <c r="G88" i="1"/>
  <c r="I88" i="1" s="1"/>
  <c r="J88" i="1" s="1"/>
  <c r="G302" i="1"/>
  <c r="I302" i="1" s="1"/>
  <c r="J302" i="1" s="1"/>
  <c r="G305" i="1"/>
  <c r="I305" i="1" s="1"/>
  <c r="J305" i="1" s="1"/>
  <c r="G303" i="1"/>
  <c r="G165" i="1"/>
  <c r="I165" i="1" s="1"/>
  <c r="J165" i="1" s="1"/>
  <c r="G162" i="1"/>
  <c r="I162" i="1" s="1"/>
  <c r="J162" i="1" s="1"/>
  <c r="G164" i="1"/>
  <c r="I164" i="1" s="1"/>
  <c r="J164" i="1" s="1"/>
  <c r="G163" i="1"/>
  <c r="I163" i="1" s="1"/>
  <c r="J163" i="1" s="1"/>
  <c r="G160" i="1"/>
  <c r="I160" i="1" s="1"/>
  <c r="J160" i="1" s="1"/>
  <c r="G159" i="1"/>
  <c r="I159" i="1" s="1"/>
  <c r="J159" i="1" s="1"/>
  <c r="G29" i="1"/>
  <c r="I29" i="1" s="1"/>
  <c r="J29" i="1" s="1"/>
  <c r="G63" i="1"/>
  <c r="I63" i="1" s="1"/>
  <c r="J63" i="1" s="1"/>
  <c r="G53" i="1"/>
  <c r="I53" i="1" s="1"/>
  <c r="J53" i="1" s="1"/>
  <c r="G48" i="1"/>
  <c r="I48" i="1" s="1"/>
  <c r="J48" i="1" s="1"/>
  <c r="G44" i="1"/>
  <c r="I44" i="1" s="1"/>
  <c r="J44" i="1" s="1"/>
  <c r="G41" i="1"/>
  <c r="I41" i="1" s="1"/>
  <c r="J41" i="1" s="1"/>
  <c r="G61" i="1"/>
  <c r="I61" i="1" s="1"/>
  <c r="J61" i="1" s="1"/>
  <c r="G57" i="1"/>
  <c r="I57" i="1" s="1"/>
  <c r="J57" i="1" s="1"/>
  <c r="G51" i="1"/>
  <c r="I51" i="1" s="1"/>
  <c r="J51" i="1" s="1"/>
  <c r="G43" i="1"/>
  <c r="I43" i="1" s="1"/>
  <c r="J43" i="1" s="1"/>
  <c r="G59" i="1"/>
  <c r="I59" i="1" s="1"/>
  <c r="J59" i="1" s="1"/>
  <c r="G56" i="1"/>
  <c r="I56" i="1" s="1"/>
  <c r="J56" i="1" s="1"/>
  <c r="G54" i="1"/>
  <c r="I54" i="1" s="1"/>
  <c r="J54" i="1" s="1"/>
  <c r="G50" i="1"/>
  <c r="I50" i="1" s="1"/>
  <c r="J50" i="1" s="1"/>
  <c r="G39" i="1"/>
  <c r="I39" i="1" s="1"/>
  <c r="J39" i="1" s="1"/>
  <c r="G62" i="1"/>
  <c r="I62" i="1" s="1"/>
  <c r="J62" i="1" s="1"/>
  <c r="G58" i="1"/>
  <c r="I58" i="1" s="1"/>
  <c r="J58" i="1" s="1"/>
  <c r="G49" i="1"/>
  <c r="I49" i="1" s="1"/>
  <c r="J49" i="1" s="1"/>
  <c r="G36" i="1"/>
  <c r="I36" i="1" s="1"/>
  <c r="J36" i="1" s="1"/>
  <c r="G34" i="1"/>
  <c r="I34" i="1" s="1"/>
  <c r="J34" i="1" s="1"/>
  <c r="G33" i="1"/>
  <c r="I33" i="1" s="1"/>
  <c r="J33" i="1" s="1"/>
  <c r="G37" i="1"/>
  <c r="I37" i="1" s="1"/>
  <c r="J37" i="1" s="1"/>
  <c r="G35" i="1"/>
  <c r="I35" i="1" s="1"/>
  <c r="J35" i="1" s="1"/>
  <c r="G101" i="1"/>
  <c r="I101" i="1" s="1"/>
  <c r="J101" i="1" s="1"/>
  <c r="G296" i="1"/>
  <c r="I296" i="1" s="1"/>
  <c r="J296" i="1" s="1"/>
  <c r="G298" i="1"/>
  <c r="I298" i="1" s="1"/>
  <c r="J298" i="1" s="1"/>
  <c r="G141" i="1"/>
  <c r="I141" i="1" s="1"/>
  <c r="J141" i="1" s="1"/>
  <c r="G148" i="1"/>
  <c r="I148" i="1" s="1"/>
  <c r="J148" i="1" s="1"/>
  <c r="G146" i="1"/>
  <c r="I146" i="1" s="1"/>
  <c r="J146" i="1" s="1"/>
  <c r="G137" i="1"/>
  <c r="I137" i="1" s="1"/>
  <c r="J137" i="1" s="1"/>
  <c r="G112" i="1"/>
  <c r="I112" i="1" s="1"/>
  <c r="J112" i="1" s="1"/>
  <c r="G117" i="1"/>
  <c r="I117" i="1" s="1"/>
  <c r="J117" i="1" s="1"/>
  <c r="G72" i="1"/>
  <c r="I72" i="1" s="1"/>
  <c r="J72" i="1" s="1"/>
  <c r="G71" i="1"/>
  <c r="I71" i="1" s="1"/>
  <c r="J71" i="1" s="1"/>
  <c r="G14" i="1"/>
  <c r="I14" i="1" s="1"/>
  <c r="J14" i="1" s="1"/>
  <c r="I13" i="1"/>
  <c r="J13" i="1" s="1"/>
  <c r="G96" i="1"/>
  <c r="I96" i="1" s="1"/>
  <c r="J96" i="1" s="1"/>
  <c r="G297" i="1"/>
  <c r="I297" i="1" s="1"/>
  <c r="J297" i="1" s="1"/>
  <c r="G81" i="1"/>
  <c r="I81" i="1" s="1"/>
  <c r="J81" i="1" s="1"/>
  <c r="G28" i="1"/>
  <c r="I28" i="1" s="1"/>
  <c r="J28" i="1" s="1"/>
  <c r="G22" i="1"/>
  <c r="I22" i="1" s="1"/>
  <c r="J22" i="1" s="1"/>
  <c r="G123" i="1"/>
  <c r="I123" i="1" s="1"/>
  <c r="J123" i="1" s="1"/>
  <c r="G119" i="1"/>
  <c r="I119" i="1" s="1"/>
  <c r="J119" i="1" s="1"/>
  <c r="G118" i="1"/>
  <c r="I118" i="1" s="1"/>
  <c r="J118" i="1" s="1"/>
  <c r="G85" i="1"/>
  <c r="I85" i="1" s="1"/>
  <c r="J85" i="1" s="1"/>
  <c r="G84" i="1"/>
  <c r="I84" i="1" s="1"/>
  <c r="J84" i="1" s="1"/>
  <c r="I21" i="1"/>
  <c r="J21" i="1" s="1"/>
  <c r="G27" i="1"/>
  <c r="I27" i="1" s="1"/>
  <c r="J27" i="1" s="1"/>
  <c r="G143" i="1"/>
  <c r="I143" i="1" s="1"/>
  <c r="J143" i="1" s="1"/>
  <c r="G167" i="1"/>
  <c r="I167" i="1" s="1"/>
  <c r="J167" i="1" s="1"/>
  <c r="G169" i="1"/>
  <c r="I169" i="1" s="1"/>
  <c r="J169" i="1" s="1"/>
  <c r="G138" i="1"/>
  <c r="I138" i="1" s="1"/>
  <c r="J138" i="1" s="1"/>
  <c r="G139" i="1"/>
  <c r="I139" i="1" s="1"/>
  <c r="J139" i="1" s="1"/>
  <c r="G147" i="1"/>
  <c r="I147" i="1" s="1"/>
  <c r="J147" i="1" s="1"/>
  <c r="G80" i="1"/>
  <c r="I80" i="1" s="1"/>
  <c r="J80" i="1" s="1"/>
  <c r="J294" i="1" l="1"/>
  <c r="J120" i="1"/>
  <c r="G19" i="2" s="1"/>
  <c r="G20" i="24" s="1"/>
  <c r="J106" i="1"/>
  <c r="J64" i="1"/>
  <c r="G14" i="2" s="1"/>
  <c r="J45" i="1"/>
  <c r="G13" i="2" s="1"/>
  <c r="G14" i="24" s="1"/>
  <c r="J30" i="1"/>
  <c r="G12" i="2" s="1"/>
  <c r="J23" i="1"/>
  <c r="J299" i="1"/>
  <c r="G32" i="2"/>
  <c r="J170" i="1"/>
  <c r="G22" i="2" s="1"/>
  <c r="I303" i="1"/>
  <c r="J303" i="1" s="1"/>
  <c r="J308" i="1" s="1"/>
  <c r="G23" i="2"/>
  <c r="G24" i="24" s="1"/>
  <c r="G25" i="2"/>
  <c r="J149" i="1"/>
  <c r="G21" i="2" s="1"/>
  <c r="G22" i="24" s="1"/>
  <c r="E24" i="2"/>
  <c r="G33" i="24" l="1"/>
  <c r="G31" i="2"/>
  <c r="G32" i="24" s="1"/>
  <c r="J32" i="24" s="1"/>
  <c r="G28" i="2"/>
  <c r="G29" i="24" s="1"/>
  <c r="V29" i="24" s="1"/>
  <c r="G26" i="24"/>
  <c r="Y26" i="24" s="1"/>
  <c r="G24" i="2"/>
  <c r="G25" i="24" s="1"/>
  <c r="P25" i="24" s="1"/>
  <c r="G30" i="2"/>
  <c r="G31" i="24" s="1"/>
  <c r="G29" i="2"/>
  <c r="G30" i="24" s="1"/>
  <c r="J30" i="24" s="1"/>
  <c r="G27" i="2"/>
  <c r="G28" i="24" s="1"/>
  <c r="G26" i="2"/>
  <c r="G27" i="24" s="1"/>
  <c r="M22" i="24"/>
  <c r="P22" i="24"/>
  <c r="J22" i="24"/>
  <c r="P20" i="24"/>
  <c r="J20" i="24"/>
  <c r="M20" i="24"/>
  <c r="J24" i="24"/>
  <c r="M24" i="24"/>
  <c r="P24" i="24"/>
  <c r="J14" i="24"/>
  <c r="M14" i="24"/>
  <c r="P14" i="24"/>
  <c r="G11" i="2"/>
  <c r="G12" i="24" s="1"/>
  <c r="J12" i="24" s="1"/>
  <c r="G15" i="24"/>
  <c r="G23" i="24"/>
  <c r="G13" i="24"/>
  <c r="Y14" i="24"/>
  <c r="S14" i="24"/>
  <c r="V14" i="24"/>
  <c r="Y24" i="24"/>
  <c r="S24" i="24"/>
  <c r="V24" i="24"/>
  <c r="I10" i="4"/>
  <c r="V26" i="24" l="1"/>
  <c r="J33" i="24"/>
  <c r="P33" i="24"/>
  <c r="Y33" i="24"/>
  <c r="V33" i="24"/>
  <c r="M33" i="24"/>
  <c r="S33" i="24"/>
  <c r="S26" i="24"/>
  <c r="J26" i="24"/>
  <c r="M26" i="24"/>
  <c r="P26" i="24"/>
  <c r="P32" i="24"/>
  <c r="M32" i="24"/>
  <c r="Y25" i="24"/>
  <c r="S25" i="24"/>
  <c r="Y29" i="24"/>
  <c r="P31" i="24"/>
  <c r="J31" i="24"/>
  <c r="M31" i="24"/>
  <c r="S27" i="24"/>
  <c r="V27" i="24"/>
  <c r="M27" i="24"/>
  <c r="P28" i="24"/>
  <c r="M28" i="24"/>
  <c r="P30" i="24"/>
  <c r="Y28" i="24"/>
  <c r="J29" i="24"/>
  <c r="V28" i="24"/>
  <c r="M30" i="24"/>
  <c r="J28" i="24"/>
  <c r="J27" i="24"/>
  <c r="V25" i="24"/>
  <c r="M29" i="24"/>
  <c r="M25" i="24"/>
  <c r="S28" i="24"/>
  <c r="S29" i="24"/>
  <c r="Y27" i="24"/>
  <c r="J25" i="24"/>
  <c r="P29" i="24"/>
  <c r="P27" i="24"/>
  <c r="M13" i="24"/>
  <c r="P13" i="24"/>
  <c r="J13" i="24"/>
  <c r="M15" i="24"/>
  <c r="P15" i="24"/>
  <c r="J15" i="24"/>
  <c r="M23" i="24"/>
  <c r="P23" i="24"/>
  <c r="J23" i="24"/>
  <c r="Y15" i="24"/>
  <c r="S15" i="24"/>
  <c r="V15" i="24"/>
  <c r="S23" i="24"/>
  <c r="Y23" i="24"/>
  <c r="V23" i="24"/>
  <c r="S30" i="24" l="1"/>
  <c r="V30" i="24"/>
  <c r="Y30" i="24"/>
  <c r="I4" i="2"/>
  <c r="G66" i="1" l="1"/>
  <c r="I66" i="1" s="1"/>
  <c r="J66" i="1" s="1"/>
  <c r="G82" i="1"/>
  <c r="I82" i="1" s="1"/>
  <c r="J82" i="1" s="1"/>
  <c r="G126" i="1"/>
  <c r="I126" i="1" s="1"/>
  <c r="J126" i="1" s="1"/>
  <c r="G70" i="1"/>
  <c r="G124" i="1"/>
  <c r="I124" i="1" s="1"/>
  <c r="J124" i="1" s="1"/>
  <c r="G78" i="1"/>
  <c r="I78" i="1" s="1"/>
  <c r="J78" i="1" s="1"/>
  <c r="G79" i="1"/>
  <c r="I79" i="1" s="1"/>
  <c r="J79" i="1" s="1"/>
  <c r="J93" i="1" l="1"/>
  <c r="G17" i="2" s="1"/>
  <c r="J67" i="1"/>
  <c r="J130" i="1"/>
  <c r="I70" i="1"/>
  <c r="J70" i="1" s="1"/>
  <c r="J73" i="1" s="1"/>
  <c r="G15" i="2"/>
  <c r="G18" i="2"/>
  <c r="I318" i="1" l="1"/>
  <c r="G20" i="2"/>
  <c r="G19" i="24"/>
  <c r="G16" i="24"/>
  <c r="G18" i="24"/>
  <c r="V20" i="24"/>
  <c r="Y20" i="24"/>
  <c r="S20" i="24"/>
  <c r="G16" i="2" l="1"/>
  <c r="P18" i="24"/>
  <c r="J18" i="24"/>
  <c r="M18" i="24"/>
  <c r="J16" i="24"/>
  <c r="M16" i="24"/>
  <c r="P16" i="24"/>
  <c r="P19" i="24"/>
  <c r="J19" i="24"/>
  <c r="M19" i="24"/>
  <c r="Y19" i="24"/>
  <c r="S19" i="24"/>
  <c r="V19" i="24"/>
  <c r="Y18" i="24"/>
  <c r="S18" i="24"/>
  <c r="V18" i="24"/>
  <c r="Y16" i="24"/>
  <c r="S16" i="24"/>
  <c r="V16" i="24"/>
  <c r="V31" i="24"/>
  <c r="Y31" i="24"/>
  <c r="S31" i="24"/>
  <c r="Y12" i="24"/>
  <c r="S12" i="24"/>
  <c r="P12" i="24"/>
  <c r="V12" i="24"/>
  <c r="M12" i="24"/>
  <c r="G17" i="24" l="1"/>
  <c r="Y17" i="24" s="1"/>
  <c r="G33" i="2"/>
  <c r="S32" i="24"/>
  <c r="V32" i="24"/>
  <c r="Y32" i="24"/>
  <c r="M17" i="24" l="1"/>
  <c r="S17" i="24"/>
  <c r="I32" i="2"/>
  <c r="I11" i="2"/>
  <c r="J17" i="24"/>
  <c r="P17" i="24"/>
  <c r="V17" i="24"/>
  <c r="G21" i="24"/>
  <c r="G34" i="24" s="1"/>
  <c r="I33" i="24" s="1"/>
  <c r="M21" i="24" l="1"/>
  <c r="M34" i="24" s="1"/>
  <c r="P21" i="24"/>
  <c r="P34" i="24" s="1"/>
  <c r="J21" i="24"/>
  <c r="J34" i="24" s="1"/>
  <c r="S21" i="24"/>
  <c r="V21" i="24"/>
  <c r="Y21" i="24"/>
  <c r="S22" i="24"/>
  <c r="Y22" i="24"/>
  <c r="V22" i="24"/>
  <c r="J35" i="24" l="1"/>
  <c r="L34" i="24"/>
  <c r="G3" i="1"/>
  <c r="G4" i="1" s="1"/>
  <c r="S13" i="24" l="1"/>
  <c r="S34" i="24" s="1"/>
  <c r="V13" i="24"/>
  <c r="V34" i="24" s="1"/>
  <c r="Y13" i="24"/>
  <c r="Y34" i="24" s="1"/>
  <c r="I29" i="24"/>
  <c r="I12" i="24"/>
  <c r="I27" i="24"/>
  <c r="I28" i="24"/>
  <c r="I25" i="24"/>
  <c r="I26" i="24"/>
  <c r="I23" i="24"/>
  <c r="I24" i="24"/>
  <c r="I21" i="24"/>
  <c r="I22" i="24"/>
  <c r="I19" i="24"/>
  <c r="I20" i="24"/>
  <c r="I17" i="24"/>
  <c r="I18" i="24"/>
  <c r="I15" i="24"/>
  <c r="I16" i="24"/>
  <c r="I13" i="24"/>
  <c r="I14" i="24"/>
  <c r="I31" i="24"/>
  <c r="I30" i="24"/>
  <c r="I32" i="24"/>
  <c r="I34" i="24" l="1"/>
  <c r="X34" i="24"/>
  <c r="AA34" i="24"/>
  <c r="U34" i="24"/>
  <c r="R34" i="24"/>
  <c r="L35" i="24"/>
  <c r="I28" i="2" l="1"/>
  <c r="I25" i="2"/>
  <c r="I31" i="2"/>
  <c r="I27" i="2"/>
  <c r="I22" i="2"/>
  <c r="G3" i="2"/>
  <c r="I18" i="2"/>
  <c r="I30" i="2"/>
  <c r="I12" i="2"/>
  <c r="I29" i="2"/>
  <c r="I26" i="2"/>
  <c r="I21" i="2"/>
  <c r="I23" i="2"/>
  <c r="I13" i="2"/>
  <c r="I16" i="2"/>
  <c r="I24" i="2"/>
  <c r="I15" i="2"/>
  <c r="I17" i="2"/>
  <c r="I20" i="2"/>
  <c r="I19" i="2"/>
  <c r="I14" i="2"/>
  <c r="I33" i="2" l="1"/>
  <c r="G2" i="4"/>
  <c r="G3" i="24"/>
  <c r="G4" i="24" s="1"/>
  <c r="G4" i="2"/>
  <c r="G2" i="10" l="1"/>
  <c r="G3" i="4"/>
  <c r="G3" i="10" s="1"/>
  <c r="O34" i="24"/>
  <c r="M35" i="24"/>
  <c r="P35" i="24" s="1"/>
  <c r="S35" i="24" l="1"/>
  <c r="R35" i="24"/>
  <c r="O35" i="24"/>
  <c r="V35" i="24" l="1"/>
  <c r="Y35" i="24" s="1"/>
  <c r="U35" i="24"/>
  <c r="X35" i="24" l="1"/>
  <c r="AA35" i="24" l="1"/>
</calcChain>
</file>

<file path=xl/sharedStrings.xml><?xml version="1.0" encoding="utf-8"?>
<sst xmlns="http://schemas.openxmlformats.org/spreadsheetml/2006/main" count="2485" uniqueCount="1007">
  <si>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</si>
  <si>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</si>
  <si>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</si>
  <si>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</si>
  <si>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</si>
  <si>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</si>
  <si>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</si>
  <si>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</si>
  <si>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</si>
  <si>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</si>
  <si>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</si>
  <si>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</si>
  <si>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</si>
  <si>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</si>
  <si>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SUBTOTAL</t>
  </si>
  <si>
    <t>MOVIMENTO DE TERRA</t>
  </si>
  <si>
    <t>IMPERMEABILIZAÇÃO E TRATAMENTOS</t>
  </si>
  <si>
    <t>COBERTURA</t>
  </si>
  <si>
    <t>ESQUADRIAS</t>
  </si>
  <si>
    <t>REVESTIMENTOS</t>
  </si>
  <si>
    <t>PINTURA</t>
  </si>
  <si>
    <t>m</t>
  </si>
  <si>
    <t>PAREDES INTERNAS</t>
  </si>
  <si>
    <t>9.1.1</t>
  </si>
  <si>
    <t>9.1.2</t>
  </si>
  <si>
    <t>PAREDES EXTERNAS</t>
  </si>
  <si>
    <t xml:space="preserve">SINAPI </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</si>
  <si>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</si>
  <si>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</si>
  <si>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</si>
  <si>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</si>
  <si>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</si>
  <si>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</si>
  <si>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</si>
  <si>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</si>
  <si>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</si>
  <si>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</si>
  <si>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</si>
  <si>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</si>
  <si>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</si>
  <si>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</si>
  <si>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</si>
  <si>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</si>
  <si>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</si>
  <si>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</si>
  <si>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</si>
  <si>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</si>
  <si>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</si>
  <si>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</si>
  <si>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</si>
  <si>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</si>
  <si>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</si>
  <si>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</si>
  <si>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</si>
  <si>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</si>
  <si>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</si>
  <si>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Kg</t>
  </si>
  <si>
    <t>1.5</t>
  </si>
  <si>
    <t>2.4</t>
  </si>
  <si>
    <t>4.0</t>
  </si>
  <si>
    <t>5.0</t>
  </si>
  <si>
    <t>5.1</t>
  </si>
  <si>
    <t>6.0</t>
  </si>
  <si>
    <t>6.1</t>
  </si>
  <si>
    <t>7.0</t>
  </si>
  <si>
    <t>7.1</t>
  </si>
  <si>
    <t>8.0</t>
  </si>
  <si>
    <t>8.1</t>
  </si>
  <si>
    <t>9.0</t>
  </si>
  <si>
    <t>9.1</t>
  </si>
  <si>
    <t>10.0</t>
  </si>
  <si>
    <t>10.1</t>
  </si>
  <si>
    <t>10.2</t>
  </si>
  <si>
    <t>13.0</t>
  </si>
  <si>
    <t>13.2</t>
  </si>
  <si>
    <t>13.3</t>
  </si>
  <si>
    <t>13.4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</si>
  <si>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</si>
  <si>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</si>
  <si>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</si>
  <si>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</si>
  <si>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</si>
  <si>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</si>
  <si>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</si>
  <si>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</si>
  <si>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</si>
  <si>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</si>
  <si>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</si>
  <si>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</si>
  <si>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PORTAS</t>
  </si>
  <si>
    <t>JANELAS</t>
  </si>
  <si>
    <t>8.1.2</t>
  </si>
  <si>
    <t>CABOS</t>
  </si>
  <si>
    <t>SORRISO</t>
  </si>
  <si>
    <t>UN</t>
  </si>
  <si>
    <t>KG</t>
  </si>
  <si>
    <t>H</t>
  </si>
  <si>
    <t>M</t>
  </si>
  <si>
    <t>M3</t>
  </si>
  <si>
    <t>M2</t>
  </si>
  <si>
    <t>LUMINÁRIAS</t>
  </si>
  <si>
    <t>INTERRUPTORES E TOMADAS</t>
  </si>
  <si>
    <t>COEF.</t>
  </si>
  <si>
    <t>CUSTO UNIT.</t>
  </si>
  <si>
    <t>CUSTO TOTAL</t>
  </si>
  <si>
    <t>TOTAL (A)</t>
  </si>
  <si>
    <t>MATERIAL/SUB-CONTRATADO</t>
  </si>
  <si>
    <t xml:space="preserve">COEF. </t>
  </si>
  <si>
    <t xml:space="preserve">TOTAL (C) </t>
  </si>
  <si>
    <t xml:space="preserve">CUSTO DIRETO TOTAL </t>
  </si>
  <si>
    <t>EQUIPAMENTO</t>
  </si>
  <si>
    <t xml:space="preserve">TOTAL (B)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</si>
  <si>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</si>
  <si>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</si>
  <si>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</si>
  <si>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</si>
  <si>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</si>
  <si>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</si>
  <si>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</si>
  <si>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</si>
  <si>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</si>
  <si>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</si>
  <si>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</si>
  <si>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</si>
  <si>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</si>
  <si>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</si>
  <si>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QUADROS E CAIXAS REDE ELÉTRICA</t>
  </si>
  <si>
    <t>13.3.1</t>
  </si>
  <si>
    <t>REGISTROS E CONEXÕES</t>
  </si>
  <si>
    <t>LOUÇAS</t>
  </si>
  <si>
    <t>METAIS E ACESSÓRIOS</t>
  </si>
  <si>
    <t>LOUÇAS, METAIS E ACESSÓRIOS</t>
  </si>
  <si>
    <t>Referência</t>
  </si>
  <si>
    <t>11.0</t>
  </si>
  <si>
    <t>SERVENTE COM ENCARGOS COMPLEMENTARES</t>
  </si>
  <si>
    <t>PEDREIRO COM ENCARGOS COMPLEMENTARES</t>
  </si>
  <si>
    <t>ENCANADOR OU BOMBEIRO HIDRÁULICO COM ENCARGOS COMPLEMENTARES</t>
  </si>
  <si>
    <t>7.2</t>
  </si>
  <si>
    <t>DISJUNTORES TIPO DIN</t>
  </si>
  <si>
    <t>9.2</t>
  </si>
  <si>
    <t>11.1</t>
  </si>
  <si>
    <t>12.1</t>
  </si>
  <si>
    <t>12.2</t>
  </si>
  <si>
    <t>LAJES</t>
  </si>
  <si>
    <t>CONJUNTO SANITÁRIO PARA DEFICIENTES FÍSICOS, COM BACIA SANITÁRIA, LAVATÓRIO, BARRAS DE APOIO E ACESSÓRIOS</t>
  </si>
  <si>
    <r>
      <t xml:space="preserve">ARMAÇÃO DE PILAR OU VIGA DE UMA ESTRUTURA CONVENCIONAL DE CONCRETO ARMADO EM UMA EDIFÍCAÇÃO TÉRREA OU SOBRADO UTILIZANDO AÇO </t>
    </r>
    <r>
      <rPr>
        <b/>
        <sz val="9"/>
        <rFont val="Gill Sans MT"/>
        <family val="2"/>
      </rPr>
      <t>CA-60 DE 5.0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</si>
  <si>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8.0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</si>
  <si>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10.0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</si>
  <si>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12.5 MM</t>
    </r>
    <r>
      <rPr>
        <sz val="9"/>
        <rFont val="Gill Sans MT"/>
        <family val="2"/>
      </rPr>
      <t xml:space="preserve"> - MONTAGEM. </t>
    </r>
  </si>
  <si>
    <t>6.1.1</t>
  </si>
  <si>
    <t>6.1.2</t>
  </si>
  <si>
    <t>TELHAS E ESTRUTURAS</t>
  </si>
  <si>
    <t>11.1.1</t>
  </si>
  <si>
    <t>11.1.2</t>
  </si>
  <si>
    <t>11.2</t>
  </si>
  <si>
    <t>11.2.1</t>
  </si>
  <si>
    <t>11.2.2</t>
  </si>
  <si>
    <t>11.3</t>
  </si>
  <si>
    <t>11.3.1</t>
  </si>
  <si>
    <t>11.3.2</t>
  </si>
  <si>
    <t>12.1.1</t>
  </si>
  <si>
    <t>12.1.4</t>
  </si>
  <si>
    <t>12.2.1</t>
  </si>
  <si>
    <t>12.2.2</t>
  </si>
  <si>
    <t>13.2.2</t>
  </si>
  <si>
    <t>13.3.2</t>
  </si>
  <si>
    <t>13.4.1</t>
  </si>
  <si>
    <t>APLICAÇÃO E LIXAMENTO DE MASSA LÁTEX EM TETO, DUAS DEMÃOS</t>
  </si>
  <si>
    <t>PISO EM GRANILITE, MARMORITE OU GRANITINA ESPESSURA 8 MM, INCLUSO JUNTAS DE DILATACAO PLASTICAS, RESINADO</t>
  </si>
  <si>
    <t>APLICAÇÃO MANUAL DE PINTURA COM TINTA LÁTEX ACRÍLICA EM PAREDES, DUAS DEMÃOS. AF_06/2014</t>
  </si>
  <si>
    <t>REGISTRO DE GAVETA BRUTO, LATÃO, ROSCÁVEL, 3/4", COM ACABAMENTO E CANOPLA CROMADOS. FORNECIDO E INSTALADO EM RAMAL DE ÁGUA. AF_12/2014</t>
  </si>
  <si>
    <t>Proprietário: Municipio de Sorriso</t>
  </si>
  <si>
    <t>Quantidade</t>
  </si>
  <si>
    <t>INFRA ESTRUTURA</t>
  </si>
  <si>
    <t>FABRICAÇÃO, MONTAGEM E DESMONTAGEM DE FÔRMA PARA SAPATA, EM MADEIRA SERRADA, E=25 MM, 4 UTILIZAÇÕES.</t>
  </si>
  <si>
    <t>SUPRA ESTRUTURA</t>
  </si>
  <si>
    <t>4.1</t>
  </si>
  <si>
    <t>4.2</t>
  </si>
  <si>
    <t>ALVENARIAS E VEDAÇÕES</t>
  </si>
  <si>
    <t>ELETRODUTOS / ELETROCALHAS</t>
  </si>
  <si>
    <t>ELETRODUTO FLEXÍVEL CORRUGADO, PVC, DN 32 MM (1"), PARA CIRCUITOS TERMINAIS, INSTALADO EM FORRO - FORNECIMENTO E INSTALAÇÃO. AF_12/2015</t>
  </si>
  <si>
    <t>TOTAL DA OBRA:</t>
  </si>
  <si>
    <r>
      <t>Arredondamentos: Opções → Avançado → Fórmulas → "</t>
    </r>
    <r>
      <rPr>
        <u/>
        <sz val="8"/>
        <color theme="1"/>
        <rFont val="Gill Sans MT"/>
        <family val="2"/>
      </rPr>
      <t>Definir Precisão Conforme Exibido</t>
    </r>
    <r>
      <rPr>
        <sz val="8"/>
        <color theme="1"/>
        <rFont val="Gill Sans MT"/>
        <family val="2"/>
      </rPr>
      <t>"</t>
    </r>
  </si>
  <si>
    <t>4.1.1</t>
  </si>
  <si>
    <t>4.1.3</t>
  </si>
  <si>
    <t>4.1.4</t>
  </si>
  <si>
    <t>4.2.1</t>
  </si>
  <si>
    <t>9.2.1</t>
  </si>
  <si>
    <t>DIVISÓRIAS E BANCADAS EM GRANITO</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</si>
  <si>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</si>
  <si>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</si>
  <si>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</si>
  <si>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</si>
  <si>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</si>
  <si>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12.1.5</t>
  </si>
  <si>
    <t xml:space="preserve">INFRA ESTRUTURA </t>
  </si>
  <si>
    <t>ACABAMENTOS</t>
  </si>
  <si>
    <t>10.2.1</t>
  </si>
  <si>
    <t>15.0</t>
  </si>
  <si>
    <t>17.0</t>
  </si>
  <si>
    <t>17.1</t>
  </si>
  <si>
    <t>18.0</t>
  </si>
  <si>
    <t>18.1</t>
  </si>
  <si>
    <t>9.1.3</t>
  </si>
  <si>
    <t>9.1.4</t>
  </si>
  <si>
    <t>VASO SANITARIO SIFONADO CONVENCIONAL COM LOUÇA BRANCA, INCLUSO CONJUNTO DE LIGAÇÃO PARA BACIA SANITÁRIA AJUSTÁVEL - FORNECIMENTO E INSTALAÇÃO. AF_10/2016</t>
  </si>
  <si>
    <t>PAPELEIRA PLASTICA TIPO DISPENSER PARA PAPEL HIGIENICO ROLAO</t>
  </si>
  <si>
    <t>TOALHEIRO PLASTICO TIPO DISPENSER PARA PAPEL TOALHA INTERFOLHADO</t>
  </si>
  <si>
    <t>12.0</t>
  </si>
  <si>
    <t>CHP</t>
  </si>
  <si>
    <t xml:space="preserve">REATERRO MANUAL APILOADO COM SOQUETE. </t>
  </si>
  <si>
    <t>3.1.1</t>
  </si>
  <si>
    <t>3.1.2</t>
  </si>
  <si>
    <t>3.1.3</t>
  </si>
  <si>
    <t>3.1.4</t>
  </si>
  <si>
    <t>3.1.5</t>
  </si>
  <si>
    <t>3.2</t>
  </si>
  <si>
    <t>VIGAS BALDRAMES</t>
  </si>
  <si>
    <t>3.2.1</t>
  </si>
  <si>
    <t>3.2.4</t>
  </si>
  <si>
    <t xml:space="preserve">FABRICAÇÃO, MONTAGEM E DESMONTAGEM DE FÔRMA PARA VIGA BALDRAME, EM MADEIRA SERRADA, E=25 MM, 4 UTILIZAÇÕES. </t>
  </si>
  <si>
    <t>PILARES</t>
  </si>
  <si>
    <t xml:space="preserve">MONTAGEM E DESMONTAGEM DE FÔRMA DE PILARES RETANGULARES E ESTRUTURAS S IMILARES COM ÁREA MÉDIA DAS SEÇÕES MAIOR QUE 0,25 M², PÉ-DIREITO SIMPLES, EM MADEIRA SERRADA, 4 UTILIZAÇÕES. </t>
  </si>
  <si>
    <t xml:space="preserve">CONCRETAGEM DE PILARES, FCK = 25 MPA, COM USO DE BOMBA EM EDIFICAÇÃO COM SEÇÃO MÉDIA DE PILARES MENOR OU IGUAL A 0,25 M² - LANÇAMENTO, ADENSAMENTO E ACABAMENTO. </t>
  </si>
  <si>
    <t xml:space="preserve">VIGAS </t>
  </si>
  <si>
    <t>4.2.2</t>
  </si>
  <si>
    <r>
      <t xml:space="preserve">ARMAÇÃO DE PILAR OU VIGA DE UMA ESTRUTURA CONVENCIONAL DE CONCRETO ARMADO EM UMA EDIFÍCAÇÃO TÉRREA OU SOBRADO UTILIZANDO AÇO </t>
    </r>
    <r>
      <rPr>
        <b/>
        <sz val="9"/>
        <rFont val="Gill Sans MT"/>
        <family val="2"/>
      </rPr>
      <t>CA-50 DE 6.3 MM</t>
    </r>
    <r>
      <rPr>
        <sz val="9"/>
        <rFont val="Gill Sans MT"/>
        <family val="2"/>
      </rPr>
      <t xml:space="preserve"> - MONTAGEM. </t>
    </r>
  </si>
  <si>
    <t>4.2.4</t>
  </si>
  <si>
    <t>4.2.5</t>
  </si>
  <si>
    <r>
      <t xml:space="preserve">ARMAÇÃO DE LAJE DE UMA ESTRUTURA CONVENCIONAL DE CONCRETO ARMADO EM UM EDIFÍCIO DE MÚLTIPLOS PAVIMENTOS UTILIZANDO AÇO </t>
    </r>
    <r>
      <rPr>
        <b/>
        <sz val="9"/>
        <rFont val="Gill Sans MT"/>
        <family val="2"/>
      </rPr>
      <t>CA-50 DE 8.0 MM</t>
    </r>
    <r>
      <rPr>
        <sz val="9"/>
        <rFont val="Gill Sans MT"/>
        <family val="2"/>
      </rPr>
      <t xml:space="preserve"> - MONTAGEM.</t>
    </r>
  </si>
  <si>
    <t>4.1.2</t>
  </si>
  <si>
    <t>4.3</t>
  </si>
  <si>
    <t>4.3.1</t>
  </si>
  <si>
    <t>4.3.2</t>
  </si>
  <si>
    <t>13.2.1</t>
  </si>
  <si>
    <t>13.3.3</t>
  </si>
  <si>
    <t>13.4.2</t>
  </si>
  <si>
    <t>15.1</t>
  </si>
  <si>
    <t>CHAPISCO APLICADO EM ALVENARIAS E ESTRUTURAS DE CONCRETO INTERNAS,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</si>
  <si>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</si>
  <si>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7.3</t>
  </si>
  <si>
    <t>CHAPISCO APLICADO EM ALVENARIA (COM PRESENÇA DE VÃOS) E ESTRUTURAS DE CONCRETO DE FACHADA, COM COLHER DE PEDREIRO. ARGAMASSA TRAÇO 1:3 COM PREPARO EM BETONEIRA 400L. AF_06/2014</t>
  </si>
  <si>
    <t>EMBOÇO OU MASSA ÚNICA EM ARGAMASSA TRAÇO 1:2:8, PREPARO MECÂNICO COM BETONEIRA 400 L, APLICADA MANUALMENTE EM PANOS DE FACHADA COM PRESENÇA DE VÃOS, ESPESSURA DE 25 MM. AF_06/2014</t>
  </si>
  <si>
    <t>CHAPISCO APLICADO NO TETO, COM ROLO PARA TEXTURA ACRÍLICA. ARGAMASSA TRAÇO 1:4 E EMULSÃO POLIMÉRICA (ADESIVO) COM PREPARO EM BETONEIRA 400L. AF_06/2014</t>
  </si>
  <si>
    <t>MASSA ÚNICA, PARA RECEBIMENTO DE PINTURA, EM ARGAMASSA TRAÇO 1:2:8, PREPARO MECÂNICO COM BETONEIRA 400L, APLICADA MANUALMENTE EM TETO, ESPESSURA DE 20MM, COM EXECUÇÃO DE TALISCAS. AF_03/2015</t>
  </si>
  <si>
    <t>UNI</t>
  </si>
  <si>
    <t>COTAÇÃO</t>
  </si>
  <si>
    <t>PISOS, RODAPÉS E SOLEIRAS</t>
  </si>
  <si>
    <t>REVESTIMENTO CERÂMICO PARA PAREDES EXTERNAS EM PASTILHAS DE PORCELANA 5 X 5 CM (PLACAS DE 30 X 30 CM), ALINHADAS A PRUMO, APLICADO EM PANOS COM VÃOS. AF_06/2014</t>
  </si>
  <si>
    <t>LASTRO COM MATERIAL GRANULAR, APLICAÇÃO EM BLOCOS DE COROAMENTO, ESPESSURA DE *5 CM*. AF_08/2017</t>
  </si>
  <si>
    <t>7.3.1</t>
  </si>
  <si>
    <t>7.3.2</t>
  </si>
  <si>
    <t>LASTRO DE CONCRETO MAGRO, APLICADO EM PISOS OU RADIERS, ESPESSURA DE 3CM. AF_07/2016</t>
  </si>
  <si>
    <t>APLICAÇÃO E LIXAMENTO DE MASSA LÁTEX EM PAREDES, DUAS DEMÃOS. AF_06/2014</t>
  </si>
  <si>
    <t>10.1.1</t>
  </si>
  <si>
    <t>10.1.2</t>
  </si>
  <si>
    <r>
      <rPr>
        <b/>
        <sz val="9"/>
        <color theme="1"/>
        <rFont val="Gill Sans MT"/>
        <family val="2"/>
      </rPr>
      <t>Responsável Técnico</t>
    </r>
    <r>
      <rPr>
        <sz val="9"/>
        <color theme="1"/>
        <rFont val="Gill Sans MT"/>
        <family val="2"/>
      </rPr>
      <t>: Camila Diel Bobrzyk - CREA MT025305</t>
    </r>
  </si>
  <si>
    <t>CLIMATIZAÇÃO</t>
  </si>
  <si>
    <t>BDI Serviços:</t>
  </si>
  <si>
    <t>BDI Equipamentos:</t>
  </si>
  <si>
    <t>MAPA DE COTAÇÃO DE INSUMOS</t>
  </si>
  <si>
    <t>CÓDIGO</t>
  </si>
  <si>
    <t>DESCRIÇÃO</t>
  </si>
  <si>
    <t>FONTE</t>
  </si>
  <si>
    <t>CNPJ</t>
  </si>
  <si>
    <t>TELEFONE</t>
  </si>
  <si>
    <t>CONTATO</t>
  </si>
  <si>
    <t>DATA</t>
  </si>
  <si>
    <t xml:space="preserve">UNI </t>
  </si>
  <si>
    <t>P. UNIT. (R$)</t>
  </si>
  <si>
    <t>MEDIANA TOTAL (R$)</t>
  </si>
  <si>
    <t>CONTRAVERGA MOLDADA IN LOCO EM CONCRETO PARA VÃOS DE MAIS DE 1,5 M DE COMPRIMENTO. AF_03/2016</t>
  </si>
  <si>
    <t>8.1.3</t>
  </si>
  <si>
    <t>CONTRAPISO EM ARGAMASSA TRAÇO 1:4 (CIMENTO E AREIA), PREPARO MECÂNICO COM BETONEIRA 400 L, APLICADO EM ÁREAS SECAS SOBRE LAJE, ADERIDO, ESPESSURA 3CM. AF_06/2014</t>
  </si>
  <si>
    <t>Cronograma Físico financeiro</t>
  </si>
  <si>
    <r>
      <t xml:space="preserve">ITEM: </t>
    </r>
    <r>
      <rPr>
        <sz val="9"/>
        <color rgb="FF000000"/>
        <rFont val="Gill Sans MT"/>
        <family val="2"/>
      </rPr>
      <t>PS - 001</t>
    </r>
  </si>
  <si>
    <t>CANTEIRO DE OBRAS</t>
  </si>
  <si>
    <t>AUXILIAR DE ENCANADOR OU BOMBEIRO HIDRÁULICO COM ENCARGOS COMPLEMENTARES</t>
  </si>
  <si>
    <t>AREIA MEDIA - POSTO JAZIDA/FORNECEDOR (RETIRADO NA JAZIDA, SEM TRANSPORTE)</t>
  </si>
  <si>
    <t>LOCACAO CONVENCIONAL DE OBRA, UTILIZANDO GABARITO DE TÁBUAS CORRIDAS PONTALETADAS A CADA 2,00M - 2 UTILIZAÇÕES. AF_10/2018 (Perímetro das edificações)</t>
  </si>
  <si>
    <t>MEMÓRIA DE CÁLCULO</t>
  </si>
  <si>
    <t>MOVIMENTO DE TERRA (Empolamento considerado 30%)</t>
  </si>
  <si>
    <t>AMBIENTE</t>
  </si>
  <si>
    <t>COMPRIMENTO (M)</t>
  </si>
  <si>
    <t>ALTURA (M)</t>
  </si>
  <si>
    <r>
      <t>ÁREA (M</t>
    </r>
    <r>
      <rPr>
        <sz val="11"/>
        <color theme="1"/>
        <rFont val="Calibri"/>
        <family val="2"/>
      </rPr>
      <t>²)</t>
    </r>
  </si>
  <si>
    <t>ALVENARIA DE VEDAÇÃO DE BLOCOS CERÂMICOS FURADOS NA VERTICAL DE 14X19X39CM (ESPESSURA 14CM) DE PAREDES COM ÁREA LÍQUIDA MAIOR OU IGUAL A 6M² COM VÃOS E ARGAMASSA DE ASSENTAMENTO COM PREPARO EM BETONEIRA. AF_06/2014</t>
  </si>
  <si>
    <t>TOTAL ALVENARIA</t>
  </si>
  <si>
    <t>QUANTIDADE</t>
  </si>
  <si>
    <t>LARGURA (M)</t>
  </si>
  <si>
    <t>MODELO</t>
  </si>
  <si>
    <t>MATERIAL</t>
  </si>
  <si>
    <t>AMBIENTES</t>
  </si>
  <si>
    <t>DIMENSÕES</t>
  </si>
  <si>
    <t>P1</t>
  </si>
  <si>
    <t>P2</t>
  </si>
  <si>
    <t>P3</t>
  </si>
  <si>
    <t>P4</t>
  </si>
  <si>
    <t>P5</t>
  </si>
  <si>
    <t>P6</t>
  </si>
  <si>
    <t>P7</t>
  </si>
  <si>
    <t>P8</t>
  </si>
  <si>
    <t>P9</t>
  </si>
  <si>
    <t>P10</t>
  </si>
  <si>
    <t>J1</t>
  </si>
  <si>
    <t>J2</t>
  </si>
  <si>
    <t>Compactação mecânica (Aterro interno das edificações)</t>
  </si>
  <si>
    <t>TOTAL</t>
  </si>
  <si>
    <t>VERGAS</t>
  </si>
  <si>
    <t>TOTAL (M)</t>
  </si>
  <si>
    <t>VERGAS DE PILAR A PILAR (VÃO &gt;1,5m)</t>
  </si>
  <si>
    <t>TOTAL VERGA</t>
  </si>
  <si>
    <t>6.1.3</t>
  </si>
  <si>
    <t>PERÍMETRO (M)</t>
  </si>
  <si>
    <t>CHAPISCO (PAREDES INTERNAS)</t>
  </si>
  <si>
    <t>TOTAL CHAPISCO</t>
  </si>
  <si>
    <t>TOTAL EMBOÇO PARA CERÂMICA</t>
  </si>
  <si>
    <t>TOTAL PASTILHAS</t>
  </si>
  <si>
    <t>TOTAL MASSA ÚNICA</t>
  </si>
  <si>
    <t>CHAPISCO (PAREDES EXTERNAS)</t>
  </si>
  <si>
    <r>
      <t>ÁREA TOTAL (M</t>
    </r>
    <r>
      <rPr>
        <sz val="11"/>
        <color theme="1"/>
        <rFont val="Calibri"/>
        <family val="2"/>
      </rPr>
      <t>²)</t>
    </r>
  </si>
  <si>
    <r>
      <t>ÁREA ESQUADRIAS (M</t>
    </r>
    <r>
      <rPr>
        <sz val="11"/>
        <color theme="1"/>
        <rFont val="Calibri"/>
        <family val="2"/>
      </rPr>
      <t>²)</t>
    </r>
  </si>
  <si>
    <r>
      <t xml:space="preserve">ITEM: </t>
    </r>
    <r>
      <rPr>
        <sz val="9"/>
        <color rgb="FF000000"/>
        <rFont val="Gill Sans MT"/>
        <family val="2"/>
      </rPr>
      <t>PS - 002</t>
    </r>
  </si>
  <si>
    <t>8.1.1</t>
  </si>
  <si>
    <r>
      <t xml:space="preserve">UN: </t>
    </r>
    <r>
      <rPr>
        <sz val="9"/>
        <color rgb="FF000000"/>
        <rFont val="Gill Sans MT"/>
        <family val="2"/>
      </rPr>
      <t>M2</t>
    </r>
  </si>
  <si>
    <t>ÁREA TOTAL(M²)</t>
  </si>
  <si>
    <r>
      <t xml:space="preserve">ITEM: </t>
    </r>
    <r>
      <rPr>
        <sz val="9"/>
        <color rgb="FF000000"/>
        <rFont val="Gill Sans MT"/>
        <family val="2"/>
      </rPr>
      <t>PS - 004</t>
    </r>
  </si>
  <si>
    <r>
      <t xml:space="preserve">ITEM: </t>
    </r>
    <r>
      <rPr>
        <sz val="9"/>
        <color rgb="FF000000"/>
        <rFont val="Gill Sans MT"/>
        <family val="2"/>
      </rPr>
      <t>PS - 006</t>
    </r>
  </si>
  <si>
    <t>SERRALHEIRO COM ENCARGOS COMPLEMENTARES</t>
  </si>
  <si>
    <t>KIT DE COMPONENTES PARA PORTA DE ALUMINIO - ABRIR OU CORRER FIXO (Buchas, parafusos, roldanas, conj. chumbadores, cunhas de regulagem, batedores de roldanas, bate borracha e fechadura).</t>
  </si>
  <si>
    <t>PERFIL DE ALUMINIO ANODIZADO (Trilho superior peso 0,528kg/m)</t>
  </si>
  <si>
    <t>PERFIL DE ALUMINIO ANODIZADO (Trilho inferior peso 0,30kg/m)</t>
  </si>
  <si>
    <t>PERFIL DE ALUMINIO ANODIZADO (Tipo capa peso 0,2146kg/m)</t>
  </si>
  <si>
    <t>PERFIL DE ALUMINIO ANODIZADO (Tipo cadeirinha peso 0,1317kg/m)</t>
  </si>
  <si>
    <t>PERFIL DE ALUMINIO ANODIZADO (Tipo transpasse peso 0,096kg/m)</t>
  </si>
  <si>
    <t>PERFIL DE ALUMINIO ANODIZADO (Tipo cavalão peso 0,25kg/m)</t>
  </si>
  <si>
    <t>9.2.2</t>
  </si>
  <si>
    <t>PEITORIL (M)</t>
  </si>
  <si>
    <r>
      <t xml:space="preserve">ITEM: </t>
    </r>
    <r>
      <rPr>
        <sz val="9"/>
        <color rgb="FF000000"/>
        <rFont val="Gill Sans MT"/>
        <family val="2"/>
      </rPr>
      <t>PS - 009</t>
    </r>
  </si>
  <si>
    <r>
      <t>GRANILITE (M</t>
    </r>
    <r>
      <rPr>
        <sz val="11"/>
        <color theme="1"/>
        <rFont val="Calibri"/>
        <family val="2"/>
      </rPr>
      <t>²)</t>
    </r>
  </si>
  <si>
    <t>TOTAIS GERAIS</t>
  </si>
  <si>
    <t>11.1.3</t>
  </si>
  <si>
    <t>APLICAÇÃO DE FUNDO SELADOR ACRÍLICO EM TETO, UMA DEMÃO. AF_06/2014</t>
  </si>
  <si>
    <t>APLICAÇÃO MANUAL DE PINTURA COM TINTA LÁTEX PVA EM TETO, DUAS DEMÃOS. AF_06/2014</t>
  </si>
  <si>
    <t>11.3.3</t>
  </si>
  <si>
    <t>TEXTURA ACRÍLICA, APLICAÇÃO MANUAL EM PAREDE, UMA DEMÃO. AF_09/2016</t>
  </si>
  <si>
    <t>11.2.3</t>
  </si>
  <si>
    <t>APLICAÇÃO DE FUNDO SELADOR ACRÍLICO EM PAREDES, UMA DEMÃO. AF_06/2014</t>
  </si>
  <si>
    <t>MASSA ÚNICA - SELADOR ACRÍLICO - TEXTURA - PINTURA (PAREDES EXTERNAS)</t>
  </si>
  <si>
    <t>MASSA ÚNICA - SELADOR - MASSA CORRIDA - PINTURA (PAREDES INTERNAS)</t>
  </si>
  <si>
    <r>
      <t xml:space="preserve">ITEM: </t>
    </r>
    <r>
      <rPr>
        <sz val="9"/>
        <color rgb="FF000000"/>
        <rFont val="Gill Sans MT"/>
        <family val="2"/>
      </rPr>
      <t>PS - 011</t>
    </r>
  </si>
  <si>
    <r>
      <t xml:space="preserve">UN: </t>
    </r>
    <r>
      <rPr>
        <sz val="9"/>
        <color rgb="FF000000"/>
        <rFont val="Gill Sans MT"/>
        <family val="2"/>
      </rPr>
      <t>M</t>
    </r>
  </si>
  <si>
    <t>CÓDIGO SINAPI</t>
  </si>
  <si>
    <t>88316</t>
  </si>
  <si>
    <t>FORNECIMENTO E INSTALAÇÃO DE PISO PODOTÁTIL, EM CONCRETO, 25x25CM, DIRECIONAL/ALERTA</t>
  </si>
  <si>
    <t>AZULEJISTA OU LADRILHISTA COM ENCARGOS COMPLEMENTARES</t>
  </si>
  <si>
    <t>CAL HIDRATADA CH-I PARA ARGAMASSAS</t>
  </si>
  <si>
    <t>CIMENTO PORTLAND COMPOSTO CP II-32</t>
  </si>
  <si>
    <t xml:space="preserve"> PISO PODOTATIL DE CONCRETO - DIRECIONAL E ALERTA, *40 X 40 X 2,5* CM</t>
  </si>
  <si>
    <r>
      <t xml:space="preserve">ITEM: </t>
    </r>
    <r>
      <rPr>
        <sz val="9"/>
        <color rgb="FF000000"/>
        <rFont val="Gill Sans MT"/>
        <family val="2"/>
      </rPr>
      <t>PS - 012</t>
    </r>
  </si>
  <si>
    <t>LIMPEZAS</t>
  </si>
  <si>
    <t>LIMPEZA FINAL DA OBRA</t>
  </si>
  <si>
    <r>
      <t xml:space="preserve">ITEM: </t>
    </r>
    <r>
      <rPr>
        <sz val="9"/>
        <color rgb="FF000000"/>
        <rFont val="Gill Sans MT"/>
        <family val="2"/>
      </rPr>
      <t>PS - 014</t>
    </r>
  </si>
  <si>
    <t>ACIDO MURIATICO, DILUICAO 10% A 12% PARA USO EM LIMPEZA</t>
  </si>
  <si>
    <t>L</t>
  </si>
  <si>
    <t>LIMPEZA VIDRO COMUM</t>
  </si>
  <si>
    <t>LIMPEZA AZULEJO</t>
  </si>
  <si>
    <t>PS - 015</t>
  </si>
  <si>
    <r>
      <t xml:space="preserve">ITEM: </t>
    </r>
    <r>
      <rPr>
        <sz val="9"/>
        <color rgb="FF000000"/>
        <rFont val="Gill Sans MT"/>
        <family val="2"/>
      </rPr>
      <t>PS - 015</t>
    </r>
  </si>
  <si>
    <t>ESTOPA</t>
  </si>
  <si>
    <t>SOLVENTE DILUENTE A BASE DE AGUARRAS</t>
  </si>
  <si>
    <r>
      <t xml:space="preserve">ITEM: </t>
    </r>
    <r>
      <rPr>
        <sz val="9"/>
        <color rgb="FF000000"/>
        <rFont val="Gill Sans MT"/>
        <family val="2"/>
      </rPr>
      <t>PS - 016</t>
    </r>
  </si>
  <si>
    <t>12.3</t>
  </si>
  <si>
    <t>12.3.1</t>
  </si>
  <si>
    <t>12.3.4</t>
  </si>
  <si>
    <t>12.4</t>
  </si>
  <si>
    <t>12.4.1</t>
  </si>
  <si>
    <t>12.4.2</t>
  </si>
  <si>
    <t>13.5</t>
  </si>
  <si>
    <t>13.5.1</t>
  </si>
  <si>
    <t>13.6</t>
  </si>
  <si>
    <t>13.6.1</t>
  </si>
  <si>
    <r>
      <t xml:space="preserve">ITEM: </t>
    </r>
    <r>
      <rPr>
        <sz val="9"/>
        <color rgb="FF000000"/>
        <rFont val="Gill Sans MT"/>
        <family val="2"/>
      </rPr>
      <t>PS - 017</t>
    </r>
  </si>
  <si>
    <r>
      <t xml:space="preserve">UN: </t>
    </r>
    <r>
      <rPr>
        <sz val="9"/>
        <color rgb="FF000000"/>
        <rFont val="Gill Sans MT"/>
        <family val="2"/>
      </rPr>
      <t>M3</t>
    </r>
  </si>
  <si>
    <r>
      <t xml:space="preserve">ITEM: </t>
    </r>
    <r>
      <rPr>
        <sz val="9"/>
        <color rgb="FF000000"/>
        <rFont val="Gill Sans MT"/>
        <family val="2"/>
      </rPr>
      <t>PS - 018</t>
    </r>
  </si>
  <si>
    <r>
      <t xml:space="preserve">ITEM: </t>
    </r>
    <r>
      <rPr>
        <sz val="9"/>
        <color rgb="FF000000"/>
        <rFont val="Gill Sans MT"/>
        <family val="2"/>
      </rPr>
      <t>PS - 019</t>
    </r>
  </si>
  <si>
    <r>
      <t xml:space="preserve">ITEM: </t>
    </r>
    <r>
      <rPr>
        <sz val="9"/>
        <color rgb="FF000000"/>
        <rFont val="Gill Sans MT"/>
        <family val="2"/>
      </rPr>
      <t>PS - 020</t>
    </r>
  </si>
  <si>
    <t>8.1.5</t>
  </si>
  <si>
    <r>
      <t xml:space="preserve">ITEM: </t>
    </r>
    <r>
      <rPr>
        <sz val="9"/>
        <color rgb="FF000000"/>
        <rFont val="Gill Sans MT"/>
        <family val="2"/>
      </rPr>
      <t>PS - 021</t>
    </r>
  </si>
  <si>
    <r>
      <t xml:space="preserve">ITEM: </t>
    </r>
    <r>
      <rPr>
        <sz val="9"/>
        <color rgb="FF000000"/>
        <rFont val="Gill Sans MT"/>
        <family val="2"/>
      </rPr>
      <t>PS - 022</t>
    </r>
  </si>
  <si>
    <r>
      <t xml:space="preserve">ITEM: </t>
    </r>
    <r>
      <rPr>
        <sz val="9"/>
        <color rgb="FF000000"/>
        <rFont val="Gill Sans MT"/>
        <family val="2"/>
      </rPr>
      <t>PS - 024</t>
    </r>
  </si>
  <si>
    <r>
      <t xml:space="preserve">ITEM: </t>
    </r>
    <r>
      <rPr>
        <sz val="9"/>
        <color rgb="FF000000"/>
        <rFont val="Gill Sans MT"/>
        <family val="2"/>
      </rPr>
      <t>PS - 025</t>
    </r>
  </si>
  <si>
    <t>REFRIMAQ</t>
  </si>
  <si>
    <t>32.958.040/0001-37</t>
  </si>
  <si>
    <t>(66) 99997-7732</t>
  </si>
  <si>
    <t>Und</t>
  </si>
  <si>
    <t>CLIMATIZAÇÃO ITÁLIA</t>
  </si>
  <si>
    <t>11.124.759/0001-00</t>
  </si>
  <si>
    <t>(66) 35440150</t>
  </si>
  <si>
    <t>und</t>
  </si>
  <si>
    <t>INSTALAÇÃO AR CONDINCIONADO SPLIT 36.000BTU'S</t>
  </si>
  <si>
    <t>INSTALAÇÃO DE AR-CONDICIONADO 36000 BTU/H</t>
  </si>
  <si>
    <t>ELETRICISTA COM ENCARGOS COMPLEMENTARES</t>
  </si>
  <si>
    <t>CABO DE COBRE FLEXÍVEL ISOLADO, 6 MM², ANTI-CHAMA 450/750 V, PARA CIRCUITOS TERMINAIS - FORNECIMENTO E INSTALAÇÃO. AF_12/2015</t>
  </si>
  <si>
    <t>DISJUNTOR MONOPOLAR TIPO DIN, CORRENTE NOMINAL DE 10A - FORNECIMENTO E INSTALAÇÃO. AF_04/2016</t>
  </si>
  <si>
    <t>ELETRO ROVARIS</t>
  </si>
  <si>
    <t>UN: CJ</t>
  </si>
  <si>
    <t>AUXILIAR DE ELETRICISTA COM ENCARGOS COMPLEMENTARES</t>
  </si>
  <si>
    <t>INSTALAÇÕES ELÉTRICAS</t>
  </si>
  <si>
    <t>8.1.6</t>
  </si>
  <si>
    <t>VIBRADOR DE IMERSÃO, DIÂMETRO DE PONTEIRA 45MM, MOTOR ELÉTRICO TRIFÁSICO POTÊNCIA DE 2 CV - CHP DIURNO. AF_06/2015</t>
  </si>
  <si>
    <t>VIBRADOR DE IMERSÃO, DIÂMETRO DE PONTEIRA 45MM, MOTOR ELÉTRICO TRIFÁSICO POTÊNCIA DE 2 CV - CHI DIURNO. AF_06/2015</t>
  </si>
  <si>
    <t>CONCRETO USINADO BOMBEAVEL, CLASSE DE RESISTENCIA C25, COM BRITA 0 E 1, SLUMP = 100 +/- 20 MM, INCLUI SERVICO DE BOMBEAMENTO (NBR 8953)</t>
  </si>
  <si>
    <t>CARPINTEIRO DE FORMAS COM ENCARGOS COMPLEMENTARES</t>
  </si>
  <si>
    <t>Material para aterro (espessura do aterro 30cm)</t>
  </si>
  <si>
    <t>CONCRETAGEM DE SAPATAS, FCK 25 MPA, COM USO DE BOMBA  LANÇAMENTO, ADENSAMENTO E ACABAMENTO.</t>
  </si>
  <si>
    <t>CONCRETAGEM DE VIGAS E LAJES, FCK=25 MPA, PARA LAJES PREMOLDADAS COM USO DE BOMBA EM EDIFICAÇÃO COM ÁREA MÉDIA DE LAJES MENOR OU IGUAL A 20 M² - LANÇAMENTO, ADENSAMENTO E ACABAMENTO.</t>
  </si>
  <si>
    <t>LAJE PISO - PRE-MOLD H=12CM P/ 500KG/M2 / INCL VIGOTAS TG8, LAJOTAS, CAPA - 4CM DE CONCRETO 25MPA E ESCORAMENTO.</t>
  </si>
  <si>
    <t>AJUDANTE DE CARPINTEIRO COM ENCARGOS COMPLEMENTARES</t>
  </si>
  <si>
    <t>LAJE PRE-MOLDADA CONVENCIONAL (LAJOTAS + VIGOTAS) PARA PISO, UNIDIRECIONAL, SOBRECARGA DE 350 KG/M2, VAO ATE 4,50 M (SEM COLOCACAO)</t>
  </si>
  <si>
    <t>PONTALETE DE MADEIRA NAO APARELHADA *7,5 X 7,5* CM (3 X 3 ") PINUS, MISTA OU EQUIVALENTE DA REGIAO</t>
  </si>
  <si>
    <t xml:space="preserve">PREGO DE ACO POLIDO COM CABECA 18 X 27 (2 1/2 X 10)  </t>
  </si>
  <si>
    <t>TABUA DE MADEIRA NAO APARELHADA *2,5 X 30* CM, CEDRINHO OU EQUIVALENTE DA REGIAO</t>
  </si>
  <si>
    <t>REGISTRO DE GAVETA BRUTO, LATÃO, ROSCÁVEL, 1 1/2, COM ACABAMENTO E CANOPLA CROMADOS, INSTALADO EM RESERVAÇÃO DE ÁGUA DE EDIFICAÇÃO QUE POSSUA RESERVATÓRIO DE FIBRA/FIBROCIMENTO  FORNECIMENTO E INSTALAÇÃO. AF_06/2016</t>
  </si>
  <si>
    <t>ADAPTADOR CURTO COM BOLSA E ROSCA PARA REGISTRO, PVC, SOLDÁVEL, DN 50MM X 1.1/2, INSTALADO EM PRUMADA DE ÁGUA - FORNECIMENTO E INSTALAÇÃO. AF_12/2014</t>
  </si>
  <si>
    <t>VÁLVULA DE DESCARGA METÁLICA, BASE 1 1/2 ", ACABAMENTO METALICO CROMADO - FORNECIMENTO E INSTALAÇÃO. AF_01/2019</t>
  </si>
  <si>
    <t>15.2</t>
  </si>
  <si>
    <t>SER.CG: CONJUNTO SANITÁRIO PARA DEFICIENTES FÍSICOS, COM BACIA SANITÁRIA, LAVATÓRIO, BARRAS DE APOIO E ACESSÓRIOS</t>
  </si>
  <si>
    <t>SIFAO PLASTICO FLEXIVEL SAIDA VERTICAL PARA COLUNA LAVATORIO, 1 X 1.1/2 "</t>
  </si>
  <si>
    <t>CONJUNTO DE LIGACAO PARA BACIA SANITARIA EM PLASTICO BRANCO COM TUBO, CANOPLA E ANEL DE EXPANSAO (TUBO 1.1/2 X 20 CM)</t>
  </si>
  <si>
    <t>ENGATE OU RABICHO FLEXIVEL PLASTICO (PVC OU ABS) BRANCO 1/2" X 30CM</t>
  </si>
  <si>
    <t>CONJUNTO LIGACAO PLASTICA P/ VASO SANITARIO (ESPUDE + TUBO + CANOPLA)</t>
  </si>
  <si>
    <t>VASO SANITARIO SIFONADO LOUÇA BRANCA, PARA DEFICIENTES FÍSICOS</t>
  </si>
  <si>
    <t>LAVATORIO LOUCA BRANCO SUSPENSO PARA DEFICIENTES FÍSICOS, SEM COLUNA</t>
  </si>
  <si>
    <t>BARRA DE APOIO RETA, EM ACO INOX POLIDO, COMPRIMENTO 80CM, DIAMETRO MINIMO 3CM</t>
  </si>
  <si>
    <t>ASSENTO SANITARIO PARA DEFICIENTES FÍSICOS</t>
  </si>
  <si>
    <t>PARAFUSO NIQUELADO P/ FIXAR PECA SANITARIA - INCL PORCA CEGA, ARRUELA E BUCHA DE NYLON S-8</t>
  </si>
  <si>
    <t>PARAFUSO SEXTAVADO ROSCA SOBERBA ZINCADO 5/16" X 40MM</t>
  </si>
  <si>
    <t>BUCHA NYLON S-10</t>
  </si>
  <si>
    <t>88309</t>
  </si>
  <si>
    <t>INSTALAÇÕES HIDRÁULICAS</t>
  </si>
  <si>
    <t>RAMAIS E SUBRAMAIS DE DISTRIBUIÇÃO DE ÁGUA</t>
  </si>
  <si>
    <t>JOELHO 90 GRAUS, PVC, SOLDÁVEL, DN 25MM, INSTALADO EM RAMAL DE DISTRIBUIÇÃO DE ÁGUA - FORNECIMENTO E INSTALAÇÃO. AF_12/2014</t>
  </si>
  <si>
    <t>LUVA, PVC, SOLDÁVEL, DN 25MM, INSTALADO EM RAMAL DE DISTRIBUIÇÃO DE ÁGUA - FORNECIMENTO E INSTALAÇÃO. AF_12/2014</t>
  </si>
  <si>
    <t>TE, PVC, SOLDÁVEL, DN 25MM, INSTALADO EM RAMAL DE DISTRIBUIÇÃO DE ÁGUA - FORNECIMENTO E INSTALAÇÃO. AF_12/2014</t>
  </si>
  <si>
    <t>TÊ DE REDUÇÃO, PVC, SOLDÁVEL, DN 50MM X 25MM, INSTALADO EM PRUMADA DE ÁGUA - FORNECIMENTO E INSTALAÇÃO. AF_12/2014</t>
  </si>
  <si>
    <t>JOELHO 90 GRAUS COM BUCHA DE LATÃO, PVC, SOLDÁVEL, DN 25MM, X 1/2 INSTALADO EM RAMAL OU SUB-RAMAL DE ÁGUA - FORNECIMENTO E INSTALAÇÃO. AF_12/2014</t>
  </si>
  <si>
    <t>JOELHO 90 GRAUS, PVC, SOLDÁVEL, DN 50MM, INSTALADO EM PRUMADA DE ÁGUA - FORNECIMENTO E INSTALAÇÃO. AF_12/2014</t>
  </si>
  <si>
    <t>LUVA, PVC, SOLDÁVEL, DN 50MM, INSTALADO EM PRUMADA DE ÁGUA - FORNECIMENTO E INSTALAÇÃO. AF_12/2014</t>
  </si>
  <si>
    <t>TUBO, PVC, SOLDÁVEL, DN 25MM, INSTALADO EM RAMAL DE DISTRIBUIÇÃO DE ÁGUA - FORNECIMENTO E INSTALAÇÃO. AF_12/2014</t>
  </si>
  <si>
    <t>INSTALAÇÕES SANITÁRIAS</t>
  </si>
  <si>
    <t>RAMAIS DE DESCARGA E ENCAMINHAMENTO DE ESGOTO</t>
  </si>
  <si>
    <t>CAIXA ENTERRADA HIDRÁULICA RETANGULAR, EM ALVENARIA COM BLOCOS DE CONCRETO, DIMENSÕES INTERNAS: 0,6X0,6X0,6 M PARA REDE DE ESGOTO. AF_05/2018</t>
  </si>
  <si>
    <t>CURVA CURTA 90 GRAUS, PVC, SERIE NORMAL, ESGOTO PREDIAL, DN 40 MM, JUNTA SOLDÁVEL, FORNECIDO E INSTALADO EM RAMAL DE DESCARGA OU RAMAL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</si>
  <si>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</si>
  <si>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</si>
  <si>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90 GRAUS, PVC, SERIE NORMAL, ESGOTO PREDIAL, DN 50 MM, JUNTA ELÁSTICA, FORNECIDO E INSTALADO EM RAMAL DE DESCARGA OU RAMAL DE ESGOTO SANITÁRIO. AF_12/2014</t>
  </si>
  <si>
    <t>JUNÇÃO SIMPLES, PVC, SERIE NORMAL, ESGOTO PREDIAL, DN 100 X 50 MM, JUNTA ELÁSTICA, FORNECIDO E INSTALADO EM RAMAL DE DESCARGA OU RAMAL DE ESGOTO SANITÁRIO</t>
  </si>
  <si>
    <t>JUNÇÃO SIMPLES, PVC, SERIE NORMAL, ESGOTO PREDIAL, DN 100 X 100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</si>
  <si>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</si>
  <si>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100 MM, JUNTA ELÁSTICA, FORNECIDO E INSTALADO EM RAMAL DE DESCARGA OU RAMAL DE ESGOTO SANITÁRIO. AF_12/2014</t>
  </si>
  <si>
    <t>LUVA SIMPLES, PVC, SERIE NORMAL, ESGOTO PREDIAL, DN 50 MM, JUNTA ELÁSTICA, FORNECIDO E INSTALADO EM RAMAL DE DESCARGA OU RAMAL DE ESGOTO SANITÁRIO. AF_12/2014</t>
  </si>
  <si>
    <t xml:space="preserve">TERMINAL DE VENTILACAO, 50 MM, SERIE NORMAL, ESGOTO PREDIAL  </t>
  </si>
  <si>
    <t>TUBO PVC, SERIE NORMAL, ESGOTO PREDIAL, DN 100 MM, FORNECIDO E INSTALADO EM RAMAL DE DESCARGA OU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</si>
  <si>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</si>
  <si>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</si>
  <si>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INSTALAÇÕES PLUVIAIS</t>
  </si>
  <si>
    <t>RAMAIS DE ENCAMINHAMENTO DE ÁGUAS PLUVIAIS</t>
  </si>
  <si>
    <t>LUVA SIMPLES, PVC, SERIE R, ÁGUA PLUVIAL, DN 100 MM, JUNTA ELÁSTICA, FORNECIDO E INSTALADO EM CONDUTORES VERTICAIS DE ÁGUAS PLUVIAIS. AF_12/2014</t>
  </si>
  <si>
    <t>TUBO PVC, SÉRIE R, ÁGUA PLUVIAL, DN 100 MM, FORNECIDO E INSTALADO EM RAMAL DE ENCAMINHAMENTO. AF_12/2014</t>
  </si>
  <si>
    <t xml:space="preserve">ANEL BORRACHA PARA TUBO ESGOTO PREDIAL, DN 100 MM (NBR 5688)  </t>
  </si>
  <si>
    <t xml:space="preserve">JUNCAO SIMPLES, PVC, DN 100 X 50 MM, SERIE NORMAL PARA ESGOTO PREDIAL  </t>
  </si>
  <si>
    <t>PASTA LUBRIFICANTE PARA TUBOS E CONEXOES COM JUNTA ELASTICA (USO EM PVC, ACO, POLIETILENO E OUTROS) ( DE *400* G)</t>
  </si>
  <si>
    <t>EXTINTORES DE INCÊNDIO</t>
  </si>
  <si>
    <t>EXTINTOR INCÊNDIO TP PO QUIMICO 6KG - FORNECIMENTO E INSTALACAO</t>
  </si>
  <si>
    <t>73775/2</t>
  </si>
  <si>
    <t>EXTINTOR INCÊNDIO AGUA-PRESSURIZADA 10L INCL SUPORTE PAREDE CARGA     COMPLETA FORNECIMENTO E COLOCACAO</t>
  </si>
  <si>
    <t>SINALIZAÇÃO - SAIDA DE EMERGENCIA</t>
  </si>
  <si>
    <t>FORNECIMENTO E INSTALAÇÃO DE PLACA DE SINALIZAÇÃO INDICATIVA, SAÍDA DE EMERGÊNCIA, SAÍDA LATERAL ESQUERDA/DIREITA/SAÍDA EM FRENTE</t>
  </si>
  <si>
    <t>INSTALAÇÕES DE PREVENÇÃO E COMBATE À INCÊNDIO E PÂNICO</t>
  </si>
  <si>
    <t>1.4.1</t>
  </si>
  <si>
    <t>1.4.2</t>
  </si>
  <si>
    <t>2.5</t>
  </si>
  <si>
    <t>ARGILA OU BARRO PARA ATERRO/REATERRO (COM TRANSPORTE ATE 10 KM)  (Aterro interno edificação)</t>
  </si>
  <si>
    <t>MAXIM-AR</t>
  </si>
  <si>
    <t xml:space="preserve">VERGA MOLDADA IN LOCO EM CONCRETO PARA JANELAS COM MAIS DE 1,5 M DE VÃO. AF_03/2016 </t>
  </si>
  <si>
    <t>EMBOÇO PARA RECEBIMENTO DE CERÂMICA E REVESTIMENTO CERÂMICO - 25x35cm (PAREDES INTERNAS)</t>
  </si>
  <si>
    <t xml:space="preserve">TOTAL CHAPISCO </t>
  </si>
  <si>
    <t>TETOS INTERNOS</t>
  </si>
  <si>
    <t>TETOS EXTERNOS</t>
  </si>
  <si>
    <t>7.4</t>
  </si>
  <si>
    <t>7.4.1</t>
  </si>
  <si>
    <t>7.4.2</t>
  </si>
  <si>
    <r>
      <t>TETO (M</t>
    </r>
    <r>
      <rPr>
        <sz val="11"/>
        <color theme="1"/>
        <rFont val="Calibri"/>
        <family val="2"/>
      </rPr>
      <t>²)</t>
    </r>
  </si>
  <si>
    <t>MASSA ÚNICA - SELADOR - TEXTURA - PINTURA - RUFOS (TETOS EXTERNOS)</t>
  </si>
  <si>
    <t>Beirais</t>
  </si>
  <si>
    <t>10.2.2</t>
  </si>
  <si>
    <t>74245/1</t>
  </si>
  <si>
    <r>
      <t>RODAPÉS (M</t>
    </r>
    <r>
      <rPr>
        <sz val="11"/>
        <color theme="1"/>
        <rFont val="Calibri"/>
        <family val="2"/>
      </rPr>
      <t>)</t>
    </r>
  </si>
  <si>
    <t>TEXTURA ACRÍLICA, APLICAÇÃO MANUAL EM TETO, UMA DEMÃO. AF_09/2016</t>
  </si>
  <si>
    <t>11.4</t>
  </si>
  <si>
    <t>11.4.1</t>
  </si>
  <si>
    <t>11.4.2</t>
  </si>
  <si>
    <t>11.4.3</t>
  </si>
  <si>
    <t>ÁREAS EXTERNAS E PAVIMENTAÇÕES</t>
  </si>
  <si>
    <t>PS - 001</t>
  </si>
  <si>
    <t>CARPINTEIRO DE ESQUADRIA COM ENCARGOS COMPLEMENTARES</t>
  </si>
  <si>
    <t>LIMPEZA VIDROS (M2)</t>
  </si>
  <si>
    <t>ÁREA (M2)</t>
  </si>
  <si>
    <t>INTERRUPTOR SIMPLES (1 MÓDULO) COM 1 TOMADA DE EMBUTIR 2P+T 10 A, INCLUINDO SUPORTE E PLACA - FORNECIMENTO E INSTALAÇÃO. AF_12/2015</t>
  </si>
  <si>
    <t>PS - 017</t>
  </si>
  <si>
    <t>PS - 018</t>
  </si>
  <si>
    <r>
      <t xml:space="preserve">ITEM: </t>
    </r>
    <r>
      <rPr>
        <sz val="9"/>
        <color rgb="FF000000"/>
        <rFont val="Gill Sans MT"/>
        <family val="2"/>
      </rPr>
      <t>PS - 007</t>
    </r>
  </si>
  <si>
    <r>
      <t xml:space="preserve">ITEM: </t>
    </r>
    <r>
      <rPr>
        <sz val="9"/>
        <color rgb="FF000000"/>
        <rFont val="Gill Sans MT"/>
        <family val="2"/>
      </rPr>
      <t>PS - 008</t>
    </r>
  </si>
  <si>
    <r>
      <t xml:space="preserve">ITEM: </t>
    </r>
    <r>
      <rPr>
        <sz val="9"/>
        <color rgb="FF000000"/>
        <rFont val="Gill Sans MT"/>
        <family val="2"/>
      </rPr>
      <t>PS - 010</t>
    </r>
  </si>
  <si>
    <r>
      <t xml:space="preserve">ITEM: </t>
    </r>
    <r>
      <rPr>
        <sz val="9"/>
        <color rgb="FF000000"/>
        <rFont val="Gill Sans MT"/>
        <family val="2"/>
      </rPr>
      <t>PS - 013</t>
    </r>
  </si>
  <si>
    <t>12.1.2</t>
  </si>
  <si>
    <t>12.1.3</t>
  </si>
  <si>
    <t>TUBO, PVC, SOLDÁVEL, DN 50 MM, INSTALADO EM RESERVAÇÃO DE ÁGUA DE EDIFICAÇÃO QUE POSSUA RESERVATÓRIO DE FIBRA/FIBROCIMENTO FORNECIMENTO E INSTALAÇÃO. AF_06/2016</t>
  </si>
  <si>
    <t>JOELHO 90 GRAUS, PVC, SERIE NORMAL, ESGOTO PREDIAL, DN 100 MM, JUNTA ELÁSTICA, FORNECIDO E INSTALADO EM RAMAL DE DESCARGA OU RAMAL DE ESGOTO SANITÁRIO. AF_12/2014</t>
  </si>
  <si>
    <t>3.2.3</t>
  </si>
  <si>
    <t>16.0</t>
  </si>
  <si>
    <t>16.1</t>
  </si>
  <si>
    <t>16.2</t>
  </si>
  <si>
    <t>DRENOS DE AR CONDICIONADO</t>
  </si>
  <si>
    <t>17.1.2</t>
  </si>
  <si>
    <t>17.1.3</t>
  </si>
  <si>
    <t>17.1.4</t>
  </si>
  <si>
    <t>17.1.5</t>
  </si>
  <si>
    <t>17.1.6</t>
  </si>
  <si>
    <t>20.0</t>
  </si>
  <si>
    <t>20.1</t>
  </si>
  <si>
    <t>20.2</t>
  </si>
  <si>
    <t>21.0</t>
  </si>
  <si>
    <t>21.2</t>
  </si>
  <si>
    <t>22.0</t>
  </si>
  <si>
    <t>PS - 002</t>
  </si>
  <si>
    <t>PS - 005</t>
  </si>
  <si>
    <t>PS - 006</t>
  </si>
  <si>
    <t>PS - 021</t>
  </si>
  <si>
    <t>PS - 022</t>
  </si>
  <si>
    <t>PS - 024</t>
  </si>
  <si>
    <t>PS - 025</t>
  </si>
  <si>
    <t>PS - 026</t>
  </si>
  <si>
    <t>RAMAIS DE VENTILAÇÃO</t>
  </si>
  <si>
    <t>PILAR</t>
  </si>
  <si>
    <t>P11</t>
  </si>
  <si>
    <t>P12</t>
  </si>
  <si>
    <t>P13</t>
  </si>
  <si>
    <t>P14</t>
  </si>
  <si>
    <t>P15</t>
  </si>
  <si>
    <t>LADO B</t>
  </si>
  <si>
    <t>LADO H</t>
  </si>
  <si>
    <t>ÁREA</t>
  </si>
  <si>
    <t>ÁREA TOTAL</t>
  </si>
  <si>
    <t>PROF. ESCAVAÇÃO</t>
  </si>
  <si>
    <t>VOL. ESC.</t>
  </si>
  <si>
    <t>ESCAVAÇÃO MANUAL PARA BLOCO DE COROAMENTO OU SAPATA, COM PREVISÃO DE FÔRMA. AF_06/2017</t>
  </si>
  <si>
    <t>MÊS</t>
  </si>
  <si>
    <t>FUNDAÇÕES E ARRANQUES</t>
  </si>
  <si>
    <t>CONTRAVERGAS DE PILAR A PILAR (VÃO &gt;1,5m)</t>
  </si>
  <si>
    <t>EMBOÇO, PARA RECEBIMENTO DE CERÂMICA, EM ARGAMASSA TRAÇO 1:2:8, PREPARO MECÂNICO COM BETONEIRA 400L, APLICADO MANUALMENTE EM FACES INTERNAS DE PAREDES, PARA AMBIENTE COM ÁREA MAIOR QUE 10M2, ESPESSURA DE 20MM, COM EXECUÇÃO DE TALISCAS. AF_06/2014</t>
  </si>
  <si>
    <t>REVESTIMENTO CERÂMICO PARA PAREDES INTERNAS COM PLACAS TIPO ESMALTADA EXTRA DE DIMENSÕES 25X35 CM APLICADAS EM AMBIENTES DE ÁREA MAIOR QUE 5 M² NA ALTURA INTEIRA DAS PAREDES. AF_06/2014</t>
  </si>
  <si>
    <t>EMBOÇO PARA RECEBIMENTO DE CERÂMICA E REVESTIMENTO CERÂMICO EM PASTILHAS 5x5cm (PAREDES INTERNAS)</t>
  </si>
  <si>
    <t>TOTAL CERÂMICA</t>
  </si>
  <si>
    <t>MASSA ÚNICA - SELADOR - MASSA CORRIDA - PINTURA - CONTRAPISOS - PISOS - RODAPÉS (TETOS INTERNOS)</t>
  </si>
  <si>
    <t>LOCACAO DE CONTAINER 2,30 X 6,00 M, ALT. 2,50 M, PARA ESCRITORIO, SEM DIVISORIAS INTERNAS E SEM SANITARIO</t>
  </si>
  <si>
    <t>VIDRO LISO FUME E = 6MM - SEM COLOCACAO</t>
  </si>
  <si>
    <t>3.2.2</t>
  </si>
  <si>
    <t>ELETRODUTO FLEXÍVEL CORRUGADO, PEAD, DN 50 (1 ½) - FORNECIMENTO E INSTALAÇÃO. AF_04/2016</t>
  </si>
  <si>
    <t>TOMADA ALTA DE EMBUTIR (1 MÓDULO), 2P+T 20 A, INCLUINDO SUPORTE E PLACA - FORNECIMENTO E INSTALAÇÃO. AF_12/2015</t>
  </si>
  <si>
    <t>ADAPTADOR CURTO COM BOLSA E ROSCA PARA REGISTRO, PVC, SOLDÁVEL, DN 25MM X 3/4, INSTALADO EM RAMAL OU SUB-RAMAL DE ÁGUA - FORNECIMENTO E INSTALAÇÃO. AF_12/2014</t>
  </si>
  <si>
    <t>TÊ COM BUCHA DE LATÃO NA BOLSA CENTRAL, PVC, SOLDÁVEL, DN 25MM X 1/2, INSTALADO EM RAMAL OU SUB-RAMAL DE ÁGUA - FORNECIMENTO E INSTALAÇÃO. AF_12/2014</t>
  </si>
  <si>
    <t>CAIXA SIFONADA, PVC, DN 150 X 185 X 75 MM, JUNTA ELÁSTICA, FORNECIDA E INSTALADA EM RAMAL DE DESCARGA OU EM RAMAL DE ESGOTO SANITÁRIO. AF_12/2014</t>
  </si>
  <si>
    <t>TE SANITARIO, PVC, DN 100 X 75 MM, SERIE NORMAL PARA ESGOTO PREDIAL</t>
  </si>
  <si>
    <t>4.2.3</t>
  </si>
  <si>
    <t>4.2.6</t>
  </si>
  <si>
    <t>4.2.7</t>
  </si>
  <si>
    <t>12.1.6</t>
  </si>
  <si>
    <t>12.3.2</t>
  </si>
  <si>
    <t>12.3.3</t>
  </si>
  <si>
    <t>13.4.3</t>
  </si>
  <si>
    <t>PS - 003</t>
  </si>
  <si>
    <r>
      <t xml:space="preserve">ITEM: </t>
    </r>
    <r>
      <rPr>
        <sz val="9"/>
        <color rgb="FF000000"/>
        <rFont val="Gill Sans MT"/>
        <family val="2"/>
      </rPr>
      <t>PS - 003</t>
    </r>
  </si>
  <si>
    <t>PS - 004</t>
  </si>
  <si>
    <t>Unidade</t>
  </si>
  <si>
    <t>PS - 007</t>
  </si>
  <si>
    <t>PS - 008</t>
  </si>
  <si>
    <t>PS - 009</t>
  </si>
  <si>
    <t>13.1</t>
  </si>
  <si>
    <t>13.1.1</t>
  </si>
  <si>
    <t>13.2.3</t>
  </si>
  <si>
    <t>13.2.4</t>
  </si>
  <si>
    <t>13.4.4</t>
  </si>
  <si>
    <t>13.4.5</t>
  </si>
  <si>
    <t>13.4.6</t>
  </si>
  <si>
    <t>13.4.7</t>
  </si>
  <si>
    <t>13.4.8</t>
  </si>
  <si>
    <t>13.6.2</t>
  </si>
  <si>
    <t>13.6.3</t>
  </si>
  <si>
    <t>13.6.4</t>
  </si>
  <si>
    <t>13.6.5</t>
  </si>
  <si>
    <t>PS - 013</t>
  </si>
  <si>
    <t>14.0</t>
  </si>
  <si>
    <t>14.1</t>
  </si>
  <si>
    <t>14.1.1</t>
  </si>
  <si>
    <t>16.1.1</t>
  </si>
  <si>
    <t>16.1.2</t>
  </si>
  <si>
    <t>16.1.3</t>
  </si>
  <si>
    <t>16.1.4</t>
  </si>
  <si>
    <t>16.1.5</t>
  </si>
  <si>
    <t>16.1.6</t>
  </si>
  <si>
    <t>16.1.7</t>
  </si>
  <si>
    <t>16.1.8</t>
  </si>
  <si>
    <t>16.1.9</t>
  </si>
  <si>
    <t>16.1.10</t>
  </si>
  <si>
    <t>16.1.11</t>
  </si>
  <si>
    <t>16.1.12</t>
  </si>
  <si>
    <t>16.1.13</t>
  </si>
  <si>
    <t>16.1.14</t>
  </si>
  <si>
    <t>16.1.15</t>
  </si>
  <si>
    <t>16.1.16</t>
  </si>
  <si>
    <t>16.1.17</t>
  </si>
  <si>
    <t>16.1.18</t>
  </si>
  <si>
    <t>16.1.19</t>
  </si>
  <si>
    <t>16.2.1</t>
  </si>
  <si>
    <t>16.2.2</t>
  </si>
  <si>
    <t>16.2.3</t>
  </si>
  <si>
    <t>16.2.4</t>
  </si>
  <si>
    <t>PS - 014</t>
  </si>
  <si>
    <t>PS - 016</t>
  </si>
  <si>
    <t>18.2</t>
  </si>
  <si>
    <t>20.3</t>
  </si>
  <si>
    <t>PS - 023</t>
  </si>
  <si>
    <r>
      <t xml:space="preserve">ITEM: </t>
    </r>
    <r>
      <rPr>
        <sz val="9"/>
        <color rgb="FF000000"/>
        <rFont val="Gill Sans MT"/>
        <family val="2"/>
      </rPr>
      <t>PS - 023</t>
    </r>
  </si>
  <si>
    <t>ILUMINAÇÃO DE EMERGENCIA</t>
  </si>
  <si>
    <t>PLACA DE SINALIZAÇÃO INDICATIVA, SAÍDA DE EMERGÊNCIA, SAÍDA LATERAL ESQUERDA/DIREITA/SAÍDA EM FRENTE</t>
  </si>
  <si>
    <t>CB AGRÍCOLA</t>
  </si>
  <si>
    <t>26.552.687/0004-04</t>
  </si>
  <si>
    <t>(65) 3649-2977</t>
  </si>
  <si>
    <t>VANESSA</t>
  </si>
  <si>
    <t>TAG SINALIZAÇÃO</t>
  </si>
  <si>
    <t>03.686.682/0001-26</t>
  </si>
  <si>
    <t>(14)3624-6257</t>
  </si>
  <si>
    <t>Thiago</t>
  </si>
  <si>
    <t>METALCASTY</t>
  </si>
  <si>
    <t>(11)2701-2220</t>
  </si>
  <si>
    <t>JULIANE</t>
  </si>
  <si>
    <t>INSTALAÇÕES ELÉTRICAS - SPDA</t>
  </si>
  <si>
    <t>CABO DE COBRE NU 35MM2 - FORNECIMENTO E INSTALACAO</t>
  </si>
  <si>
    <t>22.4</t>
  </si>
  <si>
    <t>3E TERRRAPLANAGEM E CONSTRUÇÃO</t>
  </si>
  <si>
    <t>29.516.527/0001-55</t>
  </si>
  <si>
    <t>(65) 3684-7209</t>
  </si>
  <si>
    <t>GEDY</t>
  </si>
  <si>
    <t>ELETRO MAIS</t>
  </si>
  <si>
    <t>23.232.816/0001-46</t>
  </si>
  <si>
    <t>(66) 3545 6600</t>
  </si>
  <si>
    <t>ALESSANDRO</t>
  </si>
  <si>
    <t>00.942.557/0001-41</t>
  </si>
  <si>
    <t>(66) 3545 6900</t>
  </si>
  <si>
    <t>BRUNO</t>
  </si>
  <si>
    <r>
      <t xml:space="preserve">ITEM: </t>
    </r>
    <r>
      <rPr>
        <sz val="9"/>
        <color rgb="FF000000"/>
        <rFont val="Gill Sans MT"/>
        <family val="2"/>
      </rPr>
      <t>PS - 027</t>
    </r>
  </si>
  <si>
    <t>COTAÇÃO 5</t>
  </si>
  <si>
    <t>Sala de Estabilização</t>
  </si>
  <si>
    <t>WC PNE Emerg.</t>
  </si>
  <si>
    <t>Abrigo de descarga</t>
  </si>
  <si>
    <t>Abrigo</t>
  </si>
  <si>
    <t>WC PNE Obs.</t>
  </si>
  <si>
    <t>CORRER 02 FOLHAS</t>
  </si>
  <si>
    <t>CORRER 01 FOLHA</t>
  </si>
  <si>
    <t>GIRO 01 FOLHA</t>
  </si>
  <si>
    <t xml:space="preserve">VIDRO TEMPERADO </t>
  </si>
  <si>
    <t>MADEIRA</t>
  </si>
  <si>
    <t>ALUMÍNIO</t>
  </si>
  <si>
    <t>WC PNE OBS.</t>
  </si>
  <si>
    <t>CORRER 04 FOLHAS</t>
  </si>
  <si>
    <t>WC PNE EMERG.</t>
  </si>
  <si>
    <t>SALA DE ESTABILIZAÇÃO</t>
  </si>
  <si>
    <t>ABRIGO</t>
  </si>
  <si>
    <t>FARMÁCIA</t>
  </si>
  <si>
    <t>AMPLIIACAÇÃO - PSF</t>
  </si>
  <si>
    <t xml:space="preserve">REFORMA E AMPLIAÇÃO - FARMACIA E BANHEIRO </t>
  </si>
  <si>
    <t>AMPLIACAÇÃO - PSF</t>
  </si>
  <si>
    <t>Farmácia</t>
  </si>
  <si>
    <t>CONTRAVERGAS</t>
  </si>
  <si>
    <t>Fachada Posterior - Sala de Estabilização</t>
  </si>
  <si>
    <t>Fachada Lateral Esquerda - Sala de Estabilização</t>
  </si>
  <si>
    <t>Fachada Frontal  - Farmácia</t>
  </si>
  <si>
    <t>Fachada Lateral Esquerda - Farmácia</t>
  </si>
  <si>
    <t>Fachada Lateral Direita - Abrigo de Descarga</t>
  </si>
  <si>
    <t>ORÇAMENTO - AMPLIAÇÃO E REFORMA PSF BOA ESPERANÇA</t>
  </si>
  <si>
    <t>Obra: Ampliação e Reforma PSF Boa Esperança</t>
  </si>
  <si>
    <t xml:space="preserve">Área Ampliação: </t>
  </si>
  <si>
    <r>
      <t xml:space="preserve">JANELA DE CORRER 4 FOLHAS </t>
    </r>
    <r>
      <rPr>
        <b/>
        <sz val="9"/>
        <rFont val="Gill Sans MT"/>
      </rPr>
      <t xml:space="preserve">- 1,50 </t>
    </r>
    <r>
      <rPr>
        <b/>
        <sz val="9"/>
        <color rgb="FF000000"/>
        <rFont val="Gill Sans MT"/>
        <family val="2"/>
      </rPr>
      <t>x 1,00M , SENDO DUAS FOLHAS FIXAS E DUAS DE CORRER, PARA VIDRO TEMPERADO 6MM FUMÊ EM ALUMINIO ANODIZADO, INCLUINDO COMPONENTES PARA INSTALAÇÃO - FORNECIMENTO E INSTALAÇÃO.</t>
    </r>
  </si>
  <si>
    <t>VIDRO TEMPERADO VERDE E = 10 MM, SEM COLOCACAO</t>
  </si>
  <si>
    <t>JANELA DE ALUMÍNIO MAXIM-AR, FIXAÇÃO COM PARAFUSO SOBRE CONTRAMARCO (EXCLUSIVE CONTRAMARCO), COM VIDROS, PADRONIZADA. AF_07/2016</t>
  </si>
  <si>
    <t>PEDREIRO</t>
  </si>
  <si>
    <t>SERVENTE DE OBRAS</t>
  </si>
  <si>
    <t>SEGURO - HORISTA (COLETADO CAIXA)</t>
  </si>
  <si>
    <t>TRANSPORTE - HORISTA (COLETADO CAIXA)</t>
  </si>
  <si>
    <t>EPI - FAMILIA SERVENTE - HORISTA (ENCARGOS COMPLEMENTARES - COLETADO CAIXA)</t>
  </si>
  <si>
    <t>EPI - FAMILIA PEDREIRO - HORISTA (ENCARGOS COMPLEMENTARES - COLETADO CAIXA)</t>
  </si>
  <si>
    <t>FERRAMENTAS - FAMILIA PEDREIRO - HORISTA (ENCARGOS COMPLEMENTARES - COLETADO CAIXA)</t>
  </si>
  <si>
    <t>FERRAMENTAS - FAMILIA SERVENTE - HORISTA (ENCARGOS COMPLEMENTARES - COLETADO CAIXA)</t>
  </si>
  <si>
    <t xml:space="preserve"> SILICONE ACETICO USO GERAL INCOLOR 280 G</t>
  </si>
  <si>
    <t>ALIMENTACAO - HORISTA (COLETADO CAIXA)</t>
  </si>
  <si>
    <t>PARAFUSO DE ACO ZINCADO COM ROSCA SOBERBA, CABECA CHATA E FENDA SIMPLES, DIAMETRO 4,2 MM, COMPRIMENTO * 32 * MM</t>
  </si>
  <si>
    <t>EXAMES - HORISTA (COLETADO CAIXA)</t>
  </si>
  <si>
    <r>
      <t xml:space="preserve">ITEM: </t>
    </r>
    <r>
      <rPr>
        <sz val="9"/>
        <rFont val="Gill Sans MT"/>
        <family val="2"/>
      </rPr>
      <t>PS - 026</t>
    </r>
  </si>
  <si>
    <r>
      <t xml:space="preserve">UN: </t>
    </r>
    <r>
      <rPr>
        <sz val="9"/>
        <color rgb="FF000000"/>
        <rFont val="Gill Sans MT"/>
      </rPr>
      <t>M2</t>
    </r>
  </si>
  <si>
    <r>
      <t xml:space="preserve">ITEM: </t>
    </r>
    <r>
      <rPr>
        <sz val="9"/>
        <rFont val="Gill Sans MT"/>
        <family val="2"/>
      </rPr>
      <t>PS - 005</t>
    </r>
  </si>
  <si>
    <t>JANELA MAXIM AR EM ALUMINIO, 40 X 85 CM (A X L), BATENTE/REQUADRO DE 4 A 14 CM, COM VIDRO, SEM GUARNICAO/ALIZAR</t>
  </si>
  <si>
    <t>JANELA MAXIM AR EM ALUMINIO, 40 X 80 CM (A X L), BATENTE/REQUADRO DE 4 A 14 CM, COM VIDRO, SEM GUARNICAO/ALIZAR</t>
  </si>
  <si>
    <r>
      <t>JANELA DE CORRER 4 FOL</t>
    </r>
    <r>
      <rPr>
        <sz val="9"/>
        <rFont val="Gill Sans MT"/>
      </rPr>
      <t>HAS - 1,50 x 1,00M</t>
    </r>
    <r>
      <rPr>
        <sz val="9"/>
        <rFont val="Gill Sans MT"/>
        <family val="2"/>
      </rPr>
      <t xml:space="preserve"> , SENDO DUAS FOLHAS FIXAS E DUAS DE CORRER, PARA VIDRO TEMPERADO 6MM FUMÊ EM ALUMINIO ANODIZADO, INCLUINDO COMPONENTES PARA INSTALAÇÃO - FORNECIMENTO E INSTALAÇÃO. (J01 Ampliação - 04 unidades)</t>
    </r>
  </si>
  <si>
    <t>PORTA DE MADEIRA DE CORRER - FORNECIMENTO E INSTALAÇÃO.</t>
  </si>
  <si>
    <t xml:space="preserve"> PEDREIRO COM ENCARGOS COMPLEMENTARES</t>
  </si>
  <si>
    <t xml:space="preserve">BATENTE/ PORTAL/ADUELA/ MARCO MACICO, E= *3* CM, L= *15* CM, *60 CM A 120* CM X *210* CM, EM CEDRINHO/ ANGELIM COMERCIAL/ EUCALIPTO/ CURUPIXA/ PEROBA/ CUMARU OU EQUIVALENTE DA REGIAO (NAO INCLUI ALIZARES) </t>
  </si>
  <si>
    <t>JG</t>
  </si>
  <si>
    <t>PORTA DE MADEIRA, FOLHA MEDIA (NBR 15930), E = 35 MM, NUCLEO SARRAFEADO, CAPA FRISADA EM HDF, ACABAMENTO MELAMINICO EM PADRAO MADEIRA</t>
  </si>
  <si>
    <t>PREGO DE ACO POLIDO COM CABECA 16 X 24 (2 1/4 X 12)</t>
  </si>
  <si>
    <t>RODIZIO PARA TRILHO (TIPO NAPOLEAO), EM LATAO, COM ROLAMENTO EM ACO, 6 MM, PARA JANELA DE CORRER</t>
  </si>
  <si>
    <t>TRILHO QUADRADO, EM ALUMINIO (VERGALHAO MACICO), 1/4", (*6 X 6* CM), PARA RODIZIOS</t>
  </si>
  <si>
    <t>GUARNICAO/ ALIZAR/ VISTA MACICA, E= *1* CM, L= *4,5* CM, EM CEDRINHO/ ANGELIM COMERCIAL/ EUCALIPTO/ CURUPIXA/ PEROBA/ CUMARU OU EQUIVALENTE DA REGIAO</t>
  </si>
  <si>
    <t>PILAR DE MADEIRA NAO APARELHADA *10 X 10* CM, MACARANDUBA, ANGELIM OU EQUIVALENTE DA REGIAO</t>
  </si>
  <si>
    <t>ARGAMASSA TRAÇO 1:0,5:4,5 (CIMENTO, CAL E AREIA MÉDIA) PARA ASSENTAMENTO DE ALVENARIA, PREPARO MANUAL. AF_08/2014</t>
  </si>
  <si>
    <t>9.2.3</t>
  </si>
  <si>
    <t>73736/1</t>
  </si>
  <si>
    <t>Sala de descontaminação</t>
  </si>
  <si>
    <t>Sala de Descontaminação</t>
  </si>
  <si>
    <t xml:space="preserve">SALA DE DESCONTAMINAÇÃO </t>
  </si>
  <si>
    <t>DUPLO SENTIDO 02 FOLHAS</t>
  </si>
  <si>
    <t>DEMOLIÇÃO EDIFICAÇÃO EXISTENTE</t>
  </si>
  <si>
    <t>DEMOLIÇÃO DE ALVENARIA PARA QUALQUER TIPO DE BLOCO, DE FORMA MECANIZADA, SEM REAPROVEITAMENTO. AF_12/2017</t>
  </si>
  <si>
    <t>CALHA EM CHAPA DE AÇO GALVANIZADO NÚMERO 24, DESENVOLVIMENTO DE 50 CM, INCLUSO TRANSPORTE VERTICAL. AF_06/2016</t>
  </si>
  <si>
    <t>RUFO EXTERNO/INTERNO EM CHAPA DE AÇO GALVANIZADO NÚMERO 26, CORTE DE 33 CM, INCLUSO IÇAMENTO. AF_07/2019 (Rufo Volume fachada)</t>
  </si>
  <si>
    <t>CALHA EM CHAPA DE AÇO GALVANIZADO NÚMERO 24, DESENVOLVIMENTO DE 33 CM, INCLUSO TRANSPORTE VERTICAL. AF_07/2019</t>
  </si>
  <si>
    <t>FORRO EM RÉGUAS DE PVC, FRISADO, PARA AMBIENTES COMERCIAIS, INCLUSIVE ESTRUTURA DE FIXAÇÃO. AF_05/2017_P</t>
  </si>
  <si>
    <t>Abrigo de Descarga</t>
  </si>
  <si>
    <r>
      <t>FORRO (M</t>
    </r>
    <r>
      <rPr>
        <sz val="11"/>
        <color theme="1"/>
        <rFont val="Calibri"/>
        <family val="2"/>
      </rPr>
      <t>²)</t>
    </r>
  </si>
  <si>
    <t>PAREDE COM PLACAS DE GESSO ACARTONADO (DRYWALL), PARA USO INTERNO COM UMA FACE SIMPLES E OUTRA FACE DUPLA E ESTRUTURA METÁLICA COM GUIAS DUPLAS, SEM VÃOS. AF_06/2017_P</t>
  </si>
  <si>
    <t>RODAPE OU RODABANCADA EM GRANITO, POLIDO, TIPO ANDORINHA/ QUARTZ/ CASTELO/ CORUMBA OU OUTROS EQUIVALENTES DA REGIAO, H= 10 CM, E= *2,0* CM</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</si>
  <si>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</si>
  <si>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SABONETEIRA PLASTICA TIPO DISPENSER PARA SABONETE LIQUIDO COM RESERVATORIO 800 A 1500 ML, INCLUSO FIXAÇÃO. AF_10/2016 (WC, SALA DE DESCONTAMINAÇÃO E HIGIENIZAÇÃO)</t>
  </si>
  <si>
    <t>ESPELHO CRISTAL, ESPESSURA 4MM, COM PARAFUSOS DE FIXACAO, SEM MOLDURA (1 unidade 0,45x0,55m)</t>
  </si>
  <si>
    <t>TOALHEIRO PLASTICO TIPO DISPENSER PARA PAPEL TOALHA INTERFOLHADO (WC)</t>
  </si>
  <si>
    <t>DOBRADIÇA TIPO VAI E VEM EM LATÃO POLIDO 3"</t>
  </si>
  <si>
    <t>MOLA HIDRAULICA DE PISO P/ VIDRO TEMPERADO 10MM</t>
  </si>
  <si>
    <t>9.1.5</t>
  </si>
  <si>
    <t>GIRO 02 FOLHAS</t>
  </si>
  <si>
    <t>SER.CG: PORTA DE ABRIR 2 FOLHAS - 1,60 X 2,10M, COM MOLA HIDRÁULICA, PARA VIDRO TEMPERADO FUMÊ 10MM, INCLUINDO COMPONENTES PARA INSTALAÇÃO E FECHADURA - FORNECIMENTO E INSTALAÇÃO.</t>
  </si>
  <si>
    <t>PORTA DE ABRIR 2 FOLHAS - 1,60 X 2,10M, COM MOLA HIDRÁULICA, PARA VIDRO TEMPERADO FUMÊ 10MM, INCLUINDO COMPONENTES PARA INSTALAÇÃO E FECHADURA - FORNECIMENTO E INSTALAÇÃO.. (P01 Ampliação - 1 unidade)</t>
  </si>
  <si>
    <r>
      <rPr>
        <b/>
        <sz val="9"/>
        <rFont val="Gill Sans MT"/>
      </rPr>
      <t>PORTA DE CORRER 4 FOLHAS, DUAS FIXAS E DUAS DE CORRER - 2,00 x 2,10M , PARA VIDRO TEMPERADO 10MM FUMÊ EM ALUMINIO ANODIZADO, INCL</t>
    </r>
    <r>
      <rPr>
        <b/>
        <sz val="9"/>
        <color rgb="FF000000"/>
        <rFont val="Gill Sans MT"/>
        <family val="2"/>
      </rPr>
      <t>UINDO COMPONENTES PARA INSTALAÇÃO E FECHADURA - FORNECIMENTO E INSTALAÇÃO.</t>
    </r>
  </si>
  <si>
    <t>74131/4</t>
  </si>
  <si>
    <t>QUADRO DE DISTRIBUICAO DE ENERGIA DE EMBUTIR, EM CHAPA METALICA, PARA 18 DISJUNTORES TERMOMAGNETICOS MONOPOLARES, COM BARRAMENTO TRIFASICO E NEUTRO, FORNECIMENTO E INSTALACAO</t>
  </si>
  <si>
    <t>CABO DE COBRE FLEXÍVEL ISOLADO, 10 MM², ANTI-CHAMA 0,6/1,0 KV, PARA DISTRIBUIÇÃO - FORNECIMENTO E INSTALAÇÃO. AF_12/2015</t>
  </si>
  <si>
    <t>COMPOSIÇÃO</t>
  </si>
  <si>
    <t>DISJUNTOR BIPOLAR TIPO DIN, CORRENTE NOMINAL DE 10A - FORNECIMENTO E INSTALAÇÃO. AF_04/2016</t>
  </si>
  <si>
    <t>DISJUNTOR MONOPOLAR TIPO DIN, CORRENTE NOMINAL DE 16A - FORNECIMENTO E INSTALAÇÃO. AF_04/2016</t>
  </si>
  <si>
    <t>CAIXA RETANGULAR 4" X 2" BAIXA (0,30 M DO PISO), PVC, INSTALADA EM PAREDE - FORNECIMENTO E INSTALAÇÃO. AF_12/2015</t>
  </si>
  <si>
    <t>ELETRODUTO FLEXÍVEL CORRUGADO, PEAD, DN 63 (2") - FORNECIMENTO E INSTALAÇÃO. AF_04/2016</t>
  </si>
  <si>
    <t>TOMADA MÉDIA DE EMBUTIR (2 MÓDULOS), 2P+T 20 A, INCLUINDO SUPORTE E PLACA - FORNECIMENTO E INSTALAÇÃO. AF_12/2015</t>
  </si>
  <si>
    <t>TOMADA ALTA DE EMBUTIR (1 MÓDULO), 2P+T 10 A, INCLUINDO SUPORTE E PLACA - FORNECIMENTO E INSTALAÇÃO. AF_12/2015</t>
  </si>
  <si>
    <t>TOMADA MÉDIA DE EMBUTIR (2 MÓDULOS), 2P+T 10 A, INCLUINDO SUPORTE E PLACA - FORNECIMENTO E INSTALAÇÃO. AF_12/2015</t>
  </si>
  <si>
    <t>TOMADA BAIXA DE EMBUTIR (2 MÓDULOS), 2P+T 10 A, INCLUINDO SUPORTE E PLACA - FORNECIMENTO E INSTALAÇÃO. AF_12/2015</t>
  </si>
  <si>
    <t>INTERRUPTOR SIMPLES (2 MÓDULOS) COM 1 TOMADA DE EMBUTIR 2P+T 10 A, INCLUINDO SUPORTE E PLACA - FORNECIMENTO E INSTALAÇÃO. AF_12/2015</t>
  </si>
  <si>
    <t>13.3.4</t>
  </si>
  <si>
    <t>13.3.5</t>
  </si>
  <si>
    <t>13.4.9</t>
  </si>
  <si>
    <t>13.6.6</t>
  </si>
  <si>
    <t>13.6.7</t>
  </si>
  <si>
    <t>13.2.5</t>
  </si>
  <si>
    <t>13.2.6</t>
  </si>
  <si>
    <t>PINTOR</t>
  </si>
  <si>
    <t>EXAMES-HORISTA (COLETADO CAIXA)</t>
  </si>
  <si>
    <t>ALIMENTAÇÃO-HORISTA (COLETADO CAIXA)</t>
  </si>
  <si>
    <t>EPI-FAMILIA SERVENTE-HORISTA(ENCARGOS COMPLEMENTARES-COLETADO CAIXA)</t>
  </si>
  <si>
    <t>TRANSPORTE-HORTISTA (COLETADO CAIXA)</t>
  </si>
  <si>
    <t>SEGURO-HORISTA (COLETADO CAIXA)</t>
  </si>
  <si>
    <t>FERRAMENTAS-FAMILIA SERVENTE - HORISTA (ENCARGOS COMPLEMENTARES-COLETADO CAIXA)</t>
  </si>
  <si>
    <t>FERRAMENTAS-FAMILIA PINTOR-HORISTA (ENCARGOS COMPLEMENTARES-COLETADO CAIXA)</t>
  </si>
  <si>
    <t>EPI-FAMILIA PINTOR-HORISTA (ENCARGOS COMPLEMENTARES-COLETADO CAIXA)</t>
  </si>
  <si>
    <t>FUNDO PREPARADOR ACRILICO BASE AGUA</t>
  </si>
  <si>
    <t>APLICAÇÃO DE FUNDO PREPARADOR ACRILICO EM PAREDES, UMA DEMÃO.</t>
  </si>
  <si>
    <t>11.3.4</t>
  </si>
  <si>
    <t>EXECUÇÃO DE PÁTIO/ESTACIONAMENTO EM PISO INTERTRAVADO, COM BLOCO RETANGULAR COR NATURAL DE 20 X 10 CM, ESPESSURA 6 CM. AF_12/2015</t>
  </si>
  <si>
    <t xml:space="preserve">PINTURA ACRILICA EM PISO CIMENTADO DUAS DEMAOS </t>
  </si>
  <si>
    <t xml:space="preserve">Sala de descontaminação (p/ vaso sanitario) </t>
  </si>
  <si>
    <t>8.1.7</t>
  </si>
  <si>
    <t>8.1.8</t>
  </si>
  <si>
    <t>RECOLOCAÇÃO DE FOLHAS DE PORTA DE PASSAGEM, CONSIDERANDO REAPROVEITAMENTO DO MATERIAL</t>
  </si>
  <si>
    <t>1.3.1</t>
  </si>
  <si>
    <t>1.3.2</t>
  </si>
  <si>
    <t>9.1.6</t>
  </si>
  <si>
    <t>13.3.6</t>
  </si>
  <si>
    <t>13.4.10</t>
  </si>
  <si>
    <t>13.4.11</t>
  </si>
  <si>
    <t>13.4.12</t>
  </si>
  <si>
    <t>13.4.13</t>
  </si>
  <si>
    <t>13.5.2</t>
  </si>
  <si>
    <t>13.6.8</t>
  </si>
  <si>
    <t>13.6.9</t>
  </si>
  <si>
    <t>21.1</t>
  </si>
  <si>
    <t>PISO EM CONCRETO 20MPA PREPARO MECANICO, ESPESSURA 7 CM, COM ARMAÇÃO EM TELA SOLDADA</t>
  </si>
  <si>
    <t>9.1.7</t>
  </si>
  <si>
    <t>PS - 020</t>
  </si>
  <si>
    <t>PS - 010</t>
  </si>
  <si>
    <t>19.0</t>
  </si>
  <si>
    <t>19.1</t>
  </si>
  <si>
    <t>19.3</t>
  </si>
  <si>
    <t>21.1.1</t>
  </si>
  <si>
    <t>21.1.2</t>
  </si>
  <si>
    <t>21.2.1</t>
  </si>
  <si>
    <t>22.5</t>
  </si>
  <si>
    <t>TOTAL (B)</t>
  </si>
  <si>
    <t>TAPUME COM TELHA METÁLICA. AF_05/2018 (Altura h=2,00m)</t>
  </si>
  <si>
    <t>Abrigo de descarga (Platibanda)</t>
  </si>
  <si>
    <t>CALHA EM CHAPA DE AÇO GALVANIZADO NÚMERO 24, DESENVOLVIMENTO DE 100 CM, INCLUSO TRANSPORTE VERTICAL. AF_07/2019 (Beiral de laje com rufo)</t>
  </si>
  <si>
    <t>TRAMA DE MADEIRA COMPOSTA POR TERÇAS PARA TELHADOS DE ATÉ 2 ÁGUAS PARA TELHA ONDULADA DE FIBROCIMENTO, METÁLICA, PLÁSTICA OU TERMOACÚSTICA, INCLUSO TRANSPORTE VERTICAL. AF_07/2019</t>
  </si>
  <si>
    <t>FABRICAÇÃO E INSTALAÇÃO DE TESOURA INTEIRA EM AÇÕ, VÃO DE 10M, PARA TELHA ONDULADA DE FIBRACIMENTO, METÁLICA, PLÁSTICA OU TERMOACÚSTICA, INCLUSO IÇAMENTO. AF 12/2015</t>
  </si>
  <si>
    <t>TELHAMENTO COM TELHA ONDULADA DE FIBROCIMENTO E = 6 MM, COM RECOBRIMENTO LATERAL DE 1 1/4 DE ONDA PARA TELHADO COM INCLINAÇÃO MÁXIMA DE 10°, COM ATÉ 2 ÁGUAS, INCLUSO IÇAMENTO. AF_07/2019</t>
  </si>
  <si>
    <t>8.1.4</t>
  </si>
  <si>
    <t>8.1.9</t>
  </si>
  <si>
    <t>REMOÇÃO DE PORTAS, DE FORMA MANUAL, SEM REAPROVEITAMENTO. AF_12/2017</t>
  </si>
  <si>
    <t>10.3</t>
  </si>
  <si>
    <t>RODAPÉS E SOLEIRAS</t>
  </si>
  <si>
    <t>73850/1</t>
  </si>
  <si>
    <t>10.3.1</t>
  </si>
  <si>
    <t>RODAPE EM MARMORITE, ALTURA 10CM</t>
  </si>
  <si>
    <t>SERRALHEIRO</t>
  </si>
  <si>
    <t>VIDRO TEMPERADO TIPO VERDE, E=8MM, SEM COLOCAÇÃO</t>
  </si>
  <si>
    <t xml:space="preserve">MASSA PARA VIDRO </t>
  </si>
  <si>
    <t>TRANSPORTES-HORISTA (COLETADO CAIXA)</t>
  </si>
  <si>
    <t>VIDRACEIRO</t>
  </si>
  <si>
    <t>VIDRO TEMPERADO VERDE E=10MM, SEM COLOCAÇÃO</t>
  </si>
  <si>
    <t>VIDRO TEMPERADO FUME, ESPESSURA 10MM, FORNECIMENTO E INSTALAÇÃO, INCLUSIVE MASSA PARA VEDAÇÃO</t>
  </si>
  <si>
    <t xml:space="preserve">BANCADA DE GRANITO CINZA POLIDO 200 X 60 CM, COM RODABANCA DE 10CM E RESSALTO DE CONTENÇÃO DE ÁGUA DE 5CM, COM CUBA DE EMBUTIR DE AÇO INOXIDÁVEL MÉDIA, VÁLVULA AMERICANA EM METAL CROMADO, SIFÃO FLEXÍVEL EM PVC, ENGATE FLEXÍVEL 30 CM, TORNEIRA CROMADA LONGA DE PAREDE, 1/2 OU 3/4 - FORNECIMENTO E INSTALAÇÃO. </t>
  </si>
  <si>
    <t>GRANITO PARA BANCADA, POLIDO, TIPO ANDORINHA/QUARTZ/CASTELO/CORUMBA OU OUTROS EQUIVALENTES DA REGIÃO, E=*2,5*CM</t>
  </si>
  <si>
    <t xml:space="preserve">REMOÇAO DE VIDRO COMUM </t>
  </si>
  <si>
    <t xml:space="preserve">DISJUNTOR TRIPOLAR TIPO DIN, CORRENTE NOMINAL DE 63A - FORNECIMENTO E INSTALAÇÃO. </t>
  </si>
  <si>
    <t>DISJUNTOR TIPO DIN/IEC, TRIPOLAR 63A</t>
  </si>
  <si>
    <t>PS - 012</t>
  </si>
  <si>
    <t>TERMINAL OU CONECTOR DE PRESSAO - PARA CABO 10MM2 - FORNECIMENTO E INSTALAÇÃO</t>
  </si>
  <si>
    <t>TERMINAL METALICO A PRESSAO PARA 1 CABO DE 6 A 10 MM², COM 1 FURO DE FIXAÇÃO</t>
  </si>
  <si>
    <t>PS - 011</t>
  </si>
  <si>
    <t>1.3.3</t>
  </si>
  <si>
    <t>PORTA DE MADEIRA DE CORRER - FORNECIMENTO E INSTALAÇÃO. (P03 Ampliação - 1 unidade) (P02 Reforma e Ampliação - 1 unidade)</t>
  </si>
  <si>
    <t>PORTA DE CORRER 4 FOLHAS, DUAS FIXAS E DUAS DE CORRER - 2,00 x 2,10M , PARA VIDRO TEMPERADO 10MM FUMÊ EM ALUMINIO ANODIZADO, INCLUINDO COMPONENTES PARA INSTALAÇÃO E FECHADURA - FORNECIMENTO E INSTALAÇÃO. (P01 Reforma e Ampliação - 1 unidade)</t>
  </si>
  <si>
    <t>PORTA EM ALUMÍNIO DE ABRIR TIPO VENEZIANA COM GUARNIÇÃO, FIXAÇÃO COM PARAFUSOS - FORNECIMENTO E INSTALAÇÃO. AF_08/2015 (P03 Reforma e Ampliação - 01 unidade) (P04 Ampliação - 1 unidade)</t>
  </si>
  <si>
    <t>JANELA DE ALUMÍNIO MAXIM-AR, FIXAÇÃO COM PARAFUSO SOBRE CONTRAMARCO (EXCLUSIVE CONTRAMARCO), COM VIDROS, PADRONIZADA. AF_07/2016 (J01  Ampliação - 01 unidade)</t>
  </si>
  <si>
    <t>JANELA DE ALUMÍNIO MAXIM-AR, FIXAÇÃO COM PARAFUSO SOBRE CONTRAMARCO (EXCLUSIVE CONTRAMARCO), COM VIDROS, PADRONIZADA. AF_07/2016 (J01 Reforma e Ampliação - 02 unidades)</t>
  </si>
  <si>
    <t>TRANSPORTE-HORISTA (COLETADO CAIXA)</t>
  </si>
  <si>
    <t>EPI-FAMILIA SERVENTE-HORISTA (ENCARGOS COMPLEMENTARES-COLETADO CAIXA)</t>
  </si>
  <si>
    <t>REMOÇÃO DE PISO, DE FORMAL MANUAL, SEM REAPROVEITAMENTO. AF_12/2017</t>
  </si>
  <si>
    <t>1.3.4</t>
  </si>
  <si>
    <t>8.1.10</t>
  </si>
  <si>
    <t>12.4.3</t>
  </si>
  <si>
    <r>
      <t xml:space="preserve">UN: </t>
    </r>
    <r>
      <rPr>
        <sz val="9"/>
        <color rgb="FF000000"/>
        <rFont val="Gill Sans MT"/>
      </rPr>
      <t>UNIDADE</t>
    </r>
  </si>
  <si>
    <r>
      <t>UN:</t>
    </r>
    <r>
      <rPr>
        <sz val="9"/>
        <color rgb="FF000000"/>
        <rFont val="Gill Sans MT"/>
      </rPr>
      <t xml:space="preserve"> UNIDADE</t>
    </r>
  </si>
  <si>
    <r>
      <t xml:space="preserve">UN: </t>
    </r>
    <r>
      <rPr>
        <sz val="9"/>
        <color rgb="FF000000"/>
        <rFont val="Gill Sans MT"/>
        <family val="2"/>
      </rPr>
      <t>UNIDADE</t>
    </r>
  </si>
  <si>
    <t xml:space="preserve">Local: Avenida das Bromélias esq. Rua dos Cedros, Quadra 01, Loteamento Boa Esperança , Distrito Boa Esperança </t>
  </si>
  <si>
    <t xml:space="preserve">Área Reforma: </t>
  </si>
  <si>
    <t>LUMINÁRIA DE EMERGÊNCIA - FORNECIMENTO E INSTALAÇÃO. AF_11/2017</t>
  </si>
  <si>
    <t>ACO CA-60, 4,2 MM, OU 5,0 MM, OU 6,0 MM, OU 7,0 MM, VERGALHAO</t>
  </si>
  <si>
    <t>CABO DE COBRE FLEXÍVEL ISOLADO, 2,5 MM², ANTI-CHAMA 450/750 V, PARA CIRCUITOS TERMINAIS - FORNECIMENTO E INSTALAÇÃO. AF_12/2015 (Ampliação - PSF)</t>
  </si>
  <si>
    <t>REFORMA E AMPLIAÇÃO - FARMACIA E  WC PNE</t>
  </si>
  <si>
    <t>CABO DE COBRE FLEXÍVEL ISOLADO, 2,5 MM², ANTI-CHAMA 450/750 V, PARA CIRCUITOS TERMINAIS - FORNECIMENTO E INSTALAÇÃO. AF_12/2015 (Reforma e Ampliação - Farmacia e WC PNE  )</t>
  </si>
  <si>
    <t>CABO DE COBRE FLEXÍVEL ISOLADO, 4 MM², ANTI-CHAMA 450/750 V, PARA CIRCUITOS TERMINAIS - FORNECIMENTO E INSTALAÇÃO. AF_12/2015 (Reforma e Ampliação - Farmacia e WC PNE  )</t>
  </si>
  <si>
    <t>CABO DE COBRE FLEXÍVEL ISOLADO, 4 MM², ANTI-CHAMA 450/750 V, PARA CIRCUITOS TERMINAIS - FORNECIMENTO E INSTALAÇÃO. AF_12/2015 (Ampliação - PSF)</t>
  </si>
  <si>
    <t>DISJUNTOR BIPOLAR TIPO DIN, CORRENTE NOMINAL DE 32A - FORNECIMENTO E INSTALAÇÃO. AF_04/2016 (Ampliação - PSF)</t>
  </si>
  <si>
    <t>ELETRODUTO FLEXÍVEL CORRUGADO, PVC, DN 25 MM (3/4"), PARA CIRCUITOS TERMINAIS, INSTALADO EM FORRO - FORNECIMENTO E INSTALAÇÃO. AF_12/2015 (Ampliação - PSF)</t>
  </si>
  <si>
    <t>CAIXA RETANGULAR 4" X 2" MÉDIA (1,30 M DO PISO), PVC, INSTALADA EM PAREDE - FORNECIMENTO E INSTALAÇÃO. AF_12/2015 (Ampliação - PSF)</t>
  </si>
  <si>
    <t>CAIXA RETANGULAR 4" X 2" ALTA (2,00 M DO PISO), PVC, INSTALADA EM PAREDE - FORNECIMENTO E INSTALAÇÃO. AF_12/2015 (Ampliação - PSF)</t>
  </si>
  <si>
    <t>CAIXA OCTOGONAL 3" X 3", PVC, INSTALADA EM LAJE - FORNECIMENTO E INSTALAÇÃO. AF_12/2015 (Ampliação - PSF)</t>
  </si>
  <si>
    <t>LUMINÁRIA TIPO PLAFON, DE SOBREPOR, COM 1 LÂMPADA LED - FORNECIMENTO E INSTALAÇÃO. AF_11/2017  (Ampliação - PSF)</t>
  </si>
  <si>
    <t>DISJUNTOR BIPOLAR TIPO DIN, CORRENTE NOMINAL DE 32A - FORNECIMENTO E INSTALAÇÃO. AF_04/2016 (Reforma e Ampliação - Farmacia e WC PNE)</t>
  </si>
  <si>
    <t>ELETRODUTO FLEXÍVEL CORRUGADO, PVC, DN 25 MM (3/4"), PARA CIRCUITOS TERMINAIS, INSTALADO EM FORRO - FORNECIMENTO E INSTALAÇÃO. AF_12/2015 (Reforma e Ampliação - Farmacia e WC PNE)</t>
  </si>
  <si>
    <t>CAIXA RETANGULAR 4" X 2" MÉDIA (1,30 M DO PISO), PVC, INSTALADA EM PAREDE - FORNECIMENTO E INSTALAÇÃO. AF_12/2015 (Reforma e Ampliação - Farmacia e WC PNE)</t>
  </si>
  <si>
    <t>CAIXA RETANGULAR 4" X 2" ALTA (2,00 M DO PISO), PVC, INSTALADA EM PAREDE - FORNECIMENTO E INSTALAÇÃO. AF_12/2015 (Reforma e Ampliação - Farmacia e WC PNE)</t>
  </si>
  <si>
    <t>CAIXA OCTOGONAL 3" X 3", PVC, INSTALADA EM LAJE - FORNECIMENTO E INSTALAÇÃO. AF_12/2015  (Reforma e Ampliação - Farmacia e WC PNE)</t>
  </si>
  <si>
    <t>LUMINÁRIA TIPO PLAFON, DE SOBREPOR, COM 1 LÂMPADA LED - FORNECIMENTO E INSTALAÇÃO. AF_11/2017 (Reforma e Ampliação - Farmacia e WC PNE)</t>
  </si>
  <si>
    <t>INTERRUPTOR SIMPLES (1 MÓDULO) COM 1 TOMADA DE EMBUTIR 2P+T 10 A, INCLUINDO SUPORTE E PLACA - FORNECIMENTO E INSTALAÇÃO. AF_12/2015 (Ampliação - PSF)</t>
  </si>
  <si>
    <t>TOMADA BAIXA DE EMBUTIR (2 MÓDULOS), 2P+T 10 A, INCLUINDO SUPORTE E PLACA - FORNECIMENTO E INSTALAÇÃO. AF_12/2015 (Ampliação - PSF)</t>
  </si>
  <si>
    <t>INTERRUPTOR SIMPLES (1 MÓDULO) COM 1 TOMADA DE EMBUTIR 2P+T 10 A, INCLUINDO SUPORTE E PLACA - FORNECIMENTO E INSTALAÇÃO. AF_12/2015 (Reforma e Ampliação - Farmacia e WC PNE)</t>
  </si>
  <si>
    <t>TOMADA BAIXA DE EMBUTIR (2 MÓDULOS), 2P+T 10 A, INCLUINDO SUPORTE E PLACA - FORNECIMENTO E INSTALAÇÃO. AF_12/2015 (Reforma e Ampliação - Farmacia e WC PNE)</t>
  </si>
  <si>
    <t>13.6.10</t>
  </si>
  <si>
    <t>13.6.11</t>
  </si>
  <si>
    <t xml:space="preserve"> REGISTRO DE PRESSÃO BRUTO, LATÃO, ROSCÁVEL, 3/4", COM ACABAMENTO E CANOPLA CROMADOS. FORNECIDO E INSTALADO EM RAMAL DE ÁGUA. AF_12/2014</t>
  </si>
  <si>
    <t>TÊ DE REDUÇÃO, PVC, SOLDÁVEL, DN 75MM X 50MM, INSTALADO EM PRUMADA DE ÁGUA - FORNECIMENTO E INSTALAÇÃO. AF_12/2014</t>
  </si>
  <si>
    <t>LUVA DE REDUÇÃO, PVC, SOLDÁVEL, DN 50MM X 25MM, INSTALADO EM PRUMADA DE ÁGUA   FORNECIMENTO E INSTALAÇÃO. AF_12/2014</t>
  </si>
  <si>
    <t>JOELHO 45 GRAUS, PVC, SOLDÁVEL, DN 50MM, INSTALADO EM PRUMADA DE ÁGUA - FORNECIMENTO E INSTALAÇÃO. AF_12/2014</t>
  </si>
  <si>
    <t>TUBO, PVC, SOLDÁVEL, DN 25MM, INSTALADO EM DRENO DE AR-CONDICIONADO - FORNECIMENTO E INSTALAÇÃO. AF_12/2014</t>
  </si>
  <si>
    <t>TUBO, PVC, SOLDÁVEL, DN 50MM, INSTALADO EM PRUMADA DE ÁGUA - FORNECIMENTO E INSTALAÇÃO. AF_12/2014</t>
  </si>
  <si>
    <t>JOELHO 45 GRAUS, PVC, SOLDÁVEL, DN 25MM, INSTALADO EM DRENO DE AR-CONDICIONADO - FORNECIMENTO E INSTALAÇÃO. AF_12/2014</t>
  </si>
  <si>
    <t>JOELHO 90 GRAUS, PVC, SOLDÁVEL, DN 25MM, INSTALADO EM DRENO DE AR-CONDICIONADO - FORNECIMENTO E INSTALAÇÃO. AF_12/2014</t>
  </si>
  <si>
    <t>TE, PVC, SERIE NORMAL, ESGOTO PREDIAL, DN 100 X 50 MM, JUNTA ELÁSTICA, FORNECIDO E INSTALADO EM RAMAL DE DESCARGA OU RAMAL DE ESGOTO SANITÁRIO.</t>
  </si>
  <si>
    <t>CURVA LONG 45 GRAUS, PVC, SERIE NORMAL, ESGOTO PREDIAL, DN 100 MM, JUNTA ELÁSTICA, FORNECIDO E INSTALADO EM RAMAL DE DESCARGA OU RAMAL DE ESGOTO SANITÁRIO.</t>
  </si>
  <si>
    <t>REMOÇÃO DE TUBULAÇÃO DE ESGOTO OU PLUVIAL ENTERRADA, COM DIÂMETRO IGUAL OU INFERIOR A Ø100 MM</t>
  </si>
  <si>
    <t>DESATIVAÇÃO DE CAIXA DE ENTERRADA HIDRÁULICA RETANGULAR, DIMENSÕES INTERNAS: 0,6X0,6X0,6 M</t>
  </si>
  <si>
    <t>TE, PVC, SERIE NORMAL, ESGOTO PREDIAL, DN 50 X 50 MM, JUNTA ELÁSTICA, FORNECIDO E INSTALADO EM PRUMADA DE ESGOTO SANITÁRIO OU VENTILAÇÃO. AF_12/2014</t>
  </si>
  <si>
    <t>CALHA EM CHAPA DE AÇO GALVANIZADO NÚMERO 24, DESENVOLVIMENTO DE 100 CM, INCLUSO TRANSPORTE VERTICAL. AF_07/2019</t>
  </si>
  <si>
    <t>CALHA EM CHAPA DE AÇO GALVANIZADO NÚMERO 24, DESENVOLVIMENTO DE 50 CM, INCLUSO TRANSPORTE VERTICAL. AF_07/2019</t>
  </si>
  <si>
    <t>TUBO PVC, SÉRIE R, ÁGUA PLUVIAL, DN 75 MM, FORNECIDO E INSTALADO EM RAMAL DE ENCAMINHAMENTO. AF_12/2014</t>
  </si>
  <si>
    <t>LUVA SIMPLES, PVC, SERIE R, ÁGUA PLUVIAL, DN 75 MM, JUNTA ELÁSTICA, FORNECIDO E INSTALADO EM RAMAL DE ENCAMINHAMENTO. AF_12/2014</t>
  </si>
  <si>
    <t>JOELHO 45 GRAUS, PVC, SERIE R, ÁGUA PLUVIAL, DN 100 MM, JUNTA ELÁSTICA, FORNECIDO E INSTALADO EM RAMAL DE ENCAMINHAMENTO. AF_12/2014</t>
  </si>
  <si>
    <t>JOELHO 90 GRAUS, PVC, SERIE R, ÁGUA PLUVIAL, DN 100 MM, JUNTA ELÁSTICA, FORNECIDO E INSTALADO EM CONDUTORES VERTICAIS DE ÁGUAS PLUVIAIS. AF_12/2014</t>
  </si>
  <si>
    <t>CURVA LONGA 90 GRAUS, PVC, SERIE NORMAL, ESGOTO PREDIAL, DN 75 MM, JUNTA ELÁSTICA, FORNECIDO E INSTALADO EM RAMAL DE DESCARGA OU RAMAL DE ESGOTO SANITÁRIO. AF_12/2014</t>
  </si>
  <si>
    <t>JOELHO 90 GRAUS, PVC, SERIE R, ÁGUA PLUVIAL, DN 75 MM, JUNTA ELÁSTICA, FORNECIDO E INSTALADO EM CONDUTORES VERTICAIS DE ÁGUAS PLUVIAIS. AF_12/2014 (Pé de coluna d'água)</t>
  </si>
  <si>
    <t>CAIXA ENTERRADA HIDRÁULICA RETANGULAR EM ALVENARIA COM TIJOLOS CERÂMICOS MACIÇOS, DIMENSÕES INTERNAS: 0,4X0,4X0,4 M PARA REDE DE DRENAGEM. AF_05/2018</t>
  </si>
  <si>
    <t>14.1.2</t>
  </si>
  <si>
    <t>14.1.3</t>
  </si>
  <si>
    <t>14.1.4</t>
  </si>
  <si>
    <t>14.1.5</t>
  </si>
  <si>
    <t>14.1.6</t>
  </si>
  <si>
    <t>14.1.7</t>
  </si>
  <si>
    <t>14.1.8</t>
  </si>
  <si>
    <t>14.1.9</t>
  </si>
  <si>
    <t>14.1.10</t>
  </si>
  <si>
    <t>14.1.11</t>
  </si>
  <si>
    <t>14.1.12</t>
  </si>
  <si>
    <t>14.1.13</t>
  </si>
  <si>
    <t>15.3</t>
  </si>
  <si>
    <t>15.4</t>
  </si>
  <si>
    <t>15.5</t>
  </si>
  <si>
    <t>15.6</t>
  </si>
  <si>
    <t>CUSTO UNIT,</t>
  </si>
  <si>
    <t xml:space="preserve">COEF, </t>
  </si>
  <si>
    <t>COEF,</t>
  </si>
  <si>
    <t xml:space="preserve">LIXA D'AGUA EM FOLHA, GRAO 100 </t>
  </si>
  <si>
    <t xml:space="preserve">SOLUCAO LIMPADORA PARA PVC, FRASCO COM 1000 CM3 </t>
  </si>
  <si>
    <t xml:space="preserve">TE DE REDUCAO, PVC, SOLDAVEL, 90 GRAUS, 50 MM X 25 MM, PARA AGUA FRIA PREDIAL </t>
  </si>
  <si>
    <t xml:space="preserve">ADESIVO PLASTICO PARA PVC, FRASCO COM 850 GR </t>
  </si>
  <si>
    <t>TÊ DE REDUÇÃO, PVC, SOLDÁVEL, DN 75MM X 50MM, INSTALADO EM PRUMADA DE ÁGUA - FORNECIMENTO E INSTALAÇÃO</t>
  </si>
  <si>
    <t>REATERRO MANUAL APILOADO COM SOQUETE. AF_10/2017</t>
  </si>
  <si>
    <t>SERVENTE COM ENCARGOS COMPLEMENTARES (Remoção do tubo de dentro da vala)</t>
  </si>
  <si>
    <t>ESCAVAÇÃO MANUAL DE VALA COM PROFUNDIDADE MENOR OU IGUAL A 1,30 M. AF_03/2016</t>
  </si>
  <si>
    <t xml:space="preserve">CURVA PVC LONGA 45 GRAUS, 100 MM, PARA ESGOTO PREDIAL </t>
  </si>
  <si>
    <t>CURVA LONGA 45 GRAUS, PVC, SERIE NORMAL, ESGOTO PREDIAL, DN 100 MM, JUNTA ELÁSTICA, FORNECIDO E INSTALADO EM RAMAL DE DESCARGA OU RAMAL DE ESGOTO SANITÁRIO</t>
  </si>
  <si>
    <t>TE, PVC, SERIE NORMAL, ESGOTO PREDIAL, DN 100 X 75 MM, JUNTA ELÁSTICA, FORNECIDO E INSTALADO EM RAMAL DE DESCARGA OU RAMAL DE ESGOTO SANITÁRIO</t>
  </si>
  <si>
    <t>FABRICAÇÃO E INSTALAÇÃO DE TESOURA INTEIRA EM AÇO, VÃO DE 3 M, PARA TELHA ONDULADA DE FIBROCIMENTO, METÁLICA, PLÁSTICA OU TERMOACÚSTICA, INCLUSO IÇAMENTO.. AF_12/2015 (WC PNE)</t>
  </si>
  <si>
    <t>FABRICAÇÃO E INSTALAÇÃO DE TESOURA INTEIRA EM AÇO, VÃO DE 3 M, PARA TELHA ONDULADA DE FIBROCIMENTO, METÁLICA, PLÁSTICA OU TERMOACÚSTICA, INCLUSO IÇAMENTO.. AF_12/2015 (Abrigo e Abrigo de Descarga)</t>
  </si>
  <si>
    <t>SINAPI - MARÇO 2020 - DESONERADO</t>
  </si>
  <si>
    <t>3.2.5</t>
  </si>
  <si>
    <t>3.2.6</t>
  </si>
  <si>
    <t>TERMINAL AEREO EM ACO GALVANIZADO COM BASE DE FIXACAO H = 30CM</t>
  </si>
  <si>
    <t>PRESILHA DE COBRE PARA FIXAÇÃO DE CABO 35mm² TEL-844  TERMOTÉCNICA</t>
  </si>
  <si>
    <t>PARAFUSO FENDA EM AÇO INOX AUTOATARRACHANTE 4,2 x 32mm</t>
  </si>
  <si>
    <t>PARAFUSO ROSCA SOBERBA CABEÇA REDONDA 6,3 x 45 mm N° 8</t>
  </si>
  <si>
    <t>BUCHA PLÁSTICA S-8 - CEMAR</t>
  </si>
  <si>
    <t>ARRUELA LISA 1/4" GALVANIZADA A FOGO</t>
  </si>
  <si>
    <t>22.1</t>
  </si>
  <si>
    <t>22.2</t>
  </si>
  <si>
    <t>22.7</t>
  </si>
  <si>
    <t>22.3</t>
  </si>
  <si>
    <t>22.6</t>
  </si>
  <si>
    <t>21.3</t>
  </si>
  <si>
    <t>21.3.1</t>
  </si>
  <si>
    <t>19.2</t>
  </si>
  <si>
    <t>17.1.1</t>
  </si>
  <si>
    <t>17.1.7</t>
  </si>
  <si>
    <t>17.1.8</t>
  </si>
  <si>
    <t>17.1.9</t>
  </si>
  <si>
    <t>17.1.10</t>
  </si>
  <si>
    <t>17.1.11</t>
  </si>
  <si>
    <t>17.1.12</t>
  </si>
  <si>
    <t>17.1.13</t>
  </si>
  <si>
    <t>17.1.14</t>
  </si>
  <si>
    <t>4.3.3</t>
  </si>
  <si>
    <t>PS - 027</t>
  </si>
  <si>
    <r>
      <t xml:space="preserve">ITEM: </t>
    </r>
    <r>
      <rPr>
        <sz val="9"/>
        <rFont val="Gill Sans MT"/>
        <family val="2"/>
      </rPr>
      <t>PS - 28</t>
    </r>
  </si>
  <si>
    <t>PS - 28</t>
  </si>
  <si>
    <t>COTAÇÃO 2</t>
  </si>
  <si>
    <t>COTAÇÃO 1</t>
  </si>
  <si>
    <t>COTAÇÃO 3</t>
  </si>
  <si>
    <t>COTAÇÃO 4</t>
  </si>
  <si>
    <t>COTAÇÃO 6</t>
  </si>
  <si>
    <t>COTAÇÃO 7</t>
  </si>
  <si>
    <t>PS - 019</t>
  </si>
  <si>
    <t xml:space="preserve"> COMPACTAÇÃO MECÂNICA DE SOLO PARA EXECUÇÃO DE RADIER, COM COMPACTADOR DE SOLOS TIPO PLACA VIBRATÓRIA. AF_09/2017</t>
  </si>
  <si>
    <t>PLACA DE OBRA (PARA CONSTRUCAO CIVIL) EM CHAPA GALVANIZADA *N. 22*, ADESIVADA, DE *2,0 X 1,125* M</t>
  </si>
  <si>
    <t>IMPERMEABILIZAÇÃO DE SUPERFÍCIE COM EMULSÃO ASFÁLTICA, 2 DEMÃOS AF_06/2018 (vigas baldrame)</t>
  </si>
  <si>
    <t xml:space="preserve"> PINTURA COM TINTA ALQUÍDICA DE FUNDO (TIPO ZARCÃO) APLICADA A ROLO OU PINCEL SOBRE PERFIL METÁLICO EXECUTADO EM FÁBRICA (POR DEMÃO). AF_01/202</t>
  </si>
  <si>
    <t>AR CONDICIONADO SPLIT ON/OFF, PISO TETO, 36.000 BTU/H, CICLO FRIO, 60HZ, CLASSIFICACAO ENERGETICA C - SELO PROCEL, GAS HFC, CONTROLE S/FIO</t>
  </si>
  <si>
    <t>(66) 3545-1260</t>
  </si>
  <si>
    <t xml:space="preserve">PLOTTAR GRÁFICA E COMUNICAÇÃO </t>
  </si>
  <si>
    <t>NEIVO BRUSCO</t>
  </si>
  <si>
    <t>LETRA CAIXA (FARMÁCIA E EMERGÊNCIA), CONFORME PROJETO EXECUTIVO.</t>
  </si>
  <si>
    <t>07.539.713/001-77</t>
  </si>
  <si>
    <t>UND</t>
  </si>
  <si>
    <t>COTAÇÃO 8</t>
  </si>
  <si>
    <t>COTAÇÃO 9</t>
  </si>
  <si>
    <t>7.3.3</t>
  </si>
  <si>
    <t>7.3.4</t>
  </si>
  <si>
    <t>7.3.5</t>
  </si>
  <si>
    <t>7.5</t>
  </si>
  <si>
    <t>7.5.1</t>
  </si>
  <si>
    <t>7.5.2</t>
  </si>
  <si>
    <t>7.6.1</t>
  </si>
  <si>
    <t>7.6.2</t>
  </si>
  <si>
    <t>7.6.3</t>
  </si>
  <si>
    <t>7.6</t>
  </si>
  <si>
    <t>PARAFUSO FENDA EM AÇO INOX AUTOATARRACHANTE 4,2x32mm</t>
  </si>
  <si>
    <t xml:space="preserve">PARAFUSO ROSCA SOBERBA CABEÇA REDONDA n°8 </t>
  </si>
  <si>
    <t>PRESILHA DE COBRE PARA FIXAÇÃO DE CABO 35mm²</t>
  </si>
  <si>
    <t>PLACA EM ACM (8,46X0,70M - FARMÁCIA)(9X0,9M - EMERGÊNCIA)(1X3,4M - EMERGÊNCIA), CONFORME PROJETO EXECUTIVO.</t>
  </si>
  <si>
    <t>PLACA EM ACM (8,46X0,70M - FARMÁCIA)(9X0,9M - EMERGÊNCIA)(1X3,4M - EMERGÊNCIA), CONFORME PROJETO EXECUTIVO</t>
  </si>
  <si>
    <t>Importa o presente orçamento no valor de R$ 314.771,46 (Trezentos e quatorze mil, setecentos e setenta e um reais e quarenta e seis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</si>
</sst>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0000"/>
  </numFmts>
  <fonts count="80">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9"/>
      <color theme="1"/>
      <name val="Cambria"/>
      <family val="1"/>
      <scheme val="major"/>
    </font>
    <font>
      <b/>
      <sz val="13"/>
      <color theme="0"/>
      <name val="Gill Sans MT"/>
      <family val="2"/>
    </font>
    <font>
      <b/>
      <sz val="10"/>
      <name val="Arial"/>
      <family val="2"/>
    </font>
    <font>
      <b/>
      <sz val="14"/>
      <color theme="1"/>
      <name val="Calibri"/>
      <family val="2"/>
      <scheme val="minor"/>
    </font>
    <font>
      <sz val="11"/>
      <color theme="1"/>
      <name val="Calibri"/>
      <family val="2"/>
    </font>
    <font>
      <sz val="10"/>
      <color theme="1"/>
      <name val="Arial"/>
      <family val="2"/>
    </font>
    <font>
      <sz val="8"/>
      <name val="Arial"/>
      <family val="2"/>
    </font>
    <font>
      <sz val="9"/>
      <name val="Gill"/>
    </font>
    <font>
      <sz val="11"/>
      <color rgb="FF000000"/>
      <name val="Calibri"/>
      <family val="2"/>
    </font>
    <font>
      <b/>
      <i/>
      <sz val="14"/>
      <color rgb="FFFF0000"/>
      <name val="Gill Sans MT"/>
      <family val="2"/>
    </font>
    <font>
      <b/>
      <sz val="12"/>
      <color theme="1"/>
      <name val="Gill Sans MT"/>
      <family val="2"/>
    </font>
    <font>
      <b/>
      <sz val="10"/>
      <color theme="1"/>
      <name val="Gill Sans MT"/>
      <family val="2"/>
    </font>
    <font>
      <sz val="9"/>
      <name val="Gill Sans MT"/>
    </font>
    <font>
      <b/>
      <sz val="9"/>
      <name val="Gill Sans MT"/>
    </font>
    <font>
      <b/>
      <sz val="9"/>
      <color rgb="FF000000"/>
      <name val="Gill Sans MT"/>
    </font>
    <font>
      <sz val="11"/>
      <name val="Calibri"/>
      <family val="2"/>
      <scheme val="minor"/>
    </font>
    <font>
      <sz val="9"/>
      <color rgb="FF000000"/>
      <name val="Gill Sans MT"/>
    </font>
    <font>
      <sz val="9"/>
      <color theme="1"/>
      <name val="Gill Sans MT"/>
    </font>
  </fonts>
  <fills count="70">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E6E6E6"/>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1"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0" applyNumberFormat="0" applyBorder="0" applyAlignment="0" applyProtection="0"/>
    <xf numFmtId="0" fontId="43" fillId="36" borderId="30" applyNumberFormat="0" applyAlignment="0" applyProtection="0"/>
    <xf numFmtId="0" fontId="44" fillId="37" borderId="31" applyNumberFormat="0" applyAlignment="0" applyProtection="0"/>
    <xf numFmtId="0" fontId="45" fillId="37" borderId="30" applyNumberFormat="0" applyAlignment="0" applyProtection="0"/>
    <xf numFmtId="0" fontId="46" fillId="0" borderId="32" applyNumberFormat="0" applyFill="0" applyAlignment="0" applyProtection="0"/>
    <xf numFmtId="0" fontId="47" fillId="38" borderId="33" applyNumberFormat="0" applyAlignment="0" applyProtection="0"/>
    <xf numFmtId="0" fontId="48" fillId="0" borderId="0" applyNumberFormat="0" applyFill="0" applyBorder="0" applyAlignment="0" applyProtection="0"/>
    <xf numFmtId="0" fontId="2" fillId="39" borderId="34" applyNumberFormat="0" applyFont="0" applyAlignment="0" applyProtection="0"/>
    <xf numFmtId="0" fontId="49" fillId="0" borderId="0" applyNumberFormat="0" applyFill="0" applyBorder="0" applyAlignment="0" applyProtection="0"/>
    <xf numFmtId="0" fontId="5" fillId="0" borderId="35" applyNumberFormat="0" applyFill="0" applyAlignment="0" applyProtection="0"/>
    <xf numFmtId="0" fontId="50"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50" fillId="63" borderId="0" applyNumberFormat="0" applyBorder="0" applyAlignment="0" applyProtection="0"/>
    <xf numFmtId="0" fontId="51"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3" fillId="0" borderId="0"/>
    <xf numFmtId="0" fontId="54" fillId="0" borderId="0"/>
    <xf numFmtId="0" fontId="53" fillId="0" borderId="0"/>
    <xf numFmtId="0" fontId="54" fillId="0" borderId="0"/>
    <xf numFmtId="177" fontId="6" fillId="0" borderId="0" applyFont="0" applyFill="0" applyBorder="0" applyAlignment="0" applyProtection="0"/>
    <xf numFmtId="178" fontId="6" fillId="0" borderId="0" applyFont="0" applyFill="0" applyBorder="0" applyAlignment="0" applyProtection="0"/>
    <xf numFmtId="0" fontId="55" fillId="0" borderId="0">
      <protection locked="0"/>
    </xf>
    <xf numFmtId="0" fontId="56" fillId="0" borderId="0">
      <protection locked="0"/>
    </xf>
    <xf numFmtId="0" fontId="56"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2" fillId="0" borderId="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5" fillId="0" borderId="0">
      <protection locked="0"/>
    </xf>
    <xf numFmtId="0" fontId="14" fillId="27" borderId="0" applyNumberFormat="0" applyBorder="0" applyAlignment="0" applyProtection="0"/>
    <xf numFmtId="37" fontId="57" fillId="0" borderId="0"/>
    <xf numFmtId="0" fontId="6" fillId="28" borderId="20" applyNumberFormat="0" applyFont="0" applyAlignment="0" applyProtection="0"/>
    <xf numFmtId="0" fontId="55" fillId="0" borderId="0">
      <protection locked="0"/>
    </xf>
    <xf numFmtId="38" fontId="58"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5" fillId="0" borderId="36">
      <protection locked="0"/>
    </xf>
    <xf numFmtId="43" fontId="6" fillId="0" borderId="0" applyFont="0" applyFill="0" applyBorder="0" applyAlignment="0" applyProtection="0"/>
    <xf numFmtId="0" fontId="60" fillId="0" borderId="0" applyNumberFormat="0" applyFill="0" applyBorder="0" applyProtection="0">
      <alignment vertical="top" wrapText="1"/>
    </xf>
    <xf numFmtId="44" fontId="2" fillId="0" borderId="0" applyFont="0" applyFill="0" applyBorder="0" applyAlignment="0" applyProtection="0"/>
    <xf numFmtId="0" fontId="51" fillId="0" borderId="0"/>
    <xf numFmtId="9" fontId="1" fillId="0" borderId="0" applyFont="0" applyFill="0" applyBorder="0" applyAlignment="0" applyProtection="0"/>
    <xf numFmtId="9" fontId="51"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70" fillId="0" borderId="0"/>
  </cellStyleXfs>
  <cellXfs count="691">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0" fontId="24" fillId="0" borderId="1" xfId="0" applyFont="1" applyBorder="1" applyAlignment="1">
      <alignment horizontal="center" vertical="center"/>
    </xf>
    <xf numFmtId="166" fontId="24"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0" fontId="26" fillId="0" borderId="1" xfId="1" applyNumberFormat="1" applyFont="1" applyFill="1" applyBorder="1" applyAlignment="1" applyProtection="1">
      <alignment horizontal="left" vertical="center" wrapText="1"/>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24" fillId="0" borderId="0" xfId="0" applyFont="1" applyBorder="1"/>
    <xf numFmtId="0" fontId="24" fillId="0" borderId="1" xfId="0" applyFont="1" applyBorder="1" applyAlignment="1">
      <alignment horizontal="left" vertical="center" wrapText="1"/>
    </xf>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165" fontId="27" fillId="0" borderId="1" xfId="0" applyNumberFormat="1" applyFont="1" applyBorder="1" applyAlignment="1">
      <alignment horizontal="center" vertical="center"/>
    </xf>
    <xf numFmtId="0" fontId="27"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6"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30" fillId="31" borderId="1" xfId="0" applyNumberFormat="1" applyFont="1" applyFill="1" applyBorder="1" applyAlignment="1">
      <alignment horizontal="center" vertical="center" wrapText="1"/>
    </xf>
    <xf numFmtId="4" fontId="30" fillId="31" borderId="1" xfId="0" applyNumberFormat="1" applyFont="1" applyFill="1" applyBorder="1" applyAlignment="1">
      <alignment horizontal="right" vertical="center" wrapText="1"/>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4" fontId="29" fillId="0" borderId="0" xfId="0" applyNumberFormat="1" applyFont="1" applyAlignment="1">
      <alignment vertical="center"/>
    </xf>
    <xf numFmtId="0" fontId="29" fillId="0" borderId="1" xfId="2" applyFont="1" applyBorder="1" applyAlignment="1">
      <alignment horizontal="center" vertical="center"/>
    </xf>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9" fillId="0" borderId="1" xfId="2" applyFont="1" applyBorder="1" applyAlignment="1">
      <alignment horizontal="center" vertical="center"/>
    </xf>
    <xf numFmtId="0" fontId="24" fillId="0" borderId="1" xfId="0" applyFont="1" applyFill="1" applyBorder="1" applyAlignment="1">
      <alignment horizontal="left" vertical="center" wrapText="1"/>
    </xf>
    <xf numFmtId="165"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xf numFmtId="0" fontId="26" fillId="29" borderId="1" xfId="0" applyFont="1" applyFill="1" applyBorder="1"/>
    <xf numFmtId="165" fontId="27" fillId="29" borderId="1" xfId="0" applyNumberFormat="1" applyFont="1" applyFill="1" applyBorder="1" applyAlignment="1">
      <alignment horizontal="center" vertical="center"/>
    </xf>
    <xf numFmtId="0" fontId="27" fillId="29"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Border="1" applyAlignment="1">
      <alignment horizontal="left" vertical="center" wrapText="1"/>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6" fillId="0" borderId="1" xfId="0" applyFont="1" applyFill="1" applyBorder="1"/>
    <xf numFmtId="165"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10" fontId="24" fillId="0" borderId="1" xfId="61" applyNumberFormat="1" applyFont="1" applyFill="1" applyBorder="1" applyAlignment="1">
      <alignment horizontal="center" vertical="center"/>
    </xf>
    <xf numFmtId="10" fontId="26"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6"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6" fillId="29" borderId="1" xfId="0" applyFont="1" applyFill="1" applyBorder="1" applyAlignment="1">
      <alignment horizontal="center"/>
    </xf>
    <xf numFmtId="4" fontId="26" fillId="29" borderId="1" xfId="0" applyNumberFormat="1" applyFont="1" applyFill="1" applyBorder="1" applyAlignment="1">
      <alignment horizontal="center"/>
    </xf>
    <xf numFmtId="166" fontId="26" fillId="29" borderId="1" xfId="0" applyNumberFormat="1" applyFont="1" applyFill="1" applyBorder="1" applyAlignment="1">
      <alignment horizontal="center"/>
    </xf>
    <xf numFmtId="2" fontId="26" fillId="29" borderId="1" xfId="0" applyNumberFormat="1" applyFont="1" applyFill="1" applyBorder="1" applyAlignment="1">
      <alignment horizont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1" fontId="26" fillId="0" borderId="1" xfId="1" applyNumberFormat="1" applyFont="1" applyFill="1" applyBorder="1" applyAlignment="1">
      <alignment horizontal="center" vertical="center" wrapText="1"/>
    </xf>
    <xf numFmtId="0" fontId="26" fillId="0" borderId="1" xfId="0" applyFont="1" applyFill="1" applyBorder="1" applyAlignment="1">
      <alignment vertical="center" wrapText="1"/>
    </xf>
    <xf numFmtId="166" fontId="24" fillId="0" borderId="1" xfId="0" applyNumberFormat="1" applyFont="1" applyBorder="1" applyAlignment="1">
      <alignment horizontal="center" vertical="center"/>
    </xf>
    <xf numFmtId="0" fontId="31" fillId="0" borderId="0" xfId="0" applyFont="1" applyAlignment="1"/>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27" fillId="0" borderId="1" xfId="0" applyFont="1" applyBorder="1" applyAlignment="1">
      <alignment horizontal="center" vertical="center"/>
    </xf>
    <xf numFmtId="4" fontId="27"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4" fontId="27" fillId="2" borderId="1" xfId="0" applyNumberFormat="1" applyFont="1" applyFill="1" applyBorder="1" applyAlignment="1">
      <alignment horizontal="center" vertical="center"/>
    </xf>
    <xf numFmtId="165" fontId="23"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31" fillId="0" borderId="0" xfId="0" applyFont="1" applyAlignment="1">
      <alignment vertical="center"/>
    </xf>
    <xf numFmtId="0" fontId="29" fillId="0" borderId="1" xfId="0" applyFont="1" applyFill="1" applyBorder="1" applyAlignment="1">
      <alignment horizontal="left" vertical="center" wrapText="1"/>
    </xf>
    <xf numFmtId="0" fontId="24" fillId="0" borderId="1" xfId="0" applyFont="1" applyBorder="1" applyAlignment="1">
      <alignment vertical="center"/>
    </xf>
    <xf numFmtId="4" fontId="24" fillId="0" borderId="1" xfId="0" applyNumberFormat="1" applyFont="1" applyBorder="1" applyAlignment="1">
      <alignment vertical="center"/>
    </xf>
    <xf numFmtId="0" fontId="26" fillId="0" borderId="1" xfId="0" applyFont="1" applyFill="1" applyBorder="1" applyAlignment="1">
      <alignment vertical="center"/>
    </xf>
    <xf numFmtId="4" fontId="26"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23" fillId="0" borderId="1" xfId="0" applyFont="1" applyBorder="1" applyAlignment="1">
      <alignment vertical="center" wrapText="1"/>
    </xf>
    <xf numFmtId="166" fontId="24" fillId="0" borderId="1" xfId="0" applyNumberFormat="1" applyFont="1" applyBorder="1" applyAlignment="1">
      <alignment vertical="center"/>
    </xf>
    <xf numFmtId="0" fontId="24" fillId="0" borderId="6" xfId="0" applyFont="1" applyBorder="1" applyAlignment="1">
      <alignment horizontal="center" vertical="center"/>
    </xf>
    <xf numFmtId="0" fontId="31" fillId="0" borderId="0" xfId="0" applyFont="1" applyBorder="1" applyAlignment="1">
      <alignment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left" vertical="center"/>
    </xf>
    <xf numFmtId="0" fontId="33" fillId="3" borderId="1" xfId="0" applyFont="1" applyFill="1" applyBorder="1" applyAlignment="1">
      <alignment horizontal="center" vertical="center"/>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0" fontId="23" fillId="5" borderId="8" xfId="0" applyNumberFormat="1" applyFont="1" applyFill="1" applyBorder="1" applyAlignment="1">
      <alignment horizontal="center" vertical="center"/>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3"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5" fillId="0" borderId="7" xfId="0" applyFont="1" applyBorder="1" applyAlignment="1">
      <alignmen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34"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2" fillId="0" borderId="0" xfId="0" applyFont="1" applyFill="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180" fontId="24" fillId="0" borderId="1" xfId="0" applyNumberFormat="1" applyFont="1" applyBorder="1" applyAlignment="1">
      <alignment horizontal="center" vertical="center"/>
    </xf>
    <xf numFmtId="4" fontId="26" fillId="32" borderId="1" xfId="0" applyNumberFormat="1" applyFont="1" applyFill="1" applyBorder="1" applyAlignment="1">
      <alignment horizontal="center" vertical="center"/>
    </xf>
    <xf numFmtId="0" fontId="24" fillId="0" borderId="1" xfId="0" applyFont="1" applyBorder="1" applyAlignment="1">
      <alignment horizontal="left" vertical="center"/>
    </xf>
    <xf numFmtId="0" fontId="23" fillId="5" borderId="1" xfId="0" applyFont="1" applyFill="1" applyBorder="1" applyAlignment="1">
      <alignment horizontal="left" vertical="center" wrapText="1"/>
    </xf>
    <xf numFmtId="4" fontId="24" fillId="0" borderId="1" xfId="0" applyNumberFormat="1" applyFont="1" applyFill="1" applyBorder="1"/>
    <xf numFmtId="4" fontId="0" fillId="0" borderId="0" xfId="0" applyNumberFormat="1"/>
    <xf numFmtId="10" fontId="0" fillId="0" borderId="0" xfId="61" applyNumberFormat="1" applyFont="1"/>
    <xf numFmtId="0" fontId="64" fillId="29" borderId="1" xfId="197" applyNumberFormat="1" applyFont="1" applyFill="1" applyBorder="1" applyAlignment="1">
      <alignment horizontal="center" vertical="center"/>
    </xf>
    <xf numFmtId="14" fontId="64" fillId="29" borderId="1" xfId="197" applyNumberFormat="1" applyFont="1" applyFill="1" applyBorder="1" applyAlignment="1">
      <alignment horizontal="center" vertical="center" wrapText="1"/>
    </xf>
    <xf numFmtId="0" fontId="6" fillId="29" borderId="1" xfId="0" quotePrefix="1" applyFont="1" applyFill="1" applyBorder="1" applyAlignment="1">
      <alignment horizontal="center" vertical="center"/>
    </xf>
    <xf numFmtId="17" fontId="6" fillId="29" borderId="1" xfId="0" quotePrefix="1" applyNumberFormat="1" applyFont="1" applyFill="1" applyBorder="1" applyAlignment="1">
      <alignment horizontal="center" vertical="center"/>
    </xf>
    <xf numFmtId="43" fontId="6" fillId="29" borderId="1" xfId="60" applyNumberFormat="1" applyFont="1" applyFill="1" applyBorder="1" applyAlignment="1">
      <alignment horizontal="right" vertical="center"/>
    </xf>
    <xf numFmtId="0" fontId="6" fillId="29" borderId="1" xfId="0" applyFont="1" applyFill="1" applyBorder="1" applyAlignment="1">
      <alignment horizontal="center" vertical="center"/>
    </xf>
    <xf numFmtId="0" fontId="0" fillId="0" borderId="1" xfId="0" applyBorder="1" applyAlignment="1">
      <alignment horizontal="center" vertical="center"/>
    </xf>
    <xf numFmtId="0" fontId="30" fillId="31" borderId="1" xfId="0" applyFont="1" applyFill="1" applyBorder="1" applyAlignment="1">
      <alignment vertical="center" wrapText="1"/>
    </xf>
    <xf numFmtId="0" fontId="31" fillId="4" borderId="0" xfId="0" applyFont="1" applyFill="1" applyBorder="1"/>
    <xf numFmtId="0" fontId="31" fillId="0" borderId="8" xfId="0" applyFont="1" applyBorder="1"/>
    <xf numFmtId="0" fontId="23" fillId="0" borderId="7" xfId="0" applyFont="1" applyBorder="1" applyAlignment="1">
      <alignment horizontal="right" vertical="center"/>
    </xf>
    <xf numFmtId="0" fontId="31" fillId="0" borderId="22" xfId="0" applyFont="1" applyBorder="1"/>
    <xf numFmtId="0" fontId="31" fillId="0" borderId="24" xfId="0" applyFont="1" applyBorder="1"/>
    <xf numFmtId="0" fontId="31" fillId="0" borderId="0" xfId="0" applyFont="1" applyFill="1" applyBorder="1"/>
    <xf numFmtId="0" fontId="24" fillId="0" borderId="6" xfId="0" applyFont="1" applyBorder="1" applyAlignment="1">
      <alignment vertical="center"/>
    </xf>
    <xf numFmtId="0" fontId="31" fillId="0" borderId="6" xfId="0" applyFont="1" applyFill="1" applyBorder="1"/>
    <xf numFmtId="0" fontId="31" fillId="0" borderId="7" xfId="0" applyFont="1" applyFill="1" applyBorder="1"/>
    <xf numFmtId="0" fontId="0" fillId="30" borderId="1" xfId="0" applyFill="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0" xfId="0" applyNumberFormat="1"/>
    <xf numFmtId="2" fontId="0" fillId="0" borderId="7" xfId="0" applyNumberFormat="1" applyBorder="1" applyAlignment="1">
      <alignment vertical="center"/>
    </xf>
    <xf numFmtId="2" fontId="0" fillId="0" borderId="8" xfId="0" applyNumberFormat="1" applyBorder="1" applyAlignment="1">
      <alignment vertical="center"/>
    </xf>
    <xf numFmtId="2" fontId="0" fillId="0" borderId="1" xfId="0" applyNumberFormat="1" applyBorder="1" applyAlignment="1">
      <alignment horizontal="center" vertical="center" wrapText="1"/>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24" fillId="5" borderId="1" xfId="0" applyFont="1" applyFill="1" applyBorder="1" applyAlignment="1">
      <alignment horizontal="left" vertical="center"/>
    </xf>
    <xf numFmtId="165" fontId="23" fillId="5" borderId="1" xfId="0" applyNumberFormat="1" applyFont="1" applyFill="1" applyBorder="1" applyAlignment="1">
      <alignment horizontal="center" vertical="center"/>
    </xf>
    <xf numFmtId="4" fontId="24" fillId="5" borderId="1" xfId="0" applyNumberFormat="1" applyFont="1" applyFill="1" applyBorder="1" applyAlignment="1">
      <alignment horizontal="left" vertical="center"/>
    </xf>
    <xf numFmtId="4" fontId="24" fillId="0" borderId="1" xfId="0" applyNumberFormat="1" applyFont="1" applyFill="1" applyBorder="1" applyAlignment="1">
      <alignment vertical="center"/>
    </xf>
    <xf numFmtId="0" fontId="5" fillId="32" borderId="6" xfId="0" applyFont="1" applyFill="1" applyBorder="1" applyAlignment="1">
      <alignment horizontal="right" vertical="center"/>
    </xf>
    <xf numFmtId="2" fontId="5" fillId="32" borderId="1" xfId="0" applyNumberFormat="1" applyFont="1" applyFill="1" applyBorder="1" applyAlignment="1">
      <alignment horizontal="center" vertical="center"/>
    </xf>
    <xf numFmtId="2" fontId="0" fillId="32" borderId="1" xfId="0" applyNumberFormat="1" applyFill="1" applyBorder="1" applyAlignment="1">
      <alignment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4" fontId="29" fillId="0" borderId="1" xfId="0" applyNumberFormat="1" applyFont="1" applyFill="1" applyBorder="1" applyAlignment="1">
      <alignment horizontal="right" vertical="center" wrapText="1"/>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4" fontId="29" fillId="0" borderId="1" xfId="0" applyNumberFormat="1" applyFont="1" applyFill="1" applyBorder="1" applyAlignment="1">
      <alignment horizontal="center" vertical="center" wrapText="1"/>
    </xf>
    <xf numFmtId="170" fontId="29" fillId="0" borderId="1" xfId="0" applyNumberFormat="1" applyFont="1" applyFill="1" applyBorder="1" applyAlignment="1">
      <alignment horizontal="right" vertical="center" wrapText="1"/>
    </xf>
    <xf numFmtId="0" fontId="5" fillId="0" borderId="0" xfId="0" applyFont="1" applyFill="1" applyBorder="1" applyAlignment="1"/>
    <xf numFmtId="0" fontId="0" fillId="0" borderId="0" xfId="0" applyFill="1" applyBorder="1"/>
    <xf numFmtId="0" fontId="29" fillId="0" borderId="1" xfId="0" applyFont="1" applyBorder="1" applyAlignment="1">
      <alignment horizontal="left" vertical="center" wrapText="1"/>
    </xf>
    <xf numFmtId="0" fontId="30" fillId="31" borderId="6" xfId="0" applyFont="1" applyFill="1" applyBorder="1" applyAlignment="1">
      <alignment vertical="center" wrapText="1"/>
    </xf>
    <xf numFmtId="0" fontId="24" fillId="0" borderId="1" xfId="0" applyFont="1" applyBorder="1" applyAlignment="1">
      <alignment horizontal="left"/>
    </xf>
    <xf numFmtId="0" fontId="67" fillId="0" borderId="0" xfId="0" applyFont="1"/>
    <xf numFmtId="0" fontId="68" fillId="29" borderId="1" xfId="0" quotePrefix="1" applyFont="1" applyFill="1" applyBorder="1" applyAlignment="1">
      <alignment horizontal="left" vertical="center"/>
    </xf>
    <xf numFmtId="0" fontId="68" fillId="29" borderId="1" xfId="0" applyFont="1" applyFill="1" applyBorder="1" applyAlignment="1">
      <alignment horizontal="center" vertical="center" wrapText="1"/>
    </xf>
    <xf numFmtId="0" fontId="68" fillId="29" borderId="1" xfId="0" quotePrefix="1" applyFont="1" applyFill="1" applyBorder="1" applyAlignment="1">
      <alignment horizontal="center" vertical="center"/>
    </xf>
    <xf numFmtId="17" fontId="68" fillId="29" borderId="1" xfId="0" quotePrefix="1" applyNumberFormat="1" applyFont="1" applyFill="1" applyBorder="1" applyAlignment="1">
      <alignment horizontal="center" vertical="center"/>
    </xf>
    <xf numFmtId="0" fontId="68" fillId="29" borderId="1" xfId="197" applyNumberFormat="1" applyFont="1" applyFill="1" applyBorder="1" applyAlignment="1">
      <alignment horizontal="center" vertical="center" wrapText="1"/>
    </xf>
    <xf numFmtId="43" fontId="68" fillId="29" borderId="1" xfId="60" applyNumberFormat="1" applyFont="1" applyFill="1" applyBorder="1" applyAlignment="1">
      <alignment horizontal="right" vertical="center"/>
    </xf>
    <xf numFmtId="0" fontId="68" fillId="29" borderId="1" xfId="0" applyFont="1" applyFill="1" applyBorder="1" applyAlignment="1">
      <alignment horizontal="center" vertical="center"/>
    </xf>
    <xf numFmtId="0" fontId="6" fillId="29" borderId="1" xfId="0" applyFont="1" applyFill="1" applyBorder="1" applyAlignment="1">
      <alignment vertical="center" wrapText="1"/>
    </xf>
    <xf numFmtId="0" fontId="30" fillId="31" borderId="9" xfId="0" applyFont="1" applyFill="1" applyBorder="1" applyAlignment="1">
      <alignment vertical="center" wrapText="1"/>
    </xf>
    <xf numFmtId="0" fontId="30" fillId="31" borderId="7" xfId="0" applyFont="1" applyFill="1" applyBorder="1" applyAlignment="1">
      <alignment vertical="center" wrapText="1"/>
    </xf>
    <xf numFmtId="0" fontId="30" fillId="31" borderId="8" xfId="0" applyFont="1" applyFill="1" applyBorder="1" applyAlignment="1">
      <alignment vertical="center" wrapText="1"/>
    </xf>
    <xf numFmtId="0" fontId="26" fillId="0" borderId="1" xfId="0" applyNumberFormat="1" applyFont="1" applyFill="1" applyBorder="1" applyAlignment="1">
      <alignment horizontal="lef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170" fontId="29" fillId="0" borderId="7" xfId="0" applyNumberFormat="1" applyFont="1" applyBorder="1" applyAlignment="1">
      <alignment vertical="center" wrapText="1"/>
    </xf>
    <xf numFmtId="0" fontId="29" fillId="0" borderId="8" xfId="0" applyFont="1" applyBorder="1" applyAlignment="1">
      <alignment vertical="center" wrapText="1"/>
    </xf>
    <xf numFmtId="0" fontId="30" fillId="31" borderId="6" xfId="0" applyFont="1" applyFill="1" applyBorder="1" applyAlignment="1">
      <alignment vertical="center"/>
    </xf>
    <xf numFmtId="0" fontId="69" fillId="0" borderId="1" xfId="0" applyFont="1" applyFill="1" applyBorder="1" applyAlignment="1">
      <alignment horizontal="center" vertical="top" wrapText="1"/>
    </xf>
    <xf numFmtId="0" fontId="31" fillId="0" borderId="0" xfId="0" applyFont="1" applyFill="1" applyAlignment="1"/>
    <xf numFmtId="0" fontId="31" fillId="0" borderId="0" xfId="0" applyFont="1" applyFill="1"/>
    <xf numFmtId="0" fontId="29" fillId="0" borderId="1" xfId="0" applyFont="1" applyBorder="1" applyAlignment="1">
      <alignment horizontal="left" vertical="center" wrapText="1"/>
    </xf>
    <xf numFmtId="0" fontId="30" fillId="0" borderId="0" xfId="0" applyFont="1" applyFill="1" applyBorder="1" applyAlignment="1">
      <alignment horizontal="left" vertical="center" wrapText="1"/>
    </xf>
    <xf numFmtId="170" fontId="30" fillId="0" borderId="0" xfId="0" applyNumberFormat="1"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6" fillId="0" borderId="1" xfId="0" applyFont="1" applyFill="1" applyBorder="1" applyAlignment="1">
      <alignment horizontal="center" vertical="center" wrapText="1"/>
    </xf>
    <xf numFmtId="0" fontId="26" fillId="29" borderId="1" xfId="0" applyFont="1" applyFill="1" applyBorder="1" applyAlignment="1">
      <alignment horizontal="center" vertical="center"/>
    </xf>
    <xf numFmtId="0" fontId="26" fillId="0" borderId="1" xfId="0" applyFont="1" applyFill="1" applyBorder="1" applyAlignment="1">
      <alignment wrapText="1"/>
    </xf>
    <xf numFmtId="4" fontId="26" fillId="0" borderId="1" xfId="0" applyNumberFormat="1" applyFont="1" applyFill="1" applyBorder="1"/>
    <xf numFmtId="0" fontId="29" fillId="0" borderId="1" xfId="0" applyFont="1" applyBorder="1" applyAlignment="1">
      <alignment horizontal="left" vertical="center" wrapText="1"/>
    </xf>
    <xf numFmtId="179" fontId="63" fillId="67" borderId="1" xfId="0" applyNumberFormat="1" applyFont="1" applyFill="1" applyBorder="1" applyAlignment="1">
      <alignment horizontal="center" vertical="center"/>
    </xf>
    <xf numFmtId="2" fontId="24" fillId="0" borderId="39" xfId="0" applyNumberFormat="1" applyFont="1" applyBorder="1" applyAlignment="1">
      <alignment horizontal="center" vertical="center"/>
    </xf>
    <xf numFmtId="180" fontId="24" fillId="0" borderId="39" xfId="0" applyNumberFormat="1" applyFont="1" applyBorder="1" applyAlignment="1">
      <alignment horizontal="center" vertical="center"/>
    </xf>
    <xf numFmtId="4" fontId="24" fillId="0" borderId="39" xfId="0" applyNumberFormat="1" applyFont="1" applyBorder="1" applyAlignment="1">
      <alignment horizontal="center" vertical="center"/>
    </xf>
    <xf numFmtId="10" fontId="24" fillId="30" borderId="39" xfId="0" applyNumberFormat="1" applyFont="1" applyFill="1" applyBorder="1" applyAlignment="1">
      <alignment horizontal="center" vertical="center"/>
    </xf>
    <xf numFmtId="10" fontId="24" fillId="0" borderId="39" xfId="0" applyNumberFormat="1" applyFont="1" applyBorder="1" applyAlignment="1">
      <alignment horizontal="center" vertical="center"/>
    </xf>
    <xf numFmtId="0" fontId="24" fillId="0" borderId="1" xfId="0" applyFont="1" applyBorder="1" applyAlignment="1">
      <alignment horizontal="center"/>
    </xf>
    <xf numFmtId="4" fontId="31" fillId="0" borderId="0" xfId="0" applyNumberFormat="1" applyFont="1" applyAlignment="1"/>
    <xf numFmtId="10" fontId="31" fillId="0" borderId="0" xfId="61" applyNumberFormat="1" applyFont="1" applyAlignment="1"/>
    <xf numFmtId="4" fontId="30" fillId="68" borderId="1" xfId="0" applyNumberFormat="1" applyFont="1" applyFill="1" applyBorder="1" applyAlignment="1">
      <alignment horizontal="right" vertical="center" wrapText="1"/>
    </xf>
    <xf numFmtId="0" fontId="24" fillId="0" borderId="7" xfId="0" applyFont="1" applyFill="1" applyBorder="1" applyAlignment="1">
      <alignment vertical="center"/>
    </xf>
    <xf numFmtId="0" fontId="0" fillId="30" borderId="1" xfId="0" applyFill="1" applyBorder="1" applyAlignment="1">
      <alignment horizontal="center" vertical="center"/>
    </xf>
    <xf numFmtId="0" fontId="29" fillId="0" borderId="1" xfId="0" applyFont="1" applyBorder="1" applyAlignment="1">
      <alignment horizontal="left" vertical="center" wrapText="1"/>
    </xf>
    <xf numFmtId="0" fontId="5" fillId="32" borderId="6" xfId="0" applyFont="1" applyFill="1" applyBorder="1" applyAlignment="1">
      <alignment horizontal="right"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xf>
    <xf numFmtId="0" fontId="23" fillId="0" borderId="1" xfId="0" applyFont="1" applyFill="1" applyBorder="1" applyAlignment="1">
      <alignment vertical="center" wrapText="1"/>
    </xf>
    <xf numFmtId="167" fontId="64" fillId="29" borderId="1" xfId="42" applyFont="1" applyFill="1" applyBorder="1" applyAlignment="1">
      <alignment horizontal="center" vertical="center" wrapText="1"/>
    </xf>
    <xf numFmtId="0" fontId="64" fillId="29" borderId="1" xfId="197" applyNumberFormat="1" applyFont="1" applyFill="1" applyBorder="1" applyAlignment="1">
      <alignment horizontal="center"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2" fontId="0" fillId="0" borderId="7" xfId="0" applyNumberFormat="1" applyFill="1" applyBorder="1" applyAlignment="1">
      <alignment vertical="center"/>
    </xf>
    <xf numFmtId="2" fontId="0" fillId="0" borderId="8" xfId="0" applyNumberFormat="1" applyFill="1" applyBorder="1" applyAlignment="1">
      <alignment vertical="center"/>
    </xf>
    <xf numFmtId="2" fontId="0" fillId="0" borderId="1" xfId="0" applyNumberFormat="1" applyFill="1" applyBorder="1" applyAlignment="1">
      <alignment vertical="center"/>
    </xf>
    <xf numFmtId="0" fontId="26" fillId="4" borderId="1" xfId="0" applyFont="1" applyFill="1" applyBorder="1"/>
    <xf numFmtId="0" fontId="27" fillId="4" borderId="1" xfId="0" applyFont="1" applyFill="1" applyBorder="1" applyAlignment="1">
      <alignment horizontal="center" vertical="center"/>
    </xf>
    <xf numFmtId="0" fontId="27" fillId="4" borderId="1" xfId="0" applyFont="1" applyFill="1" applyBorder="1" applyAlignment="1">
      <alignment horizontal="left" vertical="center"/>
    </xf>
    <xf numFmtId="165" fontId="27" fillId="4" borderId="1" xfId="0" applyNumberFormat="1" applyFont="1" applyFill="1" applyBorder="1" applyAlignment="1">
      <alignment horizontal="center" vertical="center"/>
    </xf>
    <xf numFmtId="0" fontId="27" fillId="4" borderId="1" xfId="0" applyFont="1" applyFill="1" applyBorder="1" applyAlignment="1">
      <alignment horizontal="left" vertical="center" wrapText="1"/>
    </xf>
    <xf numFmtId="4" fontId="26" fillId="4" borderId="1" xfId="0" applyNumberFormat="1" applyFont="1" applyFill="1" applyBorder="1"/>
    <xf numFmtId="166" fontId="26" fillId="4" borderId="1" xfId="0" applyNumberFormat="1" applyFont="1" applyFill="1" applyBorder="1"/>
    <xf numFmtId="0" fontId="67" fillId="29" borderId="0" xfId="0" applyFont="1" applyFill="1"/>
    <xf numFmtId="0" fontId="67" fillId="0" borderId="37" xfId="0" applyNumberFormat="1" applyFont="1" applyFill="1" applyBorder="1" applyAlignment="1">
      <alignment horizontal="right" vertical="top" wrapText="1"/>
    </xf>
    <xf numFmtId="0" fontId="67" fillId="0" borderId="37" xfId="0" applyFont="1" applyFill="1" applyBorder="1" applyAlignment="1">
      <alignment horizontal="left" vertical="top" wrapText="1"/>
    </xf>
    <xf numFmtId="0" fontId="67" fillId="0" borderId="0" xfId="0" applyFont="1" applyFill="1"/>
    <xf numFmtId="0" fontId="67" fillId="0" borderId="37" xfId="0" applyFont="1" applyFill="1" applyBorder="1" applyAlignment="1">
      <alignment horizontal="right" vertical="top" wrapText="1"/>
    </xf>
    <xf numFmtId="0" fontId="67" fillId="0" borderId="37" xfId="0" applyFont="1" applyFill="1" applyBorder="1" applyAlignment="1">
      <alignment horizontal="center" vertical="top" wrapText="1"/>
    </xf>
    <xf numFmtId="4" fontId="67" fillId="0" borderId="37" xfId="0" applyNumberFormat="1" applyFont="1" applyFill="1" applyBorder="1" applyAlignment="1">
      <alignment horizontal="right" vertical="top" wrapText="1"/>
    </xf>
    <xf numFmtId="0" fontId="69"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4" fontId="24" fillId="0" borderId="1" xfId="0" applyNumberFormat="1" applyFont="1" applyFill="1" applyBorder="1" applyAlignment="1">
      <alignment horizontal="left" vertical="center"/>
    </xf>
    <xf numFmtId="10" fontId="31" fillId="0" borderId="0" xfId="0" applyNumberFormat="1" applyFont="1" applyAlignment="1"/>
    <xf numFmtId="0" fontId="0" fillId="0" borderId="0" xfId="0" applyFill="1" applyBorder="1" applyAlignment="1">
      <alignment horizontal="center" vertical="center"/>
    </xf>
    <xf numFmtId="0" fontId="0" fillId="0" borderId="0" xfId="0" applyAlignment="1">
      <alignment horizontal="center"/>
    </xf>
    <xf numFmtId="181" fontId="0" fillId="0" borderId="0" xfId="0" applyNumberFormat="1" applyAlignment="1">
      <alignment horizontal="center"/>
    </xf>
    <xf numFmtId="0" fontId="23" fillId="4" borderId="1" xfId="0" applyFont="1" applyFill="1" applyBorder="1" applyAlignment="1">
      <alignment vertical="center" wrapText="1"/>
    </xf>
    <xf numFmtId="0" fontId="29" fillId="0" borderId="1" xfId="0" applyFont="1" applyBorder="1" applyAlignment="1">
      <alignment horizontal="left" vertical="center" wrapText="1"/>
    </xf>
    <xf numFmtId="2" fontId="0" fillId="32" borderId="1" xfId="0" applyNumberFormat="1" applyFill="1" applyBorder="1" applyAlignment="1">
      <alignment horizontal="center" vertical="center"/>
    </xf>
    <xf numFmtId="0" fontId="23" fillId="6" borderId="1" xfId="0" applyFont="1" applyFill="1" applyBorder="1" applyAlignment="1">
      <alignment horizontal="center" vertical="center"/>
    </xf>
    <xf numFmtId="2" fontId="26" fillId="0" borderId="1" xfId="0" applyNumberFormat="1" applyFont="1" applyFill="1" applyBorder="1" applyAlignment="1">
      <alignment horizontal="center" vertical="center"/>
    </xf>
    <xf numFmtId="166" fontId="27" fillId="2" borderId="1" xfId="0" applyNumberFormat="1" applyFont="1" applyFill="1" applyBorder="1" applyAlignment="1">
      <alignment vertical="center"/>
    </xf>
    <xf numFmtId="1" fontId="6" fillId="0" borderId="0" xfId="197" applyNumberFormat="1" applyFont="1" applyFill="1" applyBorder="1" applyAlignment="1">
      <alignment horizontal="center" vertical="center" wrapText="1"/>
    </xf>
    <xf numFmtId="4" fontId="6" fillId="0" borderId="0" xfId="197" applyNumberFormat="1" applyFont="1" applyFill="1" applyBorder="1" applyAlignment="1">
      <alignment horizontal="left" vertical="center" wrapText="1"/>
    </xf>
    <xf numFmtId="0" fontId="68" fillId="29" borderId="0" xfId="0" quotePrefix="1" applyFont="1" applyFill="1" applyBorder="1" applyAlignment="1">
      <alignment horizontal="center" vertical="center"/>
    </xf>
    <xf numFmtId="0" fontId="68" fillId="29" borderId="0" xfId="0" applyFont="1" applyFill="1" applyBorder="1" applyAlignment="1">
      <alignment vertical="center" wrapText="1"/>
    </xf>
    <xf numFmtId="0" fontId="68" fillId="29" borderId="0" xfId="0" applyFont="1" applyFill="1" applyBorder="1" applyAlignment="1">
      <alignment horizontal="center" vertical="center"/>
    </xf>
    <xf numFmtId="17" fontId="68" fillId="29" borderId="0" xfId="0" quotePrefix="1" applyNumberFormat="1" applyFont="1" applyFill="1" applyBorder="1" applyAlignment="1">
      <alignment horizontal="center" vertical="center"/>
    </xf>
    <xf numFmtId="0" fontId="68" fillId="29" borderId="0" xfId="197" applyNumberFormat="1" applyFont="1" applyFill="1" applyBorder="1" applyAlignment="1">
      <alignment horizontal="center" vertical="center" wrapText="1"/>
    </xf>
    <xf numFmtId="43" fontId="68" fillId="29" borderId="0" xfId="60" applyNumberFormat="1" applyFont="1" applyFill="1" applyBorder="1" applyAlignment="1">
      <alignment horizontal="right" vertical="center"/>
    </xf>
    <xf numFmtId="167" fontId="64" fillId="29" borderId="0" xfId="42" applyFont="1" applyFill="1" applyBorder="1" applyAlignment="1">
      <alignment horizontal="center" vertical="center" wrapText="1"/>
    </xf>
    <xf numFmtId="0" fontId="0" fillId="29" borderId="1" xfId="0" applyFill="1" applyBorder="1" applyAlignment="1">
      <alignment horizontal="center" vertical="center" wrapText="1"/>
    </xf>
    <xf numFmtId="2" fontId="0" fillId="29" borderId="1" xfId="0" applyNumberFormat="1" applyFill="1" applyBorder="1" applyAlignment="1">
      <alignment horizontal="center" vertical="center" wrapText="1"/>
    </xf>
    <xf numFmtId="2" fontId="0" fillId="29" borderId="1" xfId="0" applyNumberFormat="1" applyFill="1" applyBorder="1" applyAlignment="1">
      <alignment horizontal="center" vertical="center"/>
    </xf>
    <xf numFmtId="0" fontId="0" fillId="29" borderId="1" xfId="0" applyFill="1" applyBorder="1" applyAlignment="1">
      <alignment horizontal="center" vertical="center"/>
    </xf>
    <xf numFmtId="0" fontId="0" fillId="29" borderId="0" xfId="0" applyFill="1" applyBorder="1" applyAlignment="1">
      <alignment vertical="center"/>
    </xf>
    <xf numFmtId="0" fontId="0" fillId="29" borderId="0" xfId="0" applyFill="1" applyBorder="1"/>
    <xf numFmtId="4" fontId="24" fillId="29" borderId="1" xfId="0" applyNumberFormat="1" applyFont="1" applyFill="1" applyBorder="1" applyAlignment="1">
      <alignment horizontal="center" vertical="center"/>
    </xf>
    <xf numFmtId="0" fontId="0" fillId="29" borderId="0" xfId="0" applyFill="1"/>
    <xf numFmtId="0" fontId="29" fillId="0" borderId="1" xfId="0" applyFont="1" applyBorder="1" applyAlignment="1">
      <alignment horizontal="left" vertical="center" wrapText="1"/>
    </xf>
    <xf numFmtId="0" fontId="77" fillId="29" borderId="1" xfId="0" applyFont="1" applyFill="1" applyBorder="1" applyAlignment="1">
      <alignment horizontal="center" vertical="center"/>
    </xf>
    <xf numFmtId="2" fontId="77" fillId="29" borderId="1" xfId="0" applyNumberFormat="1" applyFont="1" applyFill="1" applyBorder="1" applyAlignment="1">
      <alignment horizontal="center" vertical="center"/>
    </xf>
    <xf numFmtId="2" fontId="77" fillId="29" borderId="1" xfId="0" applyNumberFormat="1" applyFont="1" applyFill="1" applyBorder="1" applyAlignment="1">
      <alignment horizontal="center" vertical="center" wrapText="1"/>
    </xf>
    <xf numFmtId="0" fontId="29" fillId="0" borderId="1" xfId="0" applyFont="1" applyBorder="1" applyAlignment="1">
      <alignment horizontal="left" vertical="center" wrapText="1"/>
    </xf>
    <xf numFmtId="0" fontId="26" fillId="29" borderId="1" xfId="0" applyFont="1" applyFill="1" applyBorder="1" applyAlignment="1">
      <alignment horizontal="left" vertical="center" wrapText="1"/>
    </xf>
    <xf numFmtId="0" fontId="26" fillId="29" borderId="1" xfId="0" applyFont="1" applyFill="1" applyBorder="1" applyAlignment="1">
      <alignment horizontal="left" vertical="center" wrapText="1"/>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4" fontId="26" fillId="29" borderId="1" xfId="0" applyNumberFormat="1" applyFont="1" applyFill="1" applyBorder="1" applyAlignment="1">
      <alignment horizontal="center" vertical="center"/>
    </xf>
    <xf numFmtId="0" fontId="24" fillId="29" borderId="1" xfId="0" applyFont="1" applyFill="1" applyBorder="1" applyAlignment="1">
      <alignment horizontal="center" vertical="center"/>
    </xf>
    <xf numFmtId="165" fontId="24" fillId="29" borderId="1" xfId="0" applyNumberFormat="1" applyFont="1" applyFill="1" applyBorder="1" applyAlignment="1">
      <alignment horizontal="center" vertical="center"/>
    </xf>
    <xf numFmtId="10" fontId="24" fillId="29" borderId="1" xfId="61" applyNumberFormat="1" applyFont="1" applyFill="1" applyBorder="1" applyAlignment="1">
      <alignment horizontal="center" vertical="center"/>
    </xf>
    <xf numFmtId="166" fontId="26" fillId="29" borderId="1" xfId="0" applyNumberFormat="1" applyFont="1" applyFill="1" applyBorder="1" applyAlignment="1">
      <alignment horizontal="center" vertical="center"/>
    </xf>
    <xf numFmtId="0" fontId="31" fillId="29" borderId="0" xfId="0" applyFont="1" applyFill="1" applyAlignment="1"/>
    <xf numFmtId="0" fontId="31" fillId="29" borderId="0" xfId="0" applyFont="1" applyFill="1" applyBorder="1" applyAlignment="1">
      <alignment horizontal="left" vertical="center"/>
    </xf>
    <xf numFmtId="0" fontId="24" fillId="29" borderId="1" xfId="0" applyFont="1" applyFill="1" applyBorder="1" applyAlignment="1">
      <alignment horizontal="left" vertical="center" wrapText="1"/>
    </xf>
    <xf numFmtId="0" fontId="26" fillId="29" borderId="1" xfId="0" applyFont="1" applyFill="1" applyBorder="1" applyAlignment="1">
      <alignment horizontal="left" vertical="center" wrapText="1"/>
    </xf>
    <xf numFmtId="0" fontId="26" fillId="29" borderId="5" xfId="0" applyFont="1" applyFill="1" applyBorder="1" applyAlignment="1">
      <alignment horizontal="center" vertical="center"/>
    </xf>
    <xf numFmtId="0" fontId="24" fillId="29" borderId="1" xfId="0" applyFont="1" applyFill="1" applyBorder="1" applyAlignment="1">
      <alignment vertical="center" wrapText="1"/>
    </xf>
    <xf numFmtId="0" fontId="24" fillId="29" borderId="1" xfId="0" applyFont="1" applyFill="1" applyBorder="1" applyAlignment="1">
      <alignment wrapText="1"/>
    </xf>
    <xf numFmtId="0" fontId="29" fillId="0" borderId="1" xfId="0" applyFont="1" applyBorder="1" applyAlignment="1">
      <alignment horizontal="left" vertical="center" wrapText="1"/>
    </xf>
    <xf numFmtId="2" fontId="0" fillId="29" borderId="1" xfId="0" applyNumberFormat="1" applyFill="1" applyBorder="1" applyAlignment="1"/>
    <xf numFmtId="0" fontId="77" fillId="0" borderId="0" xfId="0" applyFont="1"/>
    <xf numFmtId="0" fontId="26" fillId="0" borderId="7" xfId="0" applyFont="1" applyFill="1" applyBorder="1" applyAlignment="1">
      <alignment vertical="center" wrapText="1"/>
    </xf>
    <xf numFmtId="0" fontId="27" fillId="29" borderId="5" xfId="0" applyFont="1" applyFill="1" applyBorder="1" applyAlignment="1">
      <alignment horizontal="left" vertical="center" wrapText="1"/>
    </xf>
    <xf numFmtId="4" fontId="24" fillId="32" borderId="1" xfId="0" applyNumberFormat="1" applyFont="1" applyFill="1" applyBorder="1" applyAlignment="1">
      <alignment horizontal="center" vertical="center"/>
    </xf>
    <xf numFmtId="165" fontId="74" fillId="29" borderId="1" xfId="0" applyNumberFormat="1" applyFont="1" applyFill="1" applyBorder="1" applyAlignment="1">
      <alignment horizontal="center" vertical="center"/>
    </xf>
    <xf numFmtId="0" fontId="26" fillId="29" borderId="1" xfId="0" applyFont="1" applyFill="1" applyBorder="1" applyAlignment="1">
      <alignment horizontal="left" vertical="center" wrapText="1"/>
    </xf>
    <xf numFmtId="0" fontId="23" fillId="29" borderId="1" xfId="0" applyFont="1" applyFill="1" applyBorder="1" applyAlignment="1">
      <alignment horizontal="left" vertical="center" wrapText="1"/>
    </xf>
    <xf numFmtId="0" fontId="29" fillId="29" borderId="1" xfId="0" applyFont="1" applyFill="1" applyBorder="1" applyAlignment="1">
      <alignment horizontal="left" vertical="center" wrapText="1"/>
    </xf>
    <xf numFmtId="170" fontId="29" fillId="29" borderId="1" xfId="0" applyNumberFormat="1" applyFont="1" applyFill="1" applyBorder="1" applyAlignment="1">
      <alignment horizontal="right" vertical="center" wrapText="1"/>
    </xf>
    <xf numFmtId="0" fontId="26" fillId="29" borderId="1" xfId="1" applyFont="1" applyFill="1" applyBorder="1" applyAlignment="1">
      <alignment horizontal="left" vertical="center" wrapText="1"/>
    </xf>
    <xf numFmtId="1" fontId="26" fillId="29" borderId="1" xfId="1" applyNumberFormat="1" applyFont="1" applyFill="1" applyBorder="1" applyAlignment="1">
      <alignment horizontal="center" vertical="center" wrapText="1"/>
    </xf>
    <xf numFmtId="4" fontId="29" fillId="29" borderId="1" xfId="0" applyNumberFormat="1" applyFont="1" applyFill="1" applyBorder="1" applyAlignment="1">
      <alignment horizontal="center" vertical="center" wrapText="1"/>
    </xf>
    <xf numFmtId="4" fontId="29" fillId="29" borderId="1" xfId="0" applyNumberFormat="1" applyFont="1" applyFill="1" applyBorder="1" applyAlignment="1">
      <alignment horizontal="right" vertical="center" wrapText="1"/>
    </xf>
    <xf numFmtId="0" fontId="29" fillId="66" borderId="0" xfId="0" applyFont="1" applyFill="1" applyAlignment="1">
      <alignment vertical="center"/>
    </xf>
    <xf numFmtId="0" fontId="30" fillId="31"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6" fillId="29" borderId="1" xfId="0" applyFont="1" applyFill="1" applyBorder="1" applyAlignment="1">
      <alignment horizontal="left" vertical="center" wrapText="1"/>
    </xf>
    <xf numFmtId="0" fontId="74" fillId="29" borderId="1" xfId="0" applyFont="1" applyFill="1" applyBorder="1" applyAlignment="1">
      <alignment horizontal="left" vertical="center" wrapText="1"/>
    </xf>
    <xf numFmtId="0" fontId="26" fillId="29" borderId="1" xfId="0" applyFont="1" applyFill="1" applyBorder="1" applyAlignment="1">
      <alignment horizontal="left" vertical="center" wrapText="1"/>
    </xf>
    <xf numFmtId="0" fontId="30" fillId="30" borderId="6" xfId="0" applyFont="1" applyFill="1" applyBorder="1" applyAlignment="1">
      <alignment vertical="center" wrapText="1"/>
    </xf>
    <xf numFmtId="0" fontId="24" fillId="29" borderId="1" xfId="0" applyFont="1" applyFill="1" applyBorder="1" applyAlignment="1">
      <alignment horizontal="left" vertical="center"/>
    </xf>
    <xf numFmtId="2" fontId="5" fillId="29" borderId="1" xfId="0" applyNumberFormat="1" applyFont="1" applyFill="1" applyBorder="1" applyAlignment="1">
      <alignment horizontal="center" vertical="center"/>
    </xf>
    <xf numFmtId="2" fontId="0" fillId="29" borderId="1" xfId="0" applyNumberFormat="1" applyFill="1" applyBorder="1" applyAlignment="1">
      <alignment vertical="center"/>
    </xf>
    <xf numFmtId="0" fontId="0" fillId="29" borderId="0" xfId="0" applyFill="1" applyAlignment="1">
      <alignment horizontal="center" vertical="center"/>
    </xf>
    <xf numFmtId="0" fontId="30" fillId="0" borderId="0" xfId="0" applyFont="1" applyBorder="1" applyAlignment="1">
      <alignment horizontal="center" vertical="center" wrapText="1"/>
    </xf>
    <xf numFmtId="0" fontId="30" fillId="29" borderId="23" xfId="0" applyFont="1" applyFill="1" applyBorder="1" applyAlignment="1">
      <alignment horizontal="center" vertical="center" wrapText="1"/>
    </xf>
    <xf numFmtId="0" fontId="30" fillId="29" borderId="0" xfId="0" applyFont="1" applyFill="1" applyBorder="1" applyAlignment="1">
      <alignment horizontal="center" vertical="center" wrapText="1"/>
    </xf>
    <xf numFmtId="0" fontId="26" fillId="29" borderId="1" xfId="0" applyFont="1" applyFill="1" applyBorder="1" applyAlignment="1">
      <alignment vertical="center" wrapText="1"/>
    </xf>
    <xf numFmtId="4" fontId="30" fillId="68" borderId="5" xfId="0" applyNumberFormat="1" applyFont="1" applyFill="1" applyBorder="1" applyAlignment="1">
      <alignment horizontal="right" vertical="center" wrapText="1"/>
    </xf>
    <xf numFmtId="4" fontId="30" fillId="31" borderId="39" xfId="0" applyNumberFormat="1" applyFont="1" applyFill="1" applyBorder="1" applyAlignment="1">
      <alignment horizontal="center" vertical="center" wrapText="1"/>
    </xf>
    <xf numFmtId="4" fontId="30" fillId="31" borderId="39" xfId="0" applyNumberFormat="1" applyFont="1" applyFill="1" applyBorder="1" applyAlignment="1">
      <alignment horizontal="right" vertical="center" wrapText="1"/>
    </xf>
    <xf numFmtId="0" fontId="30" fillId="29" borderId="0" xfId="0" applyFont="1" applyFill="1" applyBorder="1" applyAlignment="1">
      <alignment horizontal="center" vertical="center" wrapText="1"/>
    </xf>
    <xf numFmtId="0" fontId="29" fillId="0" borderId="1" xfId="0" applyFont="1" applyBorder="1" applyAlignment="1">
      <alignment horizontal="left" vertical="center" wrapText="1"/>
    </xf>
    <xf numFmtId="0" fontId="26" fillId="29" borderId="1" xfId="0" applyFont="1" applyFill="1" applyBorder="1" applyAlignment="1">
      <alignment horizontal="left" vertical="center" wrapText="1"/>
    </xf>
    <xf numFmtId="0" fontId="26" fillId="29" borderId="1" xfId="0" applyFont="1" applyFill="1" applyBorder="1" applyAlignment="1">
      <alignment horizontal="left" vertical="center" wrapText="1"/>
    </xf>
    <xf numFmtId="0" fontId="26" fillId="29" borderId="1" xfId="0" applyNumberFormat="1" applyFont="1" applyFill="1" applyBorder="1" applyAlignment="1">
      <alignment horizontal="left" vertical="center" wrapText="1"/>
    </xf>
    <xf numFmtId="0" fontId="24" fillId="29" borderId="1" xfId="0" applyFont="1" applyFill="1" applyBorder="1" applyAlignment="1">
      <alignment horizontal="left"/>
    </xf>
    <xf numFmtId="0" fontId="24" fillId="29" borderId="1" xfId="0" applyFont="1" applyFill="1" applyBorder="1"/>
    <xf numFmtId="4" fontId="30" fillId="0" borderId="5" xfId="0" applyNumberFormat="1" applyFont="1" applyBorder="1" applyAlignment="1">
      <alignment horizontal="right" vertical="center" wrapText="1"/>
    </xf>
    <xf numFmtId="0" fontId="30" fillId="31" borderId="39" xfId="0" applyFont="1" applyFill="1" applyBorder="1" applyAlignment="1">
      <alignment vertical="center" wrapText="1"/>
    </xf>
    <xf numFmtId="0" fontId="30" fillId="31" borderId="39" xfId="0" applyFont="1" applyFill="1" applyBorder="1" applyAlignment="1">
      <alignment horizontal="center" vertical="center" wrapText="1"/>
    </xf>
    <xf numFmtId="0" fontId="24" fillId="0" borderId="1" xfId="0" applyFont="1" applyFill="1" applyBorder="1" applyAlignment="1">
      <alignment vertical="center" wrapText="1"/>
    </xf>
    <xf numFmtId="4" fontId="23" fillId="29" borderId="0" xfId="0" applyNumberFormat="1" applyFont="1" applyFill="1" applyBorder="1" applyAlignment="1">
      <alignment vertical="center"/>
    </xf>
    <xf numFmtId="0" fontId="29" fillId="29" borderId="0" xfId="0" applyFont="1" applyFill="1" applyAlignment="1">
      <alignment vertical="center"/>
    </xf>
    <xf numFmtId="4" fontId="29" fillId="29" borderId="0" xfId="0" applyNumberFormat="1" applyFont="1" applyFill="1" applyAlignment="1">
      <alignment vertical="center"/>
    </xf>
    <xf numFmtId="0" fontId="26" fillId="29" borderId="1" xfId="0" applyFont="1" applyFill="1" applyBorder="1" applyAlignment="1">
      <alignment horizontal="left" vertical="center" wrapText="1"/>
    </xf>
    <xf numFmtId="0" fontId="30" fillId="29" borderId="0" xfId="0" applyFont="1" applyFill="1" applyBorder="1" applyAlignment="1">
      <alignment horizontal="center" vertical="center" wrapText="1"/>
    </xf>
    <xf numFmtId="0" fontId="5" fillId="29" borderId="1" xfId="0" applyFont="1" applyFill="1" applyBorder="1" applyAlignment="1">
      <alignment horizontal="center" vertical="center"/>
    </xf>
    <xf numFmtId="0" fontId="5" fillId="29" borderId="1" xfId="0" applyFont="1" applyFill="1" applyBorder="1" applyAlignment="1">
      <alignment horizontal="center"/>
    </xf>
    <xf numFmtId="0" fontId="74" fillId="29" borderId="1" xfId="0" applyFont="1" applyFill="1" applyBorder="1" applyAlignment="1">
      <alignment horizontal="center" vertical="center"/>
    </xf>
    <xf numFmtId="4" fontId="79" fillId="0" borderId="1" xfId="0" applyNumberFormat="1" applyFont="1" applyBorder="1" applyAlignment="1">
      <alignment horizontal="center" vertical="center"/>
    </xf>
    <xf numFmtId="2" fontId="79" fillId="0" borderId="1" xfId="0" applyNumberFormat="1" applyFont="1" applyFill="1" applyBorder="1" applyAlignment="1">
      <alignment horizontal="center" vertical="center"/>
    </xf>
    <xf numFmtId="165" fontId="79" fillId="0" borderId="1" xfId="0" applyNumberFormat="1" applyFont="1" applyBorder="1" applyAlignment="1">
      <alignment horizontal="center" vertical="center"/>
    </xf>
    <xf numFmtId="4" fontId="30" fillId="31" borderId="5" xfId="0" applyNumberFormat="1" applyFont="1" applyFill="1" applyBorder="1" applyAlignment="1">
      <alignment horizontal="center" vertical="center" wrapText="1"/>
    </xf>
    <xf numFmtId="4" fontId="30" fillId="31" borderId="5" xfId="0" applyNumberFormat="1" applyFont="1" applyFill="1" applyBorder="1" applyAlignment="1">
      <alignment horizontal="right" vertical="center" wrapText="1"/>
    </xf>
    <xf numFmtId="0" fontId="29" fillId="29" borderId="39" xfId="0" applyFont="1" applyFill="1" applyBorder="1" applyAlignment="1">
      <alignment horizontal="left" vertical="center" wrapText="1"/>
    </xf>
    <xf numFmtId="4" fontId="29" fillId="0" borderId="39" xfId="0" applyNumberFormat="1" applyFont="1" applyBorder="1" applyAlignment="1">
      <alignment horizontal="center" vertical="center" wrapText="1"/>
    </xf>
    <xf numFmtId="170" fontId="29" fillId="0" borderId="39" xfId="0" applyNumberFormat="1" applyFont="1" applyBorder="1" applyAlignment="1">
      <alignment horizontal="right" vertical="center" wrapText="1"/>
    </xf>
    <xf numFmtId="4" fontId="29" fillId="0" borderId="39" xfId="0" applyNumberFormat="1" applyFont="1" applyBorder="1" applyAlignment="1">
      <alignment horizontal="right" vertical="center" wrapText="1"/>
    </xf>
    <xf numFmtId="0" fontId="29" fillId="29" borderId="0" xfId="0" applyFont="1" applyFill="1" applyBorder="1" applyAlignment="1">
      <alignment vertical="center"/>
    </xf>
    <xf numFmtId="0" fontId="79" fillId="0" borderId="0" xfId="0" applyFont="1" applyAlignment="1">
      <alignment vertical="center"/>
    </xf>
    <xf numFmtId="0" fontId="79" fillId="0" borderId="7" xfId="0" applyFont="1" applyBorder="1" applyAlignment="1">
      <alignment horizontal="left" vertical="center"/>
    </xf>
    <xf numFmtId="0" fontId="79" fillId="0" borderId="5" xfId="0" applyFont="1" applyBorder="1" applyAlignment="1">
      <alignment horizontal="left" vertical="center"/>
    </xf>
    <xf numFmtId="0" fontId="24" fillId="0" borderId="0" xfId="0" applyFont="1" applyFill="1" applyBorder="1" applyAlignment="1">
      <alignment vertical="center"/>
    </xf>
    <xf numFmtId="0" fontId="31" fillId="0" borderId="7" xfId="0" applyFont="1" applyBorder="1" applyAlignment="1"/>
    <xf numFmtId="0" fontId="24" fillId="0" borderId="7" xfId="0" applyFont="1" applyBorder="1" applyAlignment="1"/>
    <xf numFmtId="0" fontId="6" fillId="29" borderId="1" xfId="0" quotePrefix="1" applyFont="1" applyFill="1" applyBorder="1" applyAlignment="1">
      <alignment horizontal="left" vertical="center"/>
    </xf>
    <xf numFmtId="0" fontId="6" fillId="29" borderId="1" xfId="0" applyFont="1" applyFill="1" applyBorder="1" applyAlignment="1">
      <alignment horizontal="left" vertical="center"/>
    </xf>
    <xf numFmtId="0" fontId="79" fillId="29" borderId="1" xfId="0" applyFont="1" applyFill="1" applyBorder="1" applyAlignment="1">
      <alignment horizontal="left" vertical="center" wrapText="1"/>
    </xf>
    <xf numFmtId="0" fontId="23" fillId="0" borderId="7" xfId="0" applyFont="1" applyBorder="1" applyAlignment="1">
      <alignment horizontal="right" vertical="center"/>
    </xf>
    <xf numFmtId="4" fontId="24" fillId="0" borderId="7" xfId="0" applyNumberFormat="1"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7" xfId="0" applyFont="1" applyBorder="1" applyAlignment="1">
      <alignment horizontal="left" vertical="center" wrapText="1"/>
    </xf>
    <xf numFmtId="0" fontId="23" fillId="0" borderId="6" xfId="0" applyFont="1" applyBorder="1" applyAlignment="1">
      <alignment vertical="center"/>
    </xf>
    <xf numFmtId="0" fontId="23" fillId="0" borderId="6" xfId="0" applyFont="1" applyBorder="1" applyAlignment="1">
      <alignment horizontal="left" vertical="center"/>
    </xf>
    <xf numFmtId="4" fontId="24" fillId="0" borderId="7" xfId="0" applyNumberFormat="1" applyFont="1" applyBorder="1" applyAlignment="1">
      <alignment horizontal="right" vertical="center"/>
    </xf>
    <xf numFmtId="14" fontId="24" fillId="0" borderId="8" xfId="0" applyNumberFormat="1" applyFont="1" applyBorder="1" applyAlignment="1">
      <alignment horizontal="right" vertical="center"/>
    </xf>
    <xf numFmtId="10" fontId="24" fillId="0" borderId="8" xfId="0" applyNumberFormat="1" applyFont="1" applyBorder="1" applyAlignment="1">
      <alignment horizontal="right" vertical="center"/>
    </xf>
    <xf numFmtId="0" fontId="24" fillId="0" borderId="8" xfId="0" applyFont="1" applyFill="1" applyBorder="1" applyAlignment="1">
      <alignment vertical="center"/>
    </xf>
    <xf numFmtId="0" fontId="24" fillId="0" borderId="8" xfId="0" applyFont="1" applyBorder="1" applyAlignment="1">
      <alignment vertical="center"/>
    </xf>
    <xf numFmtId="4" fontId="31" fillId="0" borderId="22" xfId="0" applyNumberFormat="1" applyFont="1" applyBorder="1"/>
    <xf numFmtId="4" fontId="24" fillId="0" borderId="24" xfId="0" applyNumberFormat="1" applyFont="1" applyBorder="1" applyAlignment="1">
      <alignment horizontal="left" vertical="center"/>
    </xf>
    <xf numFmtId="0" fontId="74" fillId="0" borderId="1" xfId="0" applyFont="1" applyBorder="1" applyAlignment="1">
      <alignment horizontal="left" vertical="center"/>
    </xf>
    <xf numFmtId="0" fontId="74" fillId="32" borderId="1" xfId="0" applyFont="1" applyFill="1" applyBorder="1" applyAlignment="1">
      <alignment horizontal="center" vertical="center"/>
    </xf>
    <xf numFmtId="0" fontId="74" fillId="0" borderId="0" xfId="0" applyFont="1" applyFill="1" applyAlignment="1">
      <alignment vertical="center"/>
    </xf>
    <xf numFmtId="0" fontId="74" fillId="29" borderId="0" xfId="0" applyFont="1" applyFill="1" applyAlignment="1">
      <alignment vertical="center"/>
    </xf>
    <xf numFmtId="0" fontId="74" fillId="0" borderId="1" xfId="0" applyFont="1" applyBorder="1" applyAlignment="1">
      <alignment horizontal="left" vertical="center" wrapText="1"/>
    </xf>
    <xf numFmtId="0" fontId="79" fillId="29" borderId="0" xfId="0" applyFont="1" applyFill="1" applyAlignment="1">
      <alignment vertical="center"/>
    </xf>
    <xf numFmtId="0" fontId="74" fillId="0" borderId="1" xfId="0" applyFont="1" applyFill="1" applyBorder="1" applyAlignment="1">
      <alignment horizontal="left" vertical="center"/>
    </xf>
    <xf numFmtId="0" fontId="32" fillId="29" borderId="1" xfId="0" applyFont="1" applyFill="1" applyBorder="1" applyAlignment="1">
      <alignment vertical="center"/>
    </xf>
    <xf numFmtId="0" fontId="28" fillId="29" borderId="0"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72" fontId="24" fillId="0" borderId="7" xfId="0" applyNumberFormat="1" applyFont="1" applyFill="1" applyBorder="1" applyAlignment="1">
      <alignment horizontal="left" vertical="center"/>
    </xf>
    <xf numFmtId="172" fontId="24" fillId="0" borderId="8" xfId="0" applyNumberFormat="1" applyFont="1" applyFill="1" applyBorder="1" applyAlignment="1">
      <alignment horizontal="left" vertical="center"/>
    </xf>
    <xf numFmtId="166" fontId="27" fillId="2" borderId="6" xfId="0" applyNumberFormat="1" applyFont="1" applyFill="1" applyBorder="1" applyAlignment="1">
      <alignment horizontal="center" vertical="center"/>
    </xf>
    <xf numFmtId="166" fontId="27" fillId="2" borderId="8" xfId="0" applyNumberFormat="1" applyFont="1" applyFill="1" applyBorder="1" applyAlignment="1">
      <alignment horizontal="center" vertical="center"/>
    </xf>
    <xf numFmtId="0" fontId="71" fillId="0" borderId="9" xfId="0" applyFont="1" applyBorder="1" applyAlignment="1">
      <alignment horizontal="center" vertical="center" wrapText="1"/>
    </xf>
    <xf numFmtId="0" fontId="71" fillId="0" borderId="2"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25"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4" xfId="0" applyFont="1" applyBorder="1" applyAlignment="1">
      <alignment horizontal="center" vertical="center" wrapText="1"/>
    </xf>
    <xf numFmtId="44" fontId="63" fillId="66" borderId="6" xfId="188" applyFont="1" applyFill="1" applyBorder="1" applyAlignment="1">
      <alignment horizontal="center" vertical="center"/>
    </xf>
    <xf numFmtId="44" fontId="63" fillId="66" borderId="8" xfId="188" applyFont="1" applyFill="1" applyBorder="1" applyAlignment="1">
      <alignment horizontal="center" vertical="center"/>
    </xf>
    <xf numFmtId="10" fontId="63" fillId="66" borderId="23" xfId="0" applyNumberFormat="1" applyFont="1" applyFill="1" applyBorder="1" applyAlignment="1">
      <alignment horizontal="center" vertical="center"/>
    </xf>
    <xf numFmtId="10" fontId="63" fillId="66" borderId="0" xfId="0" applyNumberFormat="1" applyFont="1" applyFill="1" applyBorder="1" applyAlignment="1">
      <alignment horizontal="center" vertical="center"/>
    </xf>
    <xf numFmtId="10" fontId="63" fillId="66" borderId="25" xfId="0" applyNumberFormat="1" applyFont="1" applyFill="1" applyBorder="1" applyAlignment="1">
      <alignment horizontal="center" vertical="center"/>
    </xf>
    <xf numFmtId="166" fontId="27" fillId="2" borderId="1"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4" fontId="31" fillId="32"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1" xfId="0" applyFont="1" applyBorder="1" applyAlignment="1">
      <alignment horizontal="left" vertical="center" wrapText="1"/>
    </xf>
    <xf numFmtId="4" fontId="24" fillId="0" borderId="6" xfId="0" applyNumberFormat="1" applyFont="1" applyBorder="1" applyAlignment="1">
      <alignment horizontal="left" vertical="center"/>
    </xf>
    <xf numFmtId="4" fontId="24" fillId="0" borderId="7" xfId="0" applyNumberFormat="1" applyFont="1" applyBorder="1" applyAlignment="1">
      <alignment horizontal="left" vertical="center"/>
    </xf>
    <xf numFmtId="4" fontId="24" fillId="0" borderId="8" xfId="0" applyNumberFormat="1" applyFont="1" applyBorder="1" applyAlignment="1">
      <alignment horizontal="left" vertical="center"/>
    </xf>
    <xf numFmtId="172" fontId="24" fillId="0" borderId="9" xfId="0" applyNumberFormat="1" applyFont="1" applyFill="1" applyBorder="1" applyAlignment="1">
      <alignment horizontal="left" vertical="center"/>
    </xf>
    <xf numFmtId="172" fontId="24" fillId="0" borderId="2" xfId="0" applyNumberFormat="1" applyFont="1" applyFill="1" applyBorder="1" applyAlignment="1">
      <alignment horizontal="left" vertical="center"/>
    </xf>
    <xf numFmtId="172" fontId="24" fillId="0" borderId="13" xfId="0" applyNumberFormat="1" applyFont="1" applyFill="1" applyBorder="1" applyAlignment="1">
      <alignment horizontal="left" vertical="center"/>
    </xf>
    <xf numFmtId="0" fontId="23" fillId="0" borderId="5" xfId="0" applyFont="1" applyBorder="1" applyAlignment="1">
      <alignment horizontal="center" vertical="center"/>
    </xf>
    <xf numFmtId="0" fontId="23" fillId="0" borderId="38" xfId="0" applyFont="1" applyBorder="1" applyAlignment="1">
      <alignment horizontal="center" vertical="center"/>
    </xf>
    <xf numFmtId="0" fontId="62" fillId="0" borderId="5" xfId="0" applyFont="1" applyBorder="1" applyAlignment="1">
      <alignment horizontal="center" vertical="center" wrapText="1"/>
    </xf>
    <xf numFmtId="0" fontId="62" fillId="0" borderId="38" xfId="0" applyFont="1" applyBorder="1" applyAlignment="1">
      <alignment horizontal="center"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8" xfId="0" applyFont="1" applyBorder="1" applyAlignment="1">
      <alignment horizontal="left" vertical="center"/>
    </xf>
    <xf numFmtId="10" fontId="63" fillId="67" borderId="6" xfId="0" applyNumberFormat="1" applyFont="1" applyFill="1" applyBorder="1" applyAlignment="1">
      <alignment horizontal="right" vertical="center"/>
    </xf>
    <xf numFmtId="10" fontId="63" fillId="67" borderId="7" xfId="0" applyNumberFormat="1" applyFont="1" applyFill="1" applyBorder="1" applyAlignment="1">
      <alignment horizontal="right" vertical="center"/>
    </xf>
    <xf numFmtId="10" fontId="63" fillId="67" borderId="8" xfId="0" applyNumberFormat="1" applyFont="1" applyFill="1" applyBorder="1" applyAlignment="1">
      <alignment horizontal="right" vertical="center"/>
    </xf>
    <xf numFmtId="4" fontId="63" fillId="67" borderId="6" xfId="0" applyNumberFormat="1" applyFont="1" applyFill="1" applyBorder="1" applyAlignment="1">
      <alignment horizontal="center" vertical="center"/>
    </xf>
    <xf numFmtId="4" fontId="63" fillId="67" borderId="8"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2" borderId="39" xfId="0" applyNumberFormat="1" applyFont="1" applyFill="1" applyBorder="1" applyAlignment="1">
      <alignment horizontal="center" vertical="center"/>
    </xf>
    <xf numFmtId="0" fontId="72" fillId="4" borderId="6" xfId="0" applyFont="1" applyFill="1" applyBorder="1" applyAlignment="1">
      <alignment horizontal="center" vertical="center"/>
    </xf>
    <xf numFmtId="0" fontId="72" fillId="4" borderId="7" xfId="0" applyFont="1" applyFill="1" applyBorder="1" applyAlignment="1">
      <alignment horizontal="center" vertical="center"/>
    </xf>
    <xf numFmtId="0" fontId="23" fillId="6" borderId="1" xfId="0" applyFont="1" applyFill="1" applyBorder="1" applyAlignment="1">
      <alignment horizontal="center" vertical="center"/>
    </xf>
    <xf numFmtId="0" fontId="24" fillId="0" borderId="7" xfId="0" applyFont="1" applyBorder="1" applyAlignment="1">
      <alignment horizontal="left" vertical="center" wrapText="1"/>
    </xf>
    <xf numFmtId="2" fontId="24" fillId="0" borderId="39" xfId="0" applyNumberFormat="1" applyFont="1" applyBorder="1" applyAlignment="1">
      <alignment horizontal="left" vertical="center"/>
    </xf>
    <xf numFmtId="4" fontId="23" fillId="5" borderId="1" xfId="0" applyNumberFormat="1" applyFont="1" applyFill="1" applyBorder="1" applyAlignment="1">
      <alignment horizontal="center" vertical="center"/>
    </xf>
    <xf numFmtId="0" fontId="73" fillId="0" borderId="6" xfId="0" applyFont="1" applyBorder="1" applyAlignment="1">
      <alignment horizontal="left" vertical="center"/>
    </xf>
    <xf numFmtId="0" fontId="73" fillId="0" borderId="7" xfId="0" applyFont="1" applyBorder="1" applyAlignment="1">
      <alignment horizontal="left"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29" fillId="0" borderId="1" xfId="2" applyFont="1" applyBorder="1" applyAlignment="1">
      <alignment horizontal="center" vertical="center"/>
    </xf>
    <xf numFmtId="0" fontId="33" fillId="4" borderId="1" xfId="0" applyFont="1" applyFill="1" applyBorder="1" applyAlignment="1">
      <alignment horizontal="center" vertical="center"/>
    </xf>
    <xf numFmtId="0" fontId="29" fillId="0" borderId="1" xfId="2" applyFont="1" applyBorder="1" applyAlignment="1">
      <alignment horizontal="left" vertical="center"/>
    </xf>
    <xf numFmtId="0" fontId="36" fillId="3" borderId="6" xfId="2" applyFont="1" applyFill="1" applyBorder="1" applyAlignment="1">
      <alignment horizontal="left" vertical="center"/>
    </xf>
    <xf numFmtId="0" fontId="36" fillId="3" borderId="7" xfId="2" applyFont="1" applyFill="1" applyBorder="1" applyAlignment="1">
      <alignment horizontal="left" vertical="center"/>
    </xf>
    <xf numFmtId="0" fontId="36" fillId="3" borderId="8" xfId="2" applyFont="1" applyFill="1" applyBorder="1" applyAlignment="1">
      <alignment horizontal="left" vertical="center"/>
    </xf>
    <xf numFmtId="10" fontId="29" fillId="0" borderId="1" xfId="2" applyNumberFormat="1" applyFont="1" applyBorder="1" applyAlignment="1">
      <alignment horizontal="center" vertical="center"/>
    </xf>
    <xf numFmtId="0" fontId="26" fillId="0" borderId="0" xfId="3" applyFont="1" applyBorder="1" applyAlignment="1">
      <alignment horizontal="left" vertical="center" wrapText="1"/>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10" fontId="36" fillId="3" borderId="6" xfId="2" applyNumberFormat="1" applyFont="1" applyFill="1" applyBorder="1" applyAlignment="1">
      <alignment horizontal="center" vertical="center"/>
    </xf>
    <xf numFmtId="10" fontId="36" fillId="3" borderId="8" xfId="2" applyNumberFormat="1" applyFont="1" applyFill="1" applyBorder="1" applyAlignment="1">
      <alignment horizontal="center"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23" fillId="4" borderId="1" xfId="0" applyFont="1" applyFill="1" applyBorder="1" applyAlignment="1">
      <alignment horizontal="center" vertical="center"/>
    </xf>
    <xf numFmtId="10" fontId="36" fillId="3" borderId="1" xfId="2" applyNumberFormat="1" applyFont="1" applyFill="1" applyBorder="1" applyAlignment="1">
      <alignment horizontal="center" vertical="center"/>
    </xf>
    <xf numFmtId="14" fontId="24" fillId="0" borderId="7" xfId="0" applyNumberFormat="1" applyFont="1" applyBorder="1" applyAlignment="1">
      <alignment horizontal="center" vertical="center"/>
    </xf>
    <xf numFmtId="0" fontId="24" fillId="0" borderId="7" xfId="0" applyFont="1" applyBorder="1" applyAlignment="1">
      <alignment horizontal="center" vertical="center" wrapText="1"/>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24" fillId="0" borderId="7" xfId="0" applyFont="1" applyBorder="1" applyAlignment="1">
      <alignment horizontal="center" wrapText="1"/>
    </xf>
    <xf numFmtId="172" fontId="24" fillId="0" borderId="6" xfId="0" applyNumberFormat="1" applyFont="1" applyFill="1" applyBorder="1" applyAlignment="1">
      <alignment horizontal="left" vertical="center"/>
    </xf>
    <xf numFmtId="0" fontId="36" fillId="3" borderId="1" xfId="2" applyFont="1" applyFill="1" applyBorder="1" applyAlignment="1">
      <alignment horizontal="left" vertical="center"/>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0" borderId="6" xfId="0" applyFont="1" applyBorder="1" applyAlignment="1">
      <alignment horizontal="right" vertical="center" wrapText="1"/>
    </xf>
    <xf numFmtId="0" fontId="30" fillId="0" borderId="7" xfId="0" applyFont="1" applyBorder="1" applyAlignment="1">
      <alignment horizontal="right" vertical="center" wrapText="1"/>
    </xf>
    <xf numFmtId="0" fontId="30" fillId="0" borderId="8" xfId="0" applyFont="1" applyBorder="1" applyAlignment="1">
      <alignment horizontal="right" vertical="center" wrapText="1"/>
    </xf>
    <xf numFmtId="0" fontId="30" fillId="68" borderId="9" xfId="0" applyFont="1" applyFill="1" applyBorder="1" applyAlignment="1">
      <alignment horizontal="left" vertical="center" wrapText="1"/>
    </xf>
    <xf numFmtId="0" fontId="30" fillId="68" borderId="2" xfId="0" applyFont="1" applyFill="1" applyBorder="1" applyAlignment="1">
      <alignment horizontal="left" vertical="center" wrapText="1"/>
    </xf>
    <xf numFmtId="0" fontId="30" fillId="68" borderId="13" xfId="0" applyFont="1" applyFill="1" applyBorder="1" applyAlignment="1">
      <alignment horizontal="left" vertical="center" wrapText="1"/>
    </xf>
    <xf numFmtId="0" fontId="30" fillId="31" borderId="6" xfId="0" applyFont="1" applyFill="1" applyBorder="1" applyAlignment="1">
      <alignment horizontal="left" vertical="center" wrapText="1"/>
    </xf>
    <xf numFmtId="0" fontId="30" fillId="31" borderId="7" xfId="0" applyFont="1" applyFill="1" applyBorder="1" applyAlignment="1">
      <alignment horizontal="left" vertical="center" wrapText="1"/>
    </xf>
    <xf numFmtId="0" fontId="30" fillId="31" borderId="8" xfId="0" applyFont="1" applyFill="1" applyBorder="1" applyAlignment="1">
      <alignment horizontal="left" vertical="center" wrapText="1"/>
    </xf>
    <xf numFmtId="0" fontId="30" fillId="68" borderId="6" xfId="0" applyFont="1" applyFill="1" applyBorder="1" applyAlignment="1">
      <alignment horizontal="left" vertical="center" wrapText="1"/>
    </xf>
    <xf numFmtId="0" fontId="30" fillId="68" borderId="7" xfId="0" applyFont="1" applyFill="1" applyBorder="1" applyAlignment="1">
      <alignment horizontal="left" vertical="center" wrapText="1"/>
    </xf>
    <xf numFmtId="0" fontId="30" fillId="68" borderId="8" xfId="0" applyFont="1" applyFill="1" applyBorder="1" applyAlignment="1">
      <alignment horizontal="left" vertical="center" wrapText="1"/>
    </xf>
    <xf numFmtId="0" fontId="30" fillId="68" borderId="1" xfId="0" applyFont="1" applyFill="1" applyBorder="1" applyAlignment="1">
      <alignment horizontal="left" vertical="center" wrapText="1"/>
    </xf>
    <xf numFmtId="170" fontId="30" fillId="68" borderId="1" xfId="0" applyNumberFormat="1" applyFont="1" applyFill="1" applyBorder="1" applyAlignment="1">
      <alignment horizontal="left"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29" borderId="6" xfId="0" applyFont="1" applyFill="1" applyBorder="1" applyAlignment="1">
      <alignment horizontal="center" vertical="center" wrapText="1"/>
    </xf>
    <xf numFmtId="0" fontId="30" fillId="29" borderId="7" xfId="0" applyFont="1" applyFill="1" applyBorder="1" applyAlignment="1">
      <alignment horizontal="center" vertical="center" wrapText="1"/>
    </xf>
    <xf numFmtId="0" fontId="30" fillId="29" borderId="8" xfId="0" applyFont="1" applyFill="1" applyBorder="1" applyAlignment="1">
      <alignment horizontal="center" vertical="center" wrapText="1"/>
    </xf>
    <xf numFmtId="4" fontId="23" fillId="29" borderId="6" xfId="0" applyNumberFormat="1" applyFont="1" applyFill="1" applyBorder="1" applyAlignment="1">
      <alignment horizontal="center" vertical="center"/>
    </xf>
    <xf numFmtId="4" fontId="23" fillId="29" borderId="7" xfId="0" applyNumberFormat="1" applyFont="1" applyFill="1" applyBorder="1" applyAlignment="1">
      <alignment horizontal="center" vertical="center"/>
    </xf>
    <xf numFmtId="4" fontId="23" fillId="29" borderId="8" xfId="0" applyNumberFormat="1" applyFont="1" applyFill="1" applyBorder="1" applyAlignment="1">
      <alignment horizontal="center" vertical="center"/>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68" borderId="1" xfId="0" applyFont="1" applyFill="1" applyBorder="1" applyAlignment="1">
      <alignment horizontal="center" vertical="center" wrapText="1"/>
    </xf>
    <xf numFmtId="170" fontId="30" fillId="68" borderId="1" xfId="0" applyNumberFormat="1" applyFont="1" applyFill="1" applyBorder="1" applyAlignment="1">
      <alignment horizontal="center" vertical="center" wrapText="1"/>
    </xf>
    <xf numFmtId="0" fontId="29" fillId="68" borderId="1" xfId="0" applyFont="1" applyFill="1" applyBorder="1" applyAlignment="1">
      <alignment horizontal="right" vertical="center" wrapText="1"/>
    </xf>
    <xf numFmtId="0" fontId="26" fillId="29" borderId="1" xfId="0" applyFont="1" applyFill="1" applyBorder="1" applyAlignment="1">
      <alignment horizontal="left" vertical="center" wrapText="1"/>
    </xf>
    <xf numFmtId="170" fontId="26" fillId="29" borderId="1" xfId="0" applyNumberFormat="1" applyFont="1" applyFill="1" applyBorder="1" applyAlignment="1">
      <alignment horizontal="left" vertical="center"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29" borderId="6" xfId="0" applyFont="1" applyFill="1" applyBorder="1" applyAlignment="1">
      <alignment horizontal="left" vertical="center" wrapText="1"/>
    </xf>
    <xf numFmtId="0" fontId="29" fillId="29" borderId="7" xfId="0" applyFont="1" applyFill="1" applyBorder="1" applyAlignment="1">
      <alignment horizontal="left" vertical="center" wrapText="1"/>
    </xf>
    <xf numFmtId="0" fontId="29" fillId="29" borderId="8" xfId="0" applyFont="1" applyFill="1" applyBorder="1" applyAlignment="1">
      <alignment horizontal="left" vertical="center" wrapText="1"/>
    </xf>
    <xf numFmtId="0" fontId="29" fillId="0" borderId="7" xfId="0" applyFont="1" applyBorder="1" applyAlignment="1">
      <alignment horizontal="center" vertical="center"/>
    </xf>
    <xf numFmtId="0" fontId="26" fillId="29" borderId="6" xfId="0" applyFont="1" applyFill="1" applyBorder="1" applyAlignment="1">
      <alignment horizontal="left" vertical="center" wrapText="1"/>
    </xf>
    <xf numFmtId="0" fontId="26" fillId="29" borderId="7" xfId="0" applyFont="1" applyFill="1" applyBorder="1" applyAlignment="1">
      <alignment horizontal="left" vertical="center" wrapText="1"/>
    </xf>
    <xf numFmtId="0" fontId="26" fillId="29" borderId="8" xfId="0" applyFont="1" applyFill="1" applyBorder="1" applyAlignment="1">
      <alignment horizontal="left" vertical="center" wrapText="1"/>
    </xf>
    <xf numFmtId="0" fontId="30" fillId="29" borderId="23" xfId="0" applyFont="1" applyFill="1" applyBorder="1" applyAlignment="1">
      <alignment horizontal="center" vertical="center" wrapText="1"/>
    </xf>
    <xf numFmtId="0" fontId="30" fillId="29" borderId="0" xfId="0" applyFont="1" applyFill="1" applyBorder="1" applyAlignment="1">
      <alignment horizontal="center" vertical="center" wrapText="1"/>
    </xf>
    <xf numFmtId="0" fontId="27" fillId="68" borderId="1" xfId="0" applyFont="1" applyFill="1" applyBorder="1" applyAlignment="1">
      <alignment horizontal="left" vertical="center" wrapText="1"/>
    </xf>
    <xf numFmtId="0" fontId="30" fillId="31" borderId="22" xfId="0" applyFont="1" applyFill="1" applyBorder="1" applyAlignment="1">
      <alignment horizontal="left" vertical="center" wrapText="1"/>
    </xf>
    <xf numFmtId="0" fontId="30" fillId="31" borderId="24" xfId="0" applyFont="1" applyFill="1" applyBorder="1" applyAlignment="1">
      <alignment horizontal="left" vertical="center" wrapText="1"/>
    </xf>
    <xf numFmtId="0" fontId="24" fillId="0" borderId="6" xfId="0" applyFont="1" applyBorder="1" applyAlignment="1">
      <alignment horizontal="left"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4" fontId="23" fillId="68" borderId="1" xfId="0" applyNumberFormat="1" applyFont="1" applyFill="1" applyBorder="1" applyAlignment="1">
      <alignment horizontal="center" vertical="center"/>
    </xf>
    <xf numFmtId="0" fontId="76" fillId="68" borderId="1" xfId="0" applyFont="1" applyFill="1" applyBorder="1" applyAlignment="1">
      <alignment horizontal="left" vertical="center" wrapText="1"/>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30" fillId="68" borderId="6" xfId="0" applyFont="1" applyFill="1" applyBorder="1" applyAlignment="1">
      <alignment horizontal="center" vertical="center"/>
    </xf>
    <xf numFmtId="0" fontId="30" fillId="68" borderId="8" xfId="0" applyFont="1" applyFill="1" applyBorder="1" applyAlignment="1">
      <alignment horizontal="center" vertical="center"/>
    </xf>
    <xf numFmtId="0" fontId="30" fillId="68" borderId="39" xfId="0" applyFont="1" applyFill="1" applyBorder="1" applyAlignment="1">
      <alignment horizontal="left" vertical="center" wrapText="1"/>
    </xf>
    <xf numFmtId="0" fontId="30" fillId="68" borderId="39" xfId="0" applyFont="1" applyFill="1" applyBorder="1" applyAlignment="1">
      <alignment horizontal="center" vertical="center" wrapText="1"/>
    </xf>
    <xf numFmtId="170" fontId="30" fillId="68" borderId="39" xfId="0" applyNumberFormat="1" applyFont="1" applyFill="1" applyBorder="1" applyAlignment="1">
      <alignment horizontal="center" vertical="center" wrapText="1"/>
    </xf>
    <xf numFmtId="0" fontId="29" fillId="68" borderId="39" xfId="0" applyFont="1" applyFill="1" applyBorder="1" applyAlignment="1">
      <alignment horizontal="right" vertical="center" wrapText="1"/>
    </xf>
    <xf numFmtId="0" fontId="30" fillId="0" borderId="9" xfId="0" applyFont="1" applyBorder="1" applyAlignment="1">
      <alignment horizontal="right" vertical="center" wrapText="1"/>
    </xf>
    <xf numFmtId="0" fontId="30" fillId="0" borderId="2" xfId="0" applyFont="1" applyBorder="1" applyAlignment="1">
      <alignment horizontal="right" vertical="center" wrapText="1"/>
    </xf>
    <xf numFmtId="0" fontId="30" fillId="0" borderId="13" xfId="0" applyFont="1" applyBorder="1" applyAlignment="1">
      <alignment horizontal="righ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30" fillId="31" borderId="9" xfId="0" applyFont="1" applyFill="1" applyBorder="1" applyAlignment="1">
      <alignment horizontal="left" vertical="center" wrapText="1"/>
    </xf>
    <xf numFmtId="0" fontId="30" fillId="31" borderId="2" xfId="0" applyFont="1" applyFill="1" applyBorder="1" applyAlignment="1">
      <alignment horizontal="left" vertical="center" wrapText="1"/>
    </xf>
    <xf numFmtId="0" fontId="30" fillId="31" borderId="13" xfId="0" applyFont="1" applyFill="1" applyBorder="1" applyAlignment="1">
      <alignment horizontal="left" vertical="center" wrapText="1"/>
    </xf>
    <xf numFmtId="0" fontId="30" fillId="30" borderId="6" xfId="0" applyFont="1" applyFill="1" applyBorder="1" applyAlignment="1">
      <alignment horizontal="left" vertical="center" wrapText="1"/>
    </xf>
    <xf numFmtId="0" fontId="30" fillId="30" borderId="7" xfId="0" applyFont="1" applyFill="1" applyBorder="1" applyAlignment="1">
      <alignment horizontal="left" vertical="center" wrapText="1"/>
    </xf>
    <xf numFmtId="0" fontId="30" fillId="30" borderId="8" xfId="0" applyFont="1" applyFill="1" applyBorder="1" applyAlignment="1">
      <alignment horizontal="left" vertical="center" wrapText="1"/>
    </xf>
    <xf numFmtId="0" fontId="24" fillId="0" borderId="1" xfId="0" applyFont="1" applyBorder="1" applyAlignment="1">
      <alignment horizontal="left" wrapText="1"/>
    </xf>
    <xf numFmtId="0" fontId="24" fillId="0" borderId="22" xfId="0" applyFont="1" applyBorder="1" applyAlignment="1">
      <alignment horizontal="left" wrapText="1"/>
    </xf>
    <xf numFmtId="0" fontId="24" fillId="0" borderId="24" xfId="0" applyFont="1" applyBorder="1" applyAlignment="1">
      <alignment horizontal="left"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30" fillId="0" borderId="7" xfId="0" applyFont="1" applyFill="1" applyBorder="1" applyAlignment="1">
      <alignment horizontal="center" vertical="center" wrapText="1"/>
    </xf>
    <xf numFmtId="1" fontId="6" fillId="64" borderId="5" xfId="197" applyNumberFormat="1" applyFont="1" applyFill="1" applyBorder="1" applyAlignment="1">
      <alignment horizontal="center" vertical="center" wrapText="1"/>
    </xf>
    <xf numFmtId="1" fontId="6" fillId="64" borderId="38" xfId="197" applyNumberFormat="1" applyFont="1" applyFill="1" applyBorder="1" applyAlignment="1">
      <alignment horizontal="center" vertical="center" wrapText="1"/>
    </xf>
    <xf numFmtId="1" fontId="6" fillId="64" borderId="39" xfId="197" applyNumberFormat="1" applyFont="1" applyFill="1" applyBorder="1" applyAlignment="1">
      <alignment horizontal="center" vertical="center" wrapText="1"/>
    </xf>
    <xf numFmtId="4" fontId="6" fillId="64" borderId="5" xfId="197" applyNumberFormat="1" applyFont="1" applyFill="1" applyBorder="1" applyAlignment="1">
      <alignment horizontal="left" vertical="center" wrapText="1"/>
    </xf>
    <xf numFmtId="4" fontId="6" fillId="64" borderId="38" xfId="197" applyNumberFormat="1" applyFont="1" applyFill="1" applyBorder="1" applyAlignment="1">
      <alignment horizontal="left" vertical="center" wrapText="1"/>
    </xf>
    <xf numFmtId="4" fontId="6" fillId="64" borderId="39" xfId="197" applyNumberFormat="1" applyFont="1" applyFill="1" applyBorder="1" applyAlignment="1">
      <alignment horizontal="left" vertical="center" wrapText="1"/>
    </xf>
    <xf numFmtId="167" fontId="64" fillId="29" borderId="5" xfId="42" applyFont="1" applyFill="1" applyBorder="1" applyAlignment="1">
      <alignment horizontal="center" vertical="center" wrapText="1"/>
    </xf>
    <xf numFmtId="167" fontId="64" fillId="29" borderId="38" xfId="42" applyFont="1" applyFill="1" applyBorder="1" applyAlignment="1">
      <alignment horizontal="center" vertical="center" wrapText="1"/>
    </xf>
    <xf numFmtId="167" fontId="64" fillId="29" borderId="39" xfId="42" applyFont="1" applyFill="1" applyBorder="1" applyAlignment="1">
      <alignment horizontal="center" vertical="center" wrapText="1"/>
    </xf>
    <xf numFmtId="1" fontId="6" fillId="64" borderId="1" xfId="197" applyNumberFormat="1" applyFont="1" applyFill="1" applyBorder="1" applyAlignment="1">
      <alignment horizontal="center" vertical="center" wrapText="1"/>
    </xf>
    <xf numFmtId="4" fontId="6" fillId="64" borderId="1" xfId="197" applyNumberFormat="1" applyFont="1" applyFill="1" applyBorder="1" applyAlignment="1">
      <alignment horizontal="left" vertical="center" wrapText="1"/>
    </xf>
    <xf numFmtId="167" fontId="64" fillId="29" borderId="1" xfId="42" applyFont="1" applyFill="1" applyBorder="1" applyAlignment="1">
      <alignment horizontal="center" vertical="center" wrapText="1"/>
    </xf>
    <xf numFmtId="4" fontId="6" fillId="64" borderId="1" xfId="197" applyNumberFormat="1" applyFont="1" applyFill="1" applyBorder="1" applyAlignment="1">
      <alignment vertical="center" wrapText="1"/>
    </xf>
    <xf numFmtId="0" fontId="64" fillId="0" borderId="6" xfId="197" applyNumberFormat="1" applyFont="1" applyBorder="1" applyAlignment="1">
      <alignment horizontal="center" vertical="center" wrapText="1"/>
    </xf>
    <xf numFmtId="0" fontId="64" fillId="0" borderId="7" xfId="197" applyNumberFormat="1" applyFont="1" applyBorder="1" applyAlignment="1">
      <alignment horizontal="center" vertical="center" wrapText="1"/>
    </xf>
    <xf numFmtId="0" fontId="64" fillId="0" borderId="8" xfId="197" applyNumberFormat="1" applyFont="1" applyBorder="1" applyAlignment="1">
      <alignment horizontal="center" vertical="center" wrapText="1"/>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5" fillId="5" borderId="1" xfId="0" applyFont="1" applyFill="1" applyBorder="1" applyAlignment="1">
      <alignment horizont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32" borderId="6" xfId="0" applyFont="1" applyFill="1" applyBorder="1" applyAlignment="1">
      <alignment horizontal="right" vertical="center"/>
    </xf>
    <xf numFmtId="0" fontId="5" fillId="32" borderId="7" xfId="0" applyFont="1" applyFill="1" applyBorder="1" applyAlignment="1">
      <alignment horizontal="right" vertical="center"/>
    </xf>
    <xf numFmtId="0" fontId="5" fillId="32" borderId="8" xfId="0" applyFont="1" applyFill="1" applyBorder="1" applyAlignment="1">
      <alignment horizontal="right" vertical="center"/>
    </xf>
    <xf numFmtId="2" fontId="0" fillId="29" borderId="6" xfId="0" applyNumberFormat="1" applyFill="1" applyBorder="1" applyAlignment="1">
      <alignment horizontal="center" vertical="center"/>
    </xf>
    <xf numFmtId="2" fontId="0" fillId="29" borderId="8" xfId="0" applyNumberFormat="1" applyFill="1" applyBorder="1" applyAlignment="1">
      <alignment horizontal="center" vertical="center"/>
    </xf>
    <xf numFmtId="0" fontId="0" fillId="69" borderId="6" xfId="0" applyFill="1" applyBorder="1" applyAlignment="1">
      <alignment horizontal="center" vertical="center"/>
    </xf>
    <xf numFmtId="0" fontId="0" fillId="69" borderId="7" xfId="0" applyFill="1" applyBorder="1" applyAlignment="1">
      <alignment horizontal="center" vertical="center"/>
    </xf>
    <xf numFmtId="0" fontId="0" fillId="69" borderId="8" xfId="0" applyFill="1" applyBorder="1" applyAlignment="1">
      <alignment horizontal="center" vertical="center"/>
    </xf>
    <xf numFmtId="0" fontId="65" fillId="65" borderId="6" xfId="0" applyFont="1" applyFill="1" applyBorder="1" applyAlignment="1">
      <alignment horizontal="center"/>
    </xf>
    <xf numFmtId="0" fontId="65" fillId="65" borderId="7" xfId="0" applyFont="1" applyFill="1" applyBorder="1" applyAlignment="1">
      <alignment horizontal="center"/>
    </xf>
    <xf numFmtId="0" fontId="65" fillId="65" borderId="8" xfId="0" applyFont="1" applyFill="1" applyBorder="1" applyAlignment="1">
      <alignment horizontal="center"/>
    </xf>
    <xf numFmtId="0" fontId="0" fillId="29" borderId="6" xfId="0" applyFill="1" applyBorder="1" applyAlignment="1">
      <alignment horizontal="left"/>
    </xf>
    <xf numFmtId="0" fontId="0" fillId="29" borderId="7" xfId="0" applyFill="1" applyBorder="1" applyAlignment="1">
      <alignment horizontal="left"/>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FA76A"/>
      <color rgb="FF6EBA86"/>
      <color rgb="FFFFFFCC"/>
      <color rgb="FFFFFF99"/>
      <color rgb="FF0EA632"/>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28</xdr:row>
      <xdr:rowOff>28575</xdr:rowOff>
    </xdr:from>
    <xdr:to>
      <xdr:col>7</xdr:col>
      <xdr:colOff>47626</xdr:colOff>
      <xdr:row>31</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28</xdr:row>
      <xdr:rowOff>76200</xdr:rowOff>
    </xdr:from>
    <xdr:to>
      <xdr:col>8</xdr:col>
      <xdr:colOff>11781</xdr:colOff>
      <xdr:row>30</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semcid\arquivos\06_%20OBRAS%20PUBLICAS\02_PROJETOS-OBRAS\POSTOS%20DE%20SA&#218;DE\PSF%20BOA%20ESPERAN&#199;A\AMPLIA&#199;&#195;O-%202020\COMPLEMENTARES\EL&#201;TRICO\Or&#231;amento_PSF%20BOA%20ESPERAN&#199;A_El&#233;tr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semcid\arquivos\06_%20OBRAS%20PUBLICAS\02_PROJETOS-OBRAS\POSTOS%20DE%20SA&#218;DE\PSF%20BOA%20ESPERAN&#199;A\AMPLIA&#199;&#195;O-%202020\OR&#199;AMENTO\Or&#231;amento_PSF%20BOA%20ESPERAN&#199;A%20-%20Hidrossanit&#225;ri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celo\Desktop\Or&#231;amento_PSF%20BOA%20ESPERAN&#199;A_El&#233;tr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Resumo"/>
      <sheetName val="Cronograma"/>
      <sheetName val="BDI - Serviços"/>
      <sheetName val="BDI-Equipamentos"/>
      <sheetName val="Composição"/>
      <sheetName val="Mapa de cotação"/>
      <sheetName val="Memória de Calculo"/>
    </sheetNames>
    <sheetDataSet>
      <sheetData sheetId="0"/>
      <sheetData sheetId="1">
        <row r="4">
          <cell r="J4">
            <v>0.24940000000000001</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Resumo"/>
      <sheetName val="Cronograma"/>
      <sheetName val="BDI - Serviços"/>
      <sheetName val="BDI-Equipamentos"/>
      <sheetName val="Composição"/>
      <sheetName val="Memória de Calculo"/>
    </sheetNames>
    <sheetDataSet>
      <sheetData sheetId="0" refreshError="1"/>
      <sheetData sheetId="1">
        <row r="4">
          <cell r="J4">
            <v>0.24940000000000001</v>
          </cell>
        </row>
        <row r="5">
          <cell r="J5">
            <v>0.1278</v>
          </cell>
        </row>
      </sheetData>
      <sheetData sheetId="2" refreshError="1"/>
      <sheetData sheetId="3" refreshError="1"/>
      <sheetData sheetId="4" refreshError="1"/>
      <sheetData sheetId="5" refreshError="1"/>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Resumo"/>
      <sheetName val="Cronograma"/>
      <sheetName val="BDI - Serviços"/>
      <sheetName val="BDI-Equipamentos"/>
      <sheetName val="Composição"/>
      <sheetName val="Mapa de cotação"/>
      <sheetName val="Memória de Calculo"/>
    </sheetNames>
    <sheetDataSet>
      <sheetData sheetId="0" refreshError="1"/>
      <sheetData sheetId="1">
        <row r="4">
          <cell r="J4">
            <v>0.24940000000000001</v>
          </cell>
        </row>
      </sheetData>
      <sheetData sheetId="2" refreshError="1"/>
      <sheetData sheetId="3" refreshError="1"/>
      <sheetData sheetId="4" refreshError="1"/>
      <sheetData sheetId="5" refreshError="1"/>
      <sheetData sheetId="6">
        <row r="6">
          <cell r="A6" t="str">
            <v xml:space="preserve">DISJUNTOR TRIPOLAR TIPO DIN, CORRENTE NOMINAL DE 63A - FORNECIMENTO E INSTALAÇÃO. </v>
          </cell>
        </row>
        <row r="20">
          <cell r="A20" t="str">
            <v>TERMINAL OU CONECTOR DE PRESSAO - PARA CABO 10MM2 - FORNECIMENTO E INSTALAÇÃO</v>
          </cell>
        </row>
      </sheetData>
      <sheetData sheetId="7" refreshError="1"/>
      <sheetData sheetId="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zoomScaleNormal="100" zoomScaleSheetLayoutView="100" workbookViewId="0">
      <selection activeCell="A49" sqref="A49"/>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461" t="s">
        <v>691</v>
      </c>
      <c r="B19" s="461"/>
      <c r="C19" s="461"/>
      <c r="D19" s="461"/>
    </row>
    <row r="20" spans="1:4" ht="15" customHeight="1">
      <c r="A20" s="461"/>
      <c r="B20" s="461"/>
      <c r="C20" s="461"/>
      <c r="D20" s="461"/>
    </row>
    <row r="21" spans="1:4">
      <c r="A21" s="461"/>
      <c r="B21" s="461"/>
      <c r="C21" s="461"/>
      <c r="D21" s="461"/>
    </row>
    <row r="22" spans="1:4">
      <c r="A22" s="461"/>
      <c r="B22" s="461"/>
      <c r="C22" s="461"/>
      <c r="D22" s="461"/>
    </row>
    <row r="23" spans="1:4">
      <c r="A23" s="461"/>
      <c r="B23" s="461"/>
      <c r="C23" s="461"/>
      <c r="D23" s="461"/>
    </row>
    <row r="24" spans="1:4">
      <c r="A24" s="461"/>
      <c r="B24" s="461"/>
      <c r="C24" s="461"/>
      <c r="D24" s="461"/>
    </row>
    <row r="25" spans="1:4">
      <c r="A25" s="461"/>
      <c r="B25" s="461"/>
      <c r="C25" s="461"/>
      <c r="D25" s="461"/>
    </row>
    <row r="26" spans="1:4">
      <c r="A26" s="4"/>
      <c r="B26" s="4"/>
      <c r="D26" s="33"/>
    </row>
    <row r="27" spans="1:4">
      <c r="A27" s="4"/>
      <c r="B27" s="4"/>
      <c r="D27" s="9"/>
    </row>
    <row r="28" spans="1:4">
      <c r="A28" s="4"/>
      <c r="B28" s="4"/>
      <c r="D28" s="9"/>
    </row>
    <row r="29" spans="1:4">
      <c r="A29" s="4"/>
      <c r="B29" s="4"/>
      <c r="C29" s="4"/>
      <c r="D29" s="4"/>
    </row>
    <row r="30" spans="1:4">
      <c r="A30" s="4"/>
      <c r="B30" s="4"/>
      <c r="C30" s="4"/>
      <c r="D30" s="4"/>
    </row>
    <row r="46" spans="1:6">
      <c r="E46" s="4"/>
      <c r="F46" s="4"/>
    </row>
    <row r="47" spans="1:6">
      <c r="A47" s="108" t="s">
        <v>171</v>
      </c>
      <c r="B47" s="108"/>
      <c r="C47" s="73"/>
      <c r="D47" s="73"/>
      <c r="E47" s="74"/>
      <c r="F47" s="10"/>
    </row>
    <row r="48" spans="1:6">
      <c r="A48" s="9" t="s">
        <v>692</v>
      </c>
      <c r="B48" s="9"/>
      <c r="C48" s="9"/>
      <c r="D48" s="9"/>
      <c r="E48" s="9"/>
      <c r="F48" s="9"/>
    </row>
    <row r="49" spans="1:6">
      <c r="A49" s="9" t="s">
        <v>860</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25"/>
  <sheetViews>
    <sheetView showZeros="0" view="pageBreakPreview" zoomScaleNormal="100" zoomScaleSheetLayoutView="100" zoomScalePageLayoutView="70" workbookViewId="0">
      <pane ySplit="11" topLeftCell="A280" activePane="bottomLeft" state="frozen"/>
      <selection pane="bottomLeft" activeCell="I313" sqref="I313"/>
    </sheetView>
  </sheetViews>
  <sheetFormatPr defaultRowHeight="14.25"/>
  <cols>
    <col min="1" max="1" width="14.28515625" style="35" customWidth="1"/>
    <col min="2" max="2" width="13" style="35" customWidth="1"/>
    <col min="3" max="3" width="7.140625" style="40" customWidth="1"/>
    <col min="4" max="4" width="100.7109375" style="38" customWidth="1"/>
    <col min="5" max="5" width="9" style="35" customWidth="1"/>
    <col min="6" max="6" width="12.140625" style="39" bestFit="1" customWidth="1"/>
    <col min="7" max="7" width="12.7109375" style="39" customWidth="1"/>
    <col min="8" max="8" width="13.7109375" style="39" customWidth="1"/>
    <col min="9" max="9" width="11.7109375" style="35" customWidth="1"/>
    <col min="10" max="10" width="24.85546875" style="39" customWidth="1"/>
    <col min="11" max="12" width="11" style="112" bestFit="1" customWidth="1"/>
    <col min="13" max="13" width="15.5703125" style="112" bestFit="1" customWidth="1"/>
    <col min="14" max="14" width="57.85546875" style="112" customWidth="1"/>
    <col min="15" max="67" width="9.140625" style="112"/>
    <col min="68" max="111" width="9.140625" style="35"/>
    <col min="112" max="16384" width="9.140625" style="36"/>
  </cols>
  <sheetData>
    <row r="1" spans="1:111" ht="15.75" customHeight="1">
      <c r="A1" s="465" t="str">
        <f>B4</f>
        <v xml:space="preserve"> Ampliação e Reforma PSF Boa Esperança</v>
      </c>
      <c r="B1" s="465"/>
      <c r="C1" s="465"/>
      <c r="D1" s="465"/>
      <c r="E1" s="465"/>
      <c r="F1" s="465"/>
      <c r="G1" s="465"/>
      <c r="H1" s="465"/>
      <c r="I1" s="465"/>
      <c r="J1" s="465"/>
    </row>
    <row r="2" spans="1:111" ht="16.5" customHeight="1">
      <c r="A2" s="465"/>
      <c r="B2" s="465"/>
      <c r="C2" s="465"/>
      <c r="D2" s="465"/>
      <c r="E2" s="465"/>
      <c r="F2" s="465"/>
      <c r="G2" s="465"/>
      <c r="H2" s="465"/>
      <c r="I2" s="465"/>
      <c r="J2" s="465"/>
    </row>
    <row r="3" spans="1:111" s="140" customFormat="1" ht="21" customHeight="1">
      <c r="A3" s="441" t="s">
        <v>189</v>
      </c>
      <c r="B3" s="442"/>
      <c r="C3" s="171"/>
      <c r="D3" s="443"/>
      <c r="E3" s="174" t="s">
        <v>7</v>
      </c>
      <c r="F3" s="446"/>
      <c r="G3" s="440">
        <f>I318</f>
        <v>0</v>
      </c>
      <c r="H3" s="440"/>
      <c r="I3" s="439" t="s">
        <v>9</v>
      </c>
      <c r="J3" s="447">
        <v>43948</v>
      </c>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row>
    <row r="4" spans="1:111" s="140" customFormat="1" ht="21" customHeight="1">
      <c r="A4" s="444" t="s">
        <v>190</v>
      </c>
      <c r="B4" s="156" t="str">
        <f>MID(Capa!A48,6,200)</f>
        <v xml:space="preserve"> Ampliação e Reforma PSF Boa Esperança</v>
      </c>
      <c r="C4" s="156"/>
      <c r="D4" s="156"/>
      <c r="E4" s="442"/>
      <c r="F4" s="170" t="s">
        <v>8</v>
      </c>
      <c r="G4" s="440">
        <f>G3/B6</f>
        <v>0</v>
      </c>
      <c r="H4" s="440"/>
      <c r="I4" s="439" t="s">
        <v>258</v>
      </c>
      <c r="J4" s="448">
        <f>'BDI - Serviços'!I25</f>
        <v>0.24940000000000001</v>
      </c>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row>
    <row r="5" spans="1:111" s="140" customFormat="1" ht="21" customHeight="1">
      <c r="A5" s="444" t="s">
        <v>125</v>
      </c>
      <c r="B5" s="156" t="str">
        <f>Capa!A49</f>
        <v xml:space="preserve">Local: Avenida das Bromélias esq. Rua dos Cedros, Quadra 01, Loteamento Boa Esperança , Distrito Boa Esperança </v>
      </c>
      <c r="C5" s="171"/>
      <c r="D5" s="172"/>
      <c r="E5" s="173"/>
      <c r="F5" s="440"/>
      <c r="G5" s="440"/>
      <c r="H5" s="440"/>
      <c r="I5" s="439" t="s">
        <v>259</v>
      </c>
      <c r="J5" s="448">
        <f>'BDI-Equipamentos'!I25</f>
        <v>0.1278</v>
      </c>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row>
    <row r="6" spans="1:111" s="140" customFormat="1" ht="21" customHeight="1">
      <c r="A6" s="445" t="s">
        <v>693</v>
      </c>
      <c r="B6" s="469">
        <v>142.26</v>
      </c>
      <c r="C6" s="469"/>
      <c r="D6" s="469"/>
      <c r="E6" s="469"/>
      <c r="F6" s="469"/>
      <c r="G6" s="469"/>
      <c r="H6" s="170" t="s">
        <v>191</v>
      </c>
      <c r="I6" s="289" t="s">
        <v>941</v>
      </c>
      <c r="J6" s="449"/>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row>
    <row r="7" spans="1:111" s="140" customFormat="1" ht="21" customHeight="1">
      <c r="A7" s="445" t="s">
        <v>861</v>
      </c>
      <c r="B7" s="469">
        <v>49.7</v>
      </c>
      <c r="C7" s="469"/>
      <c r="D7" s="469"/>
      <c r="E7" s="469"/>
      <c r="F7" s="469"/>
      <c r="G7" s="469"/>
      <c r="H7" s="469"/>
      <c r="I7" s="469"/>
      <c r="J7" s="47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row>
    <row r="8" spans="1:111" s="140" customFormat="1" ht="21" customHeight="1">
      <c r="A8" s="441" t="s">
        <v>256</v>
      </c>
      <c r="B8" s="175"/>
      <c r="C8" s="171"/>
      <c r="D8" s="443"/>
      <c r="E8" s="176" t="s">
        <v>182</v>
      </c>
      <c r="F8" s="440"/>
      <c r="G8" s="440"/>
      <c r="H8" s="440"/>
      <c r="I8" s="156"/>
      <c r="J8" s="45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row>
    <row r="9" spans="1:111" ht="12" customHeight="1">
      <c r="A9" s="147"/>
      <c r="B9" s="45"/>
      <c r="C9" s="46"/>
      <c r="D9" s="143"/>
      <c r="E9" s="207"/>
      <c r="F9" s="144"/>
      <c r="G9" s="144"/>
      <c r="H9" s="451"/>
      <c r="I9" s="45"/>
      <c r="J9" s="452"/>
    </row>
    <row r="10" spans="1:111" ht="12.75" customHeight="1">
      <c r="A10" s="466" t="s">
        <v>6</v>
      </c>
      <c r="B10" s="467" t="s">
        <v>132</v>
      </c>
      <c r="C10" s="466" t="s">
        <v>0</v>
      </c>
      <c r="D10" s="467" t="s">
        <v>1</v>
      </c>
      <c r="E10" s="467" t="s">
        <v>585</v>
      </c>
      <c r="F10" s="468" t="s">
        <v>172</v>
      </c>
      <c r="G10" s="146"/>
      <c r="H10" s="466" t="s">
        <v>2</v>
      </c>
      <c r="I10" s="466"/>
      <c r="J10" s="466"/>
    </row>
    <row r="11" spans="1:111" ht="48" customHeight="1">
      <c r="A11" s="466"/>
      <c r="B11" s="467"/>
      <c r="C11" s="466"/>
      <c r="D11" s="467"/>
      <c r="E11" s="467"/>
      <c r="F11" s="468"/>
      <c r="G11" s="48" t="s">
        <v>124</v>
      </c>
      <c r="H11" s="48" t="s">
        <v>3</v>
      </c>
      <c r="I11" s="145" t="s">
        <v>4</v>
      </c>
      <c r="J11" s="48" t="s">
        <v>5</v>
      </c>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row>
    <row r="12" spans="1:111" s="37" customFormat="1" ht="19.5" customHeight="1">
      <c r="A12" s="224"/>
      <c r="B12" s="224"/>
      <c r="C12" s="225" t="s">
        <v>30</v>
      </c>
      <c r="D12" s="192" t="s">
        <v>12</v>
      </c>
      <c r="E12" s="224"/>
      <c r="F12" s="226"/>
      <c r="G12" s="226"/>
      <c r="H12" s="226"/>
      <c r="I12" s="224"/>
      <c r="J12" s="226"/>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row>
    <row r="13" spans="1:111" s="37" customFormat="1" ht="15.75" customHeight="1">
      <c r="A13" s="357">
        <v>4813</v>
      </c>
      <c r="B13" s="103" t="s">
        <v>13</v>
      </c>
      <c r="C13" s="104" t="s">
        <v>32</v>
      </c>
      <c r="D13" s="430" t="s">
        <v>979</v>
      </c>
      <c r="E13" s="103" t="s">
        <v>99</v>
      </c>
      <c r="F13" s="190">
        <v>6</v>
      </c>
      <c r="G13" s="107">
        <f>$J$5</f>
        <v>0.1278</v>
      </c>
      <c r="H13" s="345"/>
      <c r="I13" s="121">
        <f>H13*(1+G13)</f>
        <v>0</v>
      </c>
      <c r="J13" s="87">
        <f>F13*I13</f>
        <v>0</v>
      </c>
      <c r="K13" s="112"/>
      <c r="L13" s="112"/>
      <c r="M13" s="286"/>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row>
    <row r="14" spans="1:111" s="37" customFormat="1" ht="30.75" customHeight="1">
      <c r="A14" s="96">
        <v>99059</v>
      </c>
      <c r="B14" s="96" t="s">
        <v>13</v>
      </c>
      <c r="C14" s="104" t="s">
        <v>35</v>
      </c>
      <c r="D14" s="16" t="s">
        <v>279</v>
      </c>
      <c r="E14" s="96" t="s">
        <v>97</v>
      </c>
      <c r="F14" s="190">
        <v>60.06</v>
      </c>
      <c r="G14" s="107">
        <f>$J$4</f>
        <v>0.24940000000000001</v>
      </c>
      <c r="H14" s="105"/>
      <c r="I14" s="121">
        <f>H14*(1+G14)</f>
        <v>0</v>
      </c>
      <c r="J14" s="87">
        <f>F14*I14</f>
        <v>0</v>
      </c>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row>
    <row r="15" spans="1:111" s="37" customFormat="1">
      <c r="A15" s="318"/>
      <c r="B15" s="318"/>
      <c r="C15" s="127" t="s">
        <v>38</v>
      </c>
      <c r="D15" s="98" t="s">
        <v>732</v>
      </c>
      <c r="E15" s="318"/>
      <c r="F15" s="319"/>
      <c r="G15" s="319"/>
      <c r="H15" s="319"/>
      <c r="I15" s="318"/>
      <c r="J15" s="319"/>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row>
    <row r="16" spans="1:111" s="362" customFormat="1">
      <c r="A16" s="357">
        <v>97644</v>
      </c>
      <c r="B16" s="357" t="s">
        <v>13</v>
      </c>
      <c r="C16" s="358" t="s">
        <v>791</v>
      </c>
      <c r="D16" s="387" t="s">
        <v>823</v>
      </c>
      <c r="E16" s="357" t="s">
        <v>99</v>
      </c>
      <c r="F16" s="190">
        <v>4.2</v>
      </c>
      <c r="G16" s="359">
        <f t="shared" ref="G16:G19" si="0">$J$4</f>
        <v>0.24940000000000001</v>
      </c>
      <c r="H16" s="345"/>
      <c r="I16" s="360">
        <f t="shared" ref="I16" si="1">H16*(1+G16)</f>
        <v>0</v>
      </c>
      <c r="J16" s="356">
        <f t="shared" ref="J16" si="2">F16*I16</f>
        <v>0</v>
      </c>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row>
    <row r="17" spans="1:111" s="362" customFormat="1" ht="20.25" customHeight="1">
      <c r="A17" s="357">
        <v>85421</v>
      </c>
      <c r="B17" s="357" t="s">
        <v>13</v>
      </c>
      <c r="C17" s="358" t="s">
        <v>792</v>
      </c>
      <c r="D17" s="387" t="s">
        <v>838</v>
      </c>
      <c r="E17" s="357" t="s">
        <v>99</v>
      </c>
      <c r="F17" s="190">
        <v>2.2999999999999998</v>
      </c>
      <c r="G17" s="359">
        <f t="shared" si="0"/>
        <v>0.24940000000000001</v>
      </c>
      <c r="H17" s="345"/>
      <c r="I17" s="360">
        <f t="shared" ref="I17" si="3">H17*(1+G17)</f>
        <v>0</v>
      </c>
      <c r="J17" s="356">
        <f t="shared" ref="J17" si="4">F17*I17</f>
        <v>0</v>
      </c>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row>
    <row r="18" spans="1:111" s="362" customFormat="1" ht="28.5" customHeight="1">
      <c r="A18" s="357">
        <v>97625</v>
      </c>
      <c r="B18" s="357" t="s">
        <v>13</v>
      </c>
      <c r="C18" s="358" t="s">
        <v>845</v>
      </c>
      <c r="D18" s="353" t="s">
        <v>733</v>
      </c>
      <c r="E18" s="357" t="s">
        <v>98</v>
      </c>
      <c r="F18" s="190">
        <v>3.04</v>
      </c>
      <c r="G18" s="359">
        <f t="shared" si="0"/>
        <v>0.24940000000000001</v>
      </c>
      <c r="H18" s="345"/>
      <c r="I18" s="360">
        <f t="shared" ref="I18" si="5">H18*(1+G18)</f>
        <v>0</v>
      </c>
      <c r="J18" s="356">
        <f t="shared" ref="J18" si="6">F18*I18</f>
        <v>0</v>
      </c>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row>
    <row r="19" spans="1:111" s="362" customFormat="1" ht="19.5" customHeight="1">
      <c r="A19" s="357" t="s">
        <v>977</v>
      </c>
      <c r="B19" s="357" t="s">
        <v>13</v>
      </c>
      <c r="C19" s="358" t="s">
        <v>854</v>
      </c>
      <c r="D19" s="386" t="s">
        <v>853</v>
      </c>
      <c r="E19" s="357" t="s">
        <v>99</v>
      </c>
      <c r="F19" s="190">
        <v>9.5</v>
      </c>
      <c r="G19" s="359">
        <f t="shared" si="0"/>
        <v>0.24940000000000001</v>
      </c>
      <c r="H19" s="345"/>
      <c r="I19" s="360">
        <f t="shared" ref="I19" si="7">H19*(1+G19)</f>
        <v>0</v>
      </c>
      <c r="J19" s="356">
        <f t="shared" ref="J19" si="8">F19*I19</f>
        <v>0</v>
      </c>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row>
    <row r="20" spans="1:111" s="37" customFormat="1" ht="15" customHeight="1">
      <c r="A20" s="96"/>
      <c r="B20" s="96"/>
      <c r="C20" s="30" t="s">
        <v>41</v>
      </c>
      <c r="D20" s="31" t="s">
        <v>276</v>
      </c>
      <c r="E20" s="96"/>
      <c r="F20" s="87"/>
      <c r="G20" s="94"/>
      <c r="H20" s="17"/>
      <c r="I20" s="111"/>
      <c r="J20" s="17"/>
      <c r="K20" s="112"/>
      <c r="L20" s="112"/>
      <c r="M20" s="286"/>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row>
    <row r="21" spans="1:111" customFormat="1" ht="18.75" customHeight="1">
      <c r="A21" s="357">
        <v>10776</v>
      </c>
      <c r="B21" s="103" t="s">
        <v>13</v>
      </c>
      <c r="C21" s="104" t="s">
        <v>480</v>
      </c>
      <c r="D21" s="131" t="s">
        <v>566</v>
      </c>
      <c r="E21" s="103" t="s">
        <v>558</v>
      </c>
      <c r="F21" s="190">
        <v>6</v>
      </c>
      <c r="G21" s="107">
        <f>$J$5</f>
        <v>0.1278</v>
      </c>
      <c r="H21" s="105"/>
      <c r="I21" s="121">
        <f>H21*(1+G21)</f>
        <v>0</v>
      </c>
      <c r="J21" s="87">
        <f>F21*I21</f>
        <v>0</v>
      </c>
    </row>
    <row r="22" spans="1:111" customFormat="1" ht="18.75" customHeight="1">
      <c r="A22" s="96">
        <v>98459</v>
      </c>
      <c r="B22" s="96" t="s">
        <v>13</v>
      </c>
      <c r="C22" s="104" t="s">
        <v>481</v>
      </c>
      <c r="D22" s="16" t="s">
        <v>815</v>
      </c>
      <c r="E22" s="96" t="s">
        <v>99</v>
      </c>
      <c r="F22" s="190">
        <v>100.9</v>
      </c>
      <c r="G22" s="107">
        <f>$J$4</f>
        <v>0.24940000000000001</v>
      </c>
      <c r="H22" s="105"/>
      <c r="I22" s="121">
        <f>H22*(1+G22)</f>
        <v>0</v>
      </c>
      <c r="J22" s="87">
        <f>F22*I22</f>
        <v>0</v>
      </c>
    </row>
    <row r="23" spans="1:111" ht="22.5" customHeight="1">
      <c r="A23" s="81"/>
      <c r="B23" s="81"/>
      <c r="C23" s="49"/>
      <c r="D23" s="28"/>
      <c r="E23" s="81"/>
      <c r="F23" s="25"/>
      <c r="G23" s="25"/>
      <c r="H23" s="462" t="s">
        <v>14</v>
      </c>
      <c r="I23" s="462"/>
      <c r="J23" s="34">
        <f>SUM(J13:J22)</f>
        <v>0</v>
      </c>
    </row>
    <row r="24" spans="1:111" ht="19.5" customHeight="1">
      <c r="A24" s="21"/>
      <c r="B24" s="21"/>
      <c r="C24" s="11" t="s">
        <v>44</v>
      </c>
      <c r="D24" s="324" t="s">
        <v>15</v>
      </c>
      <c r="E24" s="21"/>
      <c r="F24" s="22"/>
      <c r="G24" s="22"/>
      <c r="H24" s="22"/>
      <c r="I24" s="23"/>
      <c r="J24" s="22"/>
      <c r="N24" s="320"/>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row>
    <row r="25" spans="1:111" ht="17.25" customHeight="1">
      <c r="A25" s="380">
        <v>6081</v>
      </c>
      <c r="B25" s="85" t="s">
        <v>13</v>
      </c>
      <c r="C25" s="77" t="s">
        <v>46</v>
      </c>
      <c r="D25" s="379" t="s">
        <v>483</v>
      </c>
      <c r="E25" s="85" t="s">
        <v>98</v>
      </c>
      <c r="F25" s="190">
        <f>'Memória de Calculo'!$G$3</f>
        <v>55.48</v>
      </c>
      <c r="G25" s="88">
        <f>$J$5</f>
        <v>0.1278</v>
      </c>
      <c r="H25" s="105"/>
      <c r="I25" s="121">
        <f>H25*(1+G25)</f>
        <v>0</v>
      </c>
      <c r="J25" s="87">
        <f>F25*I25</f>
        <v>0</v>
      </c>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row>
    <row r="26" spans="1:111" ht="29.25" customHeight="1">
      <c r="A26" s="380">
        <v>97084</v>
      </c>
      <c r="B26" s="85" t="s">
        <v>13</v>
      </c>
      <c r="C26" s="77" t="s">
        <v>48</v>
      </c>
      <c r="D26" s="379" t="s">
        <v>978</v>
      </c>
      <c r="E26" s="85" t="s">
        <v>99</v>
      </c>
      <c r="F26" s="190">
        <f>'Memória de Calculo'!$G$4</f>
        <v>142.26</v>
      </c>
      <c r="G26" s="88">
        <f>$J$4</f>
        <v>0.24940000000000001</v>
      </c>
      <c r="H26" s="105"/>
      <c r="I26" s="121">
        <f>H26*(1+G26)</f>
        <v>0</v>
      </c>
      <c r="J26" s="87">
        <f>F26*I26</f>
        <v>0</v>
      </c>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row>
    <row r="27" spans="1:111" ht="17.25" customHeight="1">
      <c r="A27" s="109">
        <v>96523</v>
      </c>
      <c r="B27" s="85" t="s">
        <v>13</v>
      </c>
      <c r="C27" s="77" t="s">
        <v>50</v>
      </c>
      <c r="D27" s="379" t="s">
        <v>557</v>
      </c>
      <c r="E27" s="85" t="s">
        <v>98</v>
      </c>
      <c r="F27" s="190">
        <f>'Memória de Calculo'!$D$147</f>
        <v>28</v>
      </c>
      <c r="G27" s="88">
        <f>$J$4</f>
        <v>0.24940000000000001</v>
      </c>
      <c r="H27" s="105"/>
      <c r="I27" s="121">
        <f>H27*(1+G27)</f>
        <v>0</v>
      </c>
      <c r="J27" s="87">
        <f>F27*I27</f>
        <v>0</v>
      </c>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row>
    <row r="28" spans="1:111" ht="19.5" customHeight="1">
      <c r="A28" s="109">
        <v>96621</v>
      </c>
      <c r="B28" s="85" t="s">
        <v>13</v>
      </c>
      <c r="C28" s="77" t="s">
        <v>58</v>
      </c>
      <c r="D28" s="379" t="s">
        <v>249</v>
      </c>
      <c r="E28" s="85" t="s">
        <v>98</v>
      </c>
      <c r="F28" s="190">
        <f>0.05*'Memória de Calculo'!$D$145</f>
        <v>1.08</v>
      </c>
      <c r="G28" s="88">
        <f>$J$4</f>
        <v>0.24940000000000001</v>
      </c>
      <c r="H28" s="105"/>
      <c r="I28" s="121">
        <f>H28*(1+G28)</f>
        <v>0</v>
      </c>
      <c r="J28" s="87">
        <f>F28*I28</f>
        <v>0</v>
      </c>
    </row>
    <row r="29" spans="1:111">
      <c r="A29" s="109">
        <v>96995</v>
      </c>
      <c r="B29" s="85" t="s">
        <v>13</v>
      </c>
      <c r="C29" s="77" t="s">
        <v>482</v>
      </c>
      <c r="D29" s="379" t="s">
        <v>210</v>
      </c>
      <c r="E29" s="85" t="s">
        <v>98</v>
      </c>
      <c r="F29" s="190">
        <f>F27-F37</f>
        <v>18.57</v>
      </c>
      <c r="G29" s="88">
        <f>$J$4</f>
        <v>0.24940000000000001</v>
      </c>
      <c r="H29" s="105"/>
      <c r="I29" s="121">
        <f>H29*(1+G29)</f>
        <v>0</v>
      </c>
      <c r="J29" s="87">
        <f>F29*I29</f>
        <v>0</v>
      </c>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row>
    <row r="30" spans="1:111" ht="21" customHeight="1">
      <c r="A30" s="47"/>
      <c r="B30" s="103"/>
      <c r="C30" s="104"/>
      <c r="D30" s="26"/>
      <c r="E30" s="81"/>
      <c r="F30" s="25"/>
      <c r="G30" s="25"/>
      <c r="H30" s="462" t="s">
        <v>14</v>
      </c>
      <c r="I30" s="462"/>
      <c r="J30" s="34">
        <f>SUM(J25:J29)</f>
        <v>0</v>
      </c>
      <c r="L30" s="287"/>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row>
    <row r="31" spans="1:111">
      <c r="A31" s="21"/>
      <c r="B31" s="21"/>
      <c r="C31" s="11" t="s">
        <v>52</v>
      </c>
      <c r="D31" s="12" t="s">
        <v>173</v>
      </c>
      <c r="E31" s="21"/>
      <c r="F31" s="22"/>
      <c r="G31" s="22"/>
      <c r="H31" s="22"/>
      <c r="I31" s="23"/>
      <c r="J31" s="22"/>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row>
    <row r="32" spans="1:111">
      <c r="A32" s="96"/>
      <c r="B32" s="96"/>
      <c r="C32" s="30" t="s">
        <v>54</v>
      </c>
      <c r="D32" s="31" t="s">
        <v>559</v>
      </c>
      <c r="E32" s="96"/>
      <c r="F32" s="87"/>
      <c r="G32" s="94"/>
      <c r="H32" s="17"/>
      <c r="I32" s="111"/>
      <c r="J32" s="17"/>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row>
    <row r="33" spans="1:111" ht="27" customHeight="1">
      <c r="A33" s="96">
        <v>92775</v>
      </c>
      <c r="B33" s="96" t="s">
        <v>13</v>
      </c>
      <c r="C33" s="15" t="s">
        <v>211</v>
      </c>
      <c r="D33" s="404" t="s">
        <v>145</v>
      </c>
      <c r="E33" s="96" t="s">
        <v>56</v>
      </c>
      <c r="F33" s="190">
        <v>21.8</v>
      </c>
      <c r="G33" s="94">
        <f t="shared" ref="G33:G37" si="9">$J$4</f>
        <v>0.24940000000000001</v>
      </c>
      <c r="H33" s="105"/>
      <c r="I33" s="121">
        <f t="shared" ref="I33:I37" si="10">H33*(1+G33)</f>
        <v>0</v>
      </c>
      <c r="J33" s="87">
        <f t="shared" ref="J33:J37" si="11">F33*I33</f>
        <v>0</v>
      </c>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row>
    <row r="34" spans="1:111" ht="28.5" customHeight="1">
      <c r="A34" s="96">
        <v>92777</v>
      </c>
      <c r="B34" s="96" t="s">
        <v>13</v>
      </c>
      <c r="C34" s="15" t="s">
        <v>212</v>
      </c>
      <c r="D34" s="404" t="s">
        <v>146</v>
      </c>
      <c r="E34" s="96" t="s">
        <v>56</v>
      </c>
      <c r="F34" s="190">
        <v>142.80000000000001</v>
      </c>
      <c r="G34" s="94">
        <f t="shared" si="9"/>
        <v>0.24940000000000001</v>
      </c>
      <c r="H34" s="105"/>
      <c r="I34" s="121">
        <f t="shared" si="10"/>
        <v>0</v>
      </c>
      <c r="J34" s="87">
        <f t="shared" si="11"/>
        <v>0</v>
      </c>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row>
    <row r="35" spans="1:111" ht="27.75" customHeight="1">
      <c r="A35" s="96">
        <v>92778</v>
      </c>
      <c r="B35" s="96" t="s">
        <v>13</v>
      </c>
      <c r="C35" s="15" t="s">
        <v>213</v>
      </c>
      <c r="D35" s="404" t="s">
        <v>147</v>
      </c>
      <c r="E35" s="96" t="s">
        <v>56</v>
      </c>
      <c r="F35" s="190">
        <v>77.8</v>
      </c>
      <c r="G35" s="94">
        <f t="shared" si="9"/>
        <v>0.24940000000000001</v>
      </c>
      <c r="H35" s="105"/>
      <c r="I35" s="121">
        <f t="shared" si="10"/>
        <v>0</v>
      </c>
      <c r="J35" s="87">
        <f t="shared" si="11"/>
        <v>0</v>
      </c>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row>
    <row r="36" spans="1:111" ht="24">
      <c r="A36" s="96">
        <v>96535</v>
      </c>
      <c r="B36" s="96" t="s">
        <v>13</v>
      </c>
      <c r="C36" s="15" t="s">
        <v>214</v>
      </c>
      <c r="D36" s="404" t="s">
        <v>174</v>
      </c>
      <c r="E36" s="103" t="s">
        <v>99</v>
      </c>
      <c r="F36" s="190">
        <v>40.340000000000003</v>
      </c>
      <c r="G36" s="94">
        <f t="shared" si="9"/>
        <v>0.24940000000000001</v>
      </c>
      <c r="H36" s="105"/>
      <c r="I36" s="121">
        <f t="shared" si="10"/>
        <v>0</v>
      </c>
      <c r="J36" s="87">
        <f t="shared" si="11"/>
        <v>0</v>
      </c>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row>
    <row r="37" spans="1:111" ht="19.5" customHeight="1">
      <c r="A37" s="275" t="s">
        <v>505</v>
      </c>
      <c r="B37" s="275" t="s">
        <v>93</v>
      </c>
      <c r="C37" s="15" t="s">
        <v>215</v>
      </c>
      <c r="D37" s="363" t="s">
        <v>415</v>
      </c>
      <c r="E37" s="85" t="s">
        <v>98</v>
      </c>
      <c r="F37" s="190">
        <v>9.43</v>
      </c>
      <c r="G37" s="93">
        <f t="shared" si="9"/>
        <v>0.24940000000000001</v>
      </c>
      <c r="H37" s="105"/>
      <c r="I37" s="121">
        <f t="shared" si="10"/>
        <v>0</v>
      </c>
      <c r="J37" s="87">
        <f t="shared" si="11"/>
        <v>0</v>
      </c>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row>
    <row r="38" spans="1:111">
      <c r="A38" s="96"/>
      <c r="B38" s="96"/>
      <c r="C38" s="30" t="s">
        <v>216</v>
      </c>
      <c r="D38" s="31" t="s">
        <v>217</v>
      </c>
      <c r="E38" s="85"/>
      <c r="F38" s="87"/>
      <c r="G38" s="94"/>
      <c r="H38" s="17"/>
      <c r="I38" s="111"/>
      <c r="J38" s="17"/>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row>
    <row r="39" spans="1:111" ht="32.25" customHeight="1">
      <c r="A39" s="96">
        <v>92775</v>
      </c>
      <c r="B39" s="96" t="s">
        <v>13</v>
      </c>
      <c r="C39" s="15" t="s">
        <v>218</v>
      </c>
      <c r="D39" s="404" t="s">
        <v>145</v>
      </c>
      <c r="E39" s="96" t="s">
        <v>56</v>
      </c>
      <c r="F39" s="190">
        <v>59.2</v>
      </c>
      <c r="G39" s="94">
        <f>$J$4</f>
        <v>0.24940000000000001</v>
      </c>
      <c r="H39" s="105">
        <f>H33</f>
        <v>0</v>
      </c>
      <c r="I39" s="121">
        <f>H39*(1+G39)</f>
        <v>0</v>
      </c>
      <c r="J39" s="87">
        <f>F39*I39</f>
        <v>0</v>
      </c>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row>
    <row r="40" spans="1:111" ht="32.25" customHeight="1">
      <c r="A40" s="96">
        <v>92777</v>
      </c>
      <c r="B40" s="96" t="s">
        <v>13</v>
      </c>
      <c r="C40" s="15" t="s">
        <v>568</v>
      </c>
      <c r="D40" s="404" t="s">
        <v>146</v>
      </c>
      <c r="E40" s="96" t="s">
        <v>56</v>
      </c>
      <c r="F40" s="190">
        <v>83.3</v>
      </c>
      <c r="G40" s="94">
        <f t="shared" ref="G40" si="12">$J$4</f>
        <v>0.24940000000000001</v>
      </c>
      <c r="H40" s="105"/>
      <c r="I40" s="121">
        <f t="shared" ref="I40" si="13">H40*(1+G40)</f>
        <v>0</v>
      </c>
      <c r="J40" s="87">
        <f t="shared" ref="J40" si="14">F40*I40</f>
        <v>0</v>
      </c>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row>
    <row r="41" spans="1:111" ht="32.25" customHeight="1">
      <c r="A41" s="96">
        <v>92778</v>
      </c>
      <c r="B41" s="96" t="s">
        <v>13</v>
      </c>
      <c r="C41" s="15" t="s">
        <v>520</v>
      </c>
      <c r="D41" s="404" t="s">
        <v>147</v>
      </c>
      <c r="E41" s="96" t="s">
        <v>56</v>
      </c>
      <c r="F41" s="190">
        <v>45.4</v>
      </c>
      <c r="G41" s="94">
        <f>$J$4</f>
        <v>0.24940000000000001</v>
      </c>
      <c r="H41" s="105">
        <f>H35</f>
        <v>0</v>
      </c>
      <c r="I41" s="121">
        <f>H41*(1+G41)</f>
        <v>0</v>
      </c>
      <c r="J41" s="87">
        <f>F41*I41</f>
        <v>0</v>
      </c>
      <c r="N41" s="28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row>
    <row r="42" spans="1:111" ht="32.25" customHeight="1">
      <c r="A42" s="96">
        <v>92779</v>
      </c>
      <c r="B42" s="96" t="s">
        <v>13</v>
      </c>
      <c r="C42" s="15" t="s">
        <v>219</v>
      </c>
      <c r="D42" s="404" t="s">
        <v>148</v>
      </c>
      <c r="E42" s="96" t="s">
        <v>56</v>
      </c>
      <c r="F42" s="190">
        <v>45.7</v>
      </c>
      <c r="G42" s="94">
        <f t="shared" ref="G42" si="15">$J$4</f>
        <v>0.24940000000000001</v>
      </c>
      <c r="H42" s="105"/>
      <c r="I42" s="121">
        <f>H42*(1+G42)</f>
        <v>0</v>
      </c>
      <c r="J42" s="87">
        <f>F42*I42</f>
        <v>0</v>
      </c>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row>
    <row r="43" spans="1:111" ht="32.25" customHeight="1">
      <c r="A43" s="96">
        <v>96536</v>
      </c>
      <c r="B43" s="96" t="s">
        <v>13</v>
      </c>
      <c r="C43" s="15" t="s">
        <v>942</v>
      </c>
      <c r="D43" s="404" t="s">
        <v>220</v>
      </c>
      <c r="E43" s="103" t="s">
        <v>99</v>
      </c>
      <c r="F43" s="190">
        <v>55.8</v>
      </c>
      <c r="G43" s="94">
        <f>$J$4</f>
        <v>0.24940000000000001</v>
      </c>
      <c r="H43" s="105"/>
      <c r="I43" s="121">
        <f>H43*(1+G43)</f>
        <v>0</v>
      </c>
      <c r="J43" s="87">
        <f>F43*I43</f>
        <v>0</v>
      </c>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row>
    <row r="44" spans="1:111" ht="32.25" customHeight="1">
      <c r="A44" s="275" t="s">
        <v>536</v>
      </c>
      <c r="B44" s="275" t="s">
        <v>93</v>
      </c>
      <c r="C44" s="15" t="s">
        <v>943</v>
      </c>
      <c r="D44" s="363" t="s">
        <v>416</v>
      </c>
      <c r="E44" s="85" t="s">
        <v>98</v>
      </c>
      <c r="F44" s="190">
        <v>3.15</v>
      </c>
      <c r="G44" s="93">
        <f>$J$4</f>
        <v>0.24940000000000001</v>
      </c>
      <c r="H44" s="105"/>
      <c r="I44" s="121">
        <f>H44*(1+G44)</f>
        <v>0</v>
      </c>
      <c r="J44" s="87">
        <f>F44*I44</f>
        <v>0</v>
      </c>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row>
    <row r="45" spans="1:111" ht="21.75" customHeight="1">
      <c r="A45" s="47"/>
      <c r="B45" s="103"/>
      <c r="C45" s="104"/>
      <c r="D45" s="26"/>
      <c r="E45" s="81"/>
      <c r="F45" s="193"/>
      <c r="G45" s="25"/>
      <c r="H45" s="462" t="s">
        <v>14</v>
      </c>
      <c r="I45" s="462"/>
      <c r="J45" s="34">
        <f>SUM(J33:J44)</f>
        <v>0</v>
      </c>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row>
    <row r="46" spans="1:111">
      <c r="A46" s="21"/>
      <c r="B46" s="21"/>
      <c r="C46" s="11" t="s">
        <v>59</v>
      </c>
      <c r="D46" s="12" t="s">
        <v>175</v>
      </c>
      <c r="E46" s="21"/>
      <c r="F46" s="22"/>
      <c r="G46" s="22"/>
      <c r="H46" s="22"/>
      <c r="I46" s="23"/>
      <c r="J46" s="22"/>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row>
    <row r="47" spans="1:111">
      <c r="A47" s="96"/>
      <c r="B47" s="96"/>
      <c r="C47" s="30" t="s">
        <v>176</v>
      </c>
      <c r="D47" s="31" t="s">
        <v>221</v>
      </c>
      <c r="E47" s="96"/>
      <c r="F47" s="87"/>
      <c r="G47" s="94"/>
      <c r="H47" s="17"/>
      <c r="I47" s="111"/>
      <c r="J47" s="17"/>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row>
    <row r="48" spans="1:111" ht="27.75" customHeight="1">
      <c r="A48" s="96">
        <v>92775</v>
      </c>
      <c r="B48" s="96" t="s">
        <v>13</v>
      </c>
      <c r="C48" s="15" t="s">
        <v>183</v>
      </c>
      <c r="D48" s="404" t="s">
        <v>145</v>
      </c>
      <c r="E48" s="96" t="s">
        <v>56</v>
      </c>
      <c r="F48" s="190">
        <v>95.5</v>
      </c>
      <c r="G48" s="94">
        <f t="shared" ref="G48:G63" si="16">$J$4</f>
        <v>0.24940000000000001</v>
      </c>
      <c r="H48" s="105">
        <f>H33</f>
        <v>0</v>
      </c>
      <c r="I48" s="121">
        <f>H48*(1+G48)</f>
        <v>0</v>
      </c>
      <c r="J48" s="87">
        <f>F48*I48</f>
        <v>0</v>
      </c>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row>
    <row r="49" spans="1:111" ht="27.75" customHeight="1">
      <c r="A49" s="96">
        <v>92778</v>
      </c>
      <c r="B49" s="96" t="s">
        <v>13</v>
      </c>
      <c r="C49" s="15" t="s">
        <v>230</v>
      </c>
      <c r="D49" s="404" t="s">
        <v>147</v>
      </c>
      <c r="E49" s="96" t="s">
        <v>56</v>
      </c>
      <c r="F49" s="190">
        <v>192.8</v>
      </c>
      <c r="G49" s="94">
        <f t="shared" si="16"/>
        <v>0.24940000000000001</v>
      </c>
      <c r="H49" s="105">
        <f>H35</f>
        <v>0</v>
      </c>
      <c r="I49" s="121">
        <f>H49*(1+G49)</f>
        <v>0</v>
      </c>
      <c r="J49" s="87">
        <f>F49*I49</f>
        <v>0</v>
      </c>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row>
    <row r="50" spans="1:111" ht="27.75" customHeight="1">
      <c r="A50" s="85">
        <v>92413</v>
      </c>
      <c r="B50" s="96" t="s">
        <v>13</v>
      </c>
      <c r="C50" s="15" t="s">
        <v>184</v>
      </c>
      <c r="D50" s="404" t="s">
        <v>222</v>
      </c>
      <c r="E50" s="103" t="s">
        <v>99</v>
      </c>
      <c r="F50" s="190">
        <v>55.52</v>
      </c>
      <c r="G50" s="94">
        <f t="shared" si="16"/>
        <v>0.24940000000000001</v>
      </c>
      <c r="H50" s="105"/>
      <c r="I50" s="121">
        <f>H50*(1+G50)</f>
        <v>0</v>
      </c>
      <c r="J50" s="87">
        <f>F50*I50</f>
        <v>0</v>
      </c>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row>
    <row r="51" spans="1:111" ht="27.75" customHeight="1">
      <c r="A51" s="85">
        <v>92720</v>
      </c>
      <c r="B51" s="96" t="s">
        <v>13</v>
      </c>
      <c r="C51" s="15" t="s">
        <v>185</v>
      </c>
      <c r="D51" s="404" t="s">
        <v>223</v>
      </c>
      <c r="E51" s="85" t="s">
        <v>98</v>
      </c>
      <c r="F51" s="190">
        <v>2.61</v>
      </c>
      <c r="G51" s="94">
        <f t="shared" si="16"/>
        <v>0.24940000000000001</v>
      </c>
      <c r="H51" s="105"/>
      <c r="I51" s="121">
        <f>H51*(1+G51)</f>
        <v>0</v>
      </c>
      <c r="J51" s="87">
        <f>F51*I51</f>
        <v>0</v>
      </c>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row>
    <row r="52" spans="1:111" ht="19.5" customHeight="1">
      <c r="A52" s="96"/>
      <c r="B52" s="96"/>
      <c r="C52" s="30" t="s">
        <v>177</v>
      </c>
      <c r="D52" s="31" t="s">
        <v>224</v>
      </c>
      <c r="E52" s="96"/>
      <c r="F52" s="87"/>
      <c r="G52" s="94"/>
      <c r="H52" s="17"/>
      <c r="I52" s="111"/>
      <c r="J52" s="17"/>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row>
    <row r="53" spans="1:111" ht="31.5" customHeight="1">
      <c r="A53" s="96">
        <v>92775</v>
      </c>
      <c r="B53" s="96" t="s">
        <v>13</v>
      </c>
      <c r="C53" s="15" t="s">
        <v>186</v>
      </c>
      <c r="D53" s="404" t="s">
        <v>145</v>
      </c>
      <c r="E53" s="96" t="s">
        <v>56</v>
      </c>
      <c r="F53" s="190">
        <v>92.9</v>
      </c>
      <c r="G53" s="94">
        <f t="shared" si="16"/>
        <v>0.24940000000000001</v>
      </c>
      <c r="H53" s="105">
        <f>H33</f>
        <v>0</v>
      </c>
      <c r="I53" s="121">
        <f t="shared" ref="I53:I59" si="17">H53*(1+G53)</f>
        <v>0</v>
      </c>
      <c r="J53" s="87">
        <f t="shared" ref="J53:J59" si="18">F53*I53</f>
        <v>0</v>
      </c>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row>
    <row r="54" spans="1:111" ht="31.5" customHeight="1">
      <c r="A54" s="96">
        <v>92776</v>
      </c>
      <c r="B54" s="96" t="s">
        <v>13</v>
      </c>
      <c r="C54" s="15" t="s">
        <v>225</v>
      </c>
      <c r="D54" s="404" t="s">
        <v>226</v>
      </c>
      <c r="E54" s="96" t="s">
        <v>56</v>
      </c>
      <c r="F54" s="190">
        <v>50.5</v>
      </c>
      <c r="G54" s="94">
        <f t="shared" si="16"/>
        <v>0.24940000000000001</v>
      </c>
      <c r="H54" s="105"/>
      <c r="I54" s="121">
        <f t="shared" si="17"/>
        <v>0</v>
      </c>
      <c r="J54" s="87">
        <f t="shared" si="18"/>
        <v>0</v>
      </c>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row>
    <row r="55" spans="1:111" ht="31.5" customHeight="1">
      <c r="A55" s="96">
        <v>92777</v>
      </c>
      <c r="B55" s="96" t="s">
        <v>13</v>
      </c>
      <c r="C55" s="15" t="s">
        <v>575</v>
      </c>
      <c r="D55" s="404" t="s">
        <v>146</v>
      </c>
      <c r="E55" s="96" t="s">
        <v>56</v>
      </c>
      <c r="F55" s="190">
        <v>56.2</v>
      </c>
      <c r="G55" s="94">
        <f t="shared" si="16"/>
        <v>0.24940000000000001</v>
      </c>
      <c r="H55" s="105"/>
      <c r="I55" s="121">
        <f t="shared" si="17"/>
        <v>0</v>
      </c>
      <c r="J55" s="87">
        <f t="shared" si="18"/>
        <v>0</v>
      </c>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row>
    <row r="56" spans="1:111" ht="31.5" customHeight="1">
      <c r="A56" s="96">
        <v>92778</v>
      </c>
      <c r="B56" s="96" t="s">
        <v>13</v>
      </c>
      <c r="C56" s="15" t="s">
        <v>227</v>
      </c>
      <c r="D56" s="404" t="s">
        <v>147</v>
      </c>
      <c r="E56" s="96" t="s">
        <v>56</v>
      </c>
      <c r="F56" s="190">
        <v>81.599999999999994</v>
      </c>
      <c r="G56" s="94">
        <f t="shared" si="16"/>
        <v>0.24940000000000001</v>
      </c>
      <c r="H56" s="105"/>
      <c r="I56" s="121">
        <f t="shared" si="17"/>
        <v>0</v>
      </c>
      <c r="J56" s="87">
        <f t="shared" si="18"/>
        <v>0</v>
      </c>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row>
    <row r="57" spans="1:111" ht="31.5" customHeight="1">
      <c r="A57" s="96">
        <v>92779</v>
      </c>
      <c r="B57" s="96" t="s">
        <v>13</v>
      </c>
      <c r="C57" s="15" t="s">
        <v>228</v>
      </c>
      <c r="D57" s="404" t="s">
        <v>148</v>
      </c>
      <c r="E57" s="96" t="s">
        <v>56</v>
      </c>
      <c r="F57" s="190">
        <v>54.7</v>
      </c>
      <c r="G57" s="94">
        <f t="shared" si="16"/>
        <v>0.24940000000000001</v>
      </c>
      <c r="H57" s="105"/>
      <c r="I57" s="121">
        <f t="shared" si="17"/>
        <v>0</v>
      </c>
      <c r="J57" s="87">
        <f t="shared" si="18"/>
        <v>0</v>
      </c>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row>
    <row r="58" spans="1:111" ht="31.5" customHeight="1">
      <c r="A58" s="275">
        <v>92413</v>
      </c>
      <c r="B58" s="96" t="s">
        <v>13</v>
      </c>
      <c r="C58" s="15" t="s">
        <v>576</v>
      </c>
      <c r="D58" s="404" t="s">
        <v>222</v>
      </c>
      <c r="E58" s="103" t="s">
        <v>99</v>
      </c>
      <c r="F58" s="190">
        <v>75.040000000000006</v>
      </c>
      <c r="G58" s="94">
        <f t="shared" si="16"/>
        <v>0.24940000000000001</v>
      </c>
      <c r="H58" s="105"/>
      <c r="I58" s="121">
        <f t="shared" si="17"/>
        <v>0</v>
      </c>
      <c r="J58" s="87">
        <f t="shared" si="18"/>
        <v>0</v>
      </c>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row>
    <row r="59" spans="1:111" ht="31.5" customHeight="1">
      <c r="A59" s="275" t="s">
        <v>536</v>
      </c>
      <c r="B59" s="275" t="s">
        <v>93</v>
      </c>
      <c r="C59" s="15" t="s">
        <v>577</v>
      </c>
      <c r="D59" s="363" t="s">
        <v>416</v>
      </c>
      <c r="E59" s="85" t="s">
        <v>98</v>
      </c>
      <c r="F59" s="190">
        <v>3.99</v>
      </c>
      <c r="G59" s="94">
        <f t="shared" si="16"/>
        <v>0.24940000000000001</v>
      </c>
      <c r="H59" s="105">
        <f>H44</f>
        <v>0</v>
      </c>
      <c r="I59" s="121">
        <f t="shared" si="17"/>
        <v>0</v>
      </c>
      <c r="J59" s="87">
        <f t="shared" si="18"/>
        <v>0</v>
      </c>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row>
    <row r="60" spans="1:111">
      <c r="A60" s="275"/>
      <c r="B60" s="96"/>
      <c r="C60" s="30" t="s">
        <v>231</v>
      </c>
      <c r="D60" s="31" t="s">
        <v>143</v>
      </c>
      <c r="E60" s="96"/>
      <c r="F60" s="87"/>
      <c r="G60" s="94"/>
      <c r="H60" s="17"/>
      <c r="I60" s="111"/>
      <c r="J60" s="17"/>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row>
    <row r="61" spans="1:111" ht="34.5" customHeight="1">
      <c r="A61" s="275" t="s">
        <v>582</v>
      </c>
      <c r="B61" s="275" t="s">
        <v>93</v>
      </c>
      <c r="C61" s="104" t="s">
        <v>232</v>
      </c>
      <c r="D61" s="366" t="s">
        <v>417</v>
      </c>
      <c r="E61" s="103" t="s">
        <v>99</v>
      </c>
      <c r="F61" s="190">
        <v>73.25</v>
      </c>
      <c r="G61" s="94">
        <f t="shared" si="16"/>
        <v>0.24940000000000001</v>
      </c>
      <c r="H61" s="105"/>
      <c r="I61" s="121">
        <f>H61*(1+G61)</f>
        <v>0</v>
      </c>
      <c r="J61" s="87">
        <f>F61*I61</f>
        <v>0</v>
      </c>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row>
    <row r="62" spans="1:111" ht="34.5" customHeight="1">
      <c r="A62" s="96">
        <v>92775</v>
      </c>
      <c r="B62" s="96" t="s">
        <v>13</v>
      </c>
      <c r="C62" s="104" t="s">
        <v>233</v>
      </c>
      <c r="D62" s="404" t="s">
        <v>145</v>
      </c>
      <c r="E62" s="96" t="s">
        <v>56</v>
      </c>
      <c r="F62" s="190">
        <v>133.30000000000001</v>
      </c>
      <c r="G62" s="94">
        <f t="shared" si="16"/>
        <v>0.24940000000000001</v>
      </c>
      <c r="H62" s="105"/>
      <c r="I62" s="121">
        <f>H62*(1+G62)</f>
        <v>0</v>
      </c>
      <c r="J62" s="87">
        <f>F62*I62</f>
        <v>0</v>
      </c>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row>
    <row r="63" spans="1:111" ht="34.5" customHeight="1">
      <c r="A63" s="96">
        <v>92770</v>
      </c>
      <c r="B63" s="96" t="s">
        <v>13</v>
      </c>
      <c r="C63" s="104" t="s">
        <v>967</v>
      </c>
      <c r="D63" s="404" t="s">
        <v>229</v>
      </c>
      <c r="E63" s="96" t="s">
        <v>56</v>
      </c>
      <c r="F63" s="190">
        <v>42.9</v>
      </c>
      <c r="G63" s="94">
        <f t="shared" si="16"/>
        <v>0.24940000000000001</v>
      </c>
      <c r="H63" s="105"/>
      <c r="I63" s="121">
        <f>H63*(1+G63)</f>
        <v>0</v>
      </c>
      <c r="J63" s="87">
        <f>F63*I63</f>
        <v>0</v>
      </c>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row>
    <row r="64" spans="1:111">
      <c r="A64" s="81"/>
      <c r="B64" s="81"/>
      <c r="C64" s="29"/>
      <c r="D64" s="26"/>
      <c r="E64" s="81"/>
      <c r="F64" s="25"/>
      <c r="G64" s="25"/>
      <c r="H64" s="462" t="s">
        <v>14</v>
      </c>
      <c r="I64" s="462"/>
      <c r="J64" s="34">
        <f>SUM(J48:J63)</f>
        <v>0</v>
      </c>
    </row>
    <row r="65" spans="1:111">
      <c r="A65" s="21"/>
      <c r="B65" s="21"/>
      <c r="C65" s="11" t="s">
        <v>60</v>
      </c>
      <c r="D65" s="12" t="s">
        <v>16</v>
      </c>
      <c r="E65" s="21"/>
      <c r="F65" s="22"/>
      <c r="G65" s="22"/>
      <c r="H65" s="22"/>
      <c r="I65" s="23"/>
      <c r="J65" s="22"/>
    </row>
    <row r="66" spans="1:111" ht="17.25" customHeight="1">
      <c r="A66" s="357">
        <v>98557</v>
      </c>
      <c r="B66" s="92" t="s">
        <v>13</v>
      </c>
      <c r="C66" s="128" t="s">
        <v>61</v>
      </c>
      <c r="D66" s="363" t="s">
        <v>980</v>
      </c>
      <c r="E66" s="103" t="s">
        <v>99</v>
      </c>
      <c r="F66" s="190">
        <v>18.5</v>
      </c>
      <c r="G66" s="93">
        <f>$J$4</f>
        <v>0.24940000000000001</v>
      </c>
      <c r="H66" s="105"/>
      <c r="I66" s="121">
        <f>H66*(1+G66)</f>
        <v>0</v>
      </c>
      <c r="J66" s="87">
        <f>F66*I66</f>
        <v>0</v>
      </c>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row>
    <row r="67" spans="1:111">
      <c r="A67" s="81"/>
      <c r="B67" s="81"/>
      <c r="C67" s="29"/>
      <c r="D67" s="26"/>
      <c r="E67" s="81"/>
      <c r="F67" s="25"/>
      <c r="G67" s="25"/>
      <c r="H67" s="462" t="s">
        <v>14</v>
      </c>
      <c r="I67" s="462"/>
      <c r="J67" s="34">
        <f>SUM(J66:J66)</f>
        <v>0</v>
      </c>
    </row>
    <row r="68" spans="1:111">
      <c r="A68" s="21"/>
      <c r="B68" s="21"/>
      <c r="C68" s="11" t="s">
        <v>62</v>
      </c>
      <c r="D68" s="12" t="s">
        <v>178</v>
      </c>
      <c r="E68" s="21"/>
      <c r="F68" s="22"/>
      <c r="G68" s="22"/>
      <c r="H68" s="22"/>
      <c r="I68" s="23"/>
      <c r="J68" s="22"/>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row>
    <row r="69" spans="1:111">
      <c r="A69" s="92"/>
      <c r="B69" s="92"/>
      <c r="C69" s="27" t="s">
        <v>63</v>
      </c>
      <c r="D69" s="98" t="s">
        <v>178</v>
      </c>
      <c r="E69" s="103"/>
      <c r="F69" s="116"/>
      <c r="G69" s="107"/>
      <c r="H69" s="105"/>
      <c r="I69" s="111"/>
      <c r="J69" s="105"/>
    </row>
    <row r="70" spans="1:111" ht="42.75" customHeight="1">
      <c r="A70" s="103">
        <v>87485</v>
      </c>
      <c r="B70" s="103" t="s">
        <v>13</v>
      </c>
      <c r="C70" s="104" t="s">
        <v>149</v>
      </c>
      <c r="D70" s="363" t="s">
        <v>286</v>
      </c>
      <c r="E70" s="103" t="s">
        <v>99</v>
      </c>
      <c r="F70" s="190">
        <f>'Memória de Calculo'!$D$17</f>
        <v>145.12</v>
      </c>
      <c r="G70" s="107">
        <f>$J$4</f>
        <v>0.24940000000000001</v>
      </c>
      <c r="H70" s="105"/>
      <c r="I70" s="121">
        <f>H70*(1+G70)</f>
        <v>0</v>
      </c>
      <c r="J70" s="87">
        <f>F70*I70</f>
        <v>0</v>
      </c>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row>
    <row r="71" spans="1:111" ht="19.5" customHeight="1">
      <c r="A71" s="103">
        <v>93187</v>
      </c>
      <c r="B71" s="103" t="s">
        <v>13</v>
      </c>
      <c r="C71" s="104" t="s">
        <v>150</v>
      </c>
      <c r="D71" s="366" t="s">
        <v>485</v>
      </c>
      <c r="E71" s="103" t="s">
        <v>21</v>
      </c>
      <c r="F71" s="190">
        <f>'Memória de Calculo'!$G$45</f>
        <v>23.52</v>
      </c>
      <c r="G71" s="107">
        <f>$J$4</f>
        <v>0.24940000000000001</v>
      </c>
      <c r="H71" s="105"/>
      <c r="I71" s="121">
        <f>H71*(1+G71)</f>
        <v>0</v>
      </c>
      <c r="J71" s="87">
        <f>F71*I71</f>
        <v>0</v>
      </c>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row>
    <row r="72" spans="1:111" ht="19.5" customHeight="1">
      <c r="A72" s="103">
        <v>93197</v>
      </c>
      <c r="B72" s="103" t="s">
        <v>13</v>
      </c>
      <c r="C72" s="104" t="s">
        <v>312</v>
      </c>
      <c r="D72" s="366" t="s">
        <v>271</v>
      </c>
      <c r="E72" s="103" t="s">
        <v>21</v>
      </c>
      <c r="F72" s="190">
        <f>'Memória de Calculo'!$G$54</f>
        <v>11.8</v>
      </c>
      <c r="G72" s="107">
        <f>$J$4</f>
        <v>0.24940000000000001</v>
      </c>
      <c r="H72" s="105"/>
      <c r="I72" s="121">
        <f>H72*(1+G72)</f>
        <v>0</v>
      </c>
      <c r="J72" s="87">
        <f>F72*I72</f>
        <v>0</v>
      </c>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row>
    <row r="73" spans="1:111">
      <c r="A73" s="81"/>
      <c r="B73" s="81"/>
      <c r="C73" s="29"/>
      <c r="D73" s="26"/>
      <c r="E73" s="81"/>
      <c r="F73" s="25"/>
      <c r="G73" s="25"/>
      <c r="H73" s="462" t="s">
        <v>14</v>
      </c>
      <c r="I73" s="462"/>
      <c r="J73" s="34">
        <f>SUM(J70:J72)</f>
        <v>0</v>
      </c>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row>
    <row r="74" spans="1:111" s="140" customFormat="1">
      <c r="A74" s="21"/>
      <c r="B74" s="21"/>
      <c r="C74" s="11" t="s">
        <v>64</v>
      </c>
      <c r="D74" s="12" t="s">
        <v>19</v>
      </c>
      <c r="E74" s="21"/>
      <c r="F74" s="22"/>
      <c r="G74" s="22"/>
      <c r="H74" s="22"/>
      <c r="I74" s="23"/>
      <c r="J74" s="22"/>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row>
    <row r="75" spans="1:111" s="140" customFormat="1" ht="26.25" customHeight="1">
      <c r="A75" s="103" t="s">
        <v>989</v>
      </c>
      <c r="B75" s="103" t="s">
        <v>93</v>
      </c>
      <c r="C75" s="104" t="s">
        <v>65</v>
      </c>
      <c r="D75" s="438" t="s">
        <v>1004</v>
      </c>
      <c r="E75" s="357" t="s">
        <v>988</v>
      </c>
      <c r="F75" s="190">
        <v>1</v>
      </c>
      <c r="G75" s="107">
        <f>$J$4</f>
        <v>0.24940000000000001</v>
      </c>
      <c r="H75" s="105"/>
      <c r="I75" s="121">
        <f>H75*(1+G75)</f>
        <v>0</v>
      </c>
      <c r="J75" s="87">
        <f>F75*I75</f>
        <v>0</v>
      </c>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row>
    <row r="76" spans="1:111" s="140" customFormat="1" ht="21.75" customHeight="1">
      <c r="A76" s="103" t="s">
        <v>990</v>
      </c>
      <c r="B76" s="103" t="s">
        <v>93</v>
      </c>
      <c r="C76" s="104" t="s">
        <v>137</v>
      </c>
      <c r="D76" s="438" t="s">
        <v>986</v>
      </c>
      <c r="E76" s="357" t="s">
        <v>988</v>
      </c>
      <c r="F76" s="190">
        <v>1</v>
      </c>
      <c r="G76" s="107">
        <f>$J$4</f>
        <v>0.24940000000000001</v>
      </c>
      <c r="H76" s="105"/>
      <c r="I76" s="121">
        <f>H76*(1+G76)</f>
        <v>0</v>
      </c>
      <c r="J76" s="87">
        <f>F76*I76</f>
        <v>0</v>
      </c>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row>
    <row r="77" spans="1:111" s="140" customFormat="1">
      <c r="A77" s="132"/>
      <c r="B77" s="132"/>
      <c r="C77" s="27" t="s">
        <v>240</v>
      </c>
      <c r="D77" s="137" t="s">
        <v>22</v>
      </c>
      <c r="E77" s="132"/>
      <c r="F77" s="133"/>
      <c r="G77" s="133"/>
      <c r="H77" s="133"/>
      <c r="I77" s="138"/>
      <c r="J77" s="133"/>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row>
    <row r="78" spans="1:111" s="140" customFormat="1" ht="42" customHeight="1">
      <c r="A78" s="103">
        <v>87879</v>
      </c>
      <c r="B78" s="103" t="s">
        <v>13</v>
      </c>
      <c r="C78" s="104" t="s">
        <v>250</v>
      </c>
      <c r="D78" s="97" t="s">
        <v>238</v>
      </c>
      <c r="E78" s="103" t="s">
        <v>99</v>
      </c>
      <c r="F78" s="190">
        <f>'Memória de Calculo'!$D$63</f>
        <v>187.02</v>
      </c>
      <c r="G78" s="107">
        <f>$J$4</f>
        <v>0.24940000000000001</v>
      </c>
      <c r="H78" s="105"/>
      <c r="I78" s="121">
        <f>H78*(1+G78)</f>
        <v>0</v>
      </c>
      <c r="J78" s="87">
        <f>F78*I78</f>
        <v>0</v>
      </c>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row>
    <row r="79" spans="1:111" s="140" customFormat="1" ht="45" customHeight="1">
      <c r="A79" s="103">
        <v>87535</v>
      </c>
      <c r="B79" s="103" t="s">
        <v>13</v>
      </c>
      <c r="C79" s="104" t="s">
        <v>251</v>
      </c>
      <c r="D79" s="76" t="s">
        <v>561</v>
      </c>
      <c r="E79" s="103" t="s">
        <v>99</v>
      </c>
      <c r="F79" s="190">
        <f>'Memória de Calculo'!$D$77</f>
        <v>90.1</v>
      </c>
      <c r="G79" s="107">
        <f>$J$4</f>
        <v>0.24940000000000001</v>
      </c>
      <c r="H79" s="105"/>
      <c r="I79" s="121">
        <f>H79*(1+G79)</f>
        <v>0</v>
      </c>
      <c r="J79" s="87">
        <f>F79*I79</f>
        <v>0</v>
      </c>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row>
    <row r="80" spans="1:111" s="140" customFormat="1" ht="38.25" customHeight="1">
      <c r="A80" s="103">
        <v>87269</v>
      </c>
      <c r="B80" s="103" t="s">
        <v>13</v>
      </c>
      <c r="C80" s="104" t="s">
        <v>991</v>
      </c>
      <c r="D80" s="97" t="s">
        <v>562</v>
      </c>
      <c r="E80" s="103" t="s">
        <v>99</v>
      </c>
      <c r="F80" s="190">
        <f>'Memória de Calculo'!$D$69</f>
        <v>52.92</v>
      </c>
      <c r="G80" s="107">
        <f>$J$4</f>
        <v>0.24940000000000001</v>
      </c>
      <c r="H80" s="105"/>
      <c r="I80" s="121">
        <f>H80*(1+G80)</f>
        <v>0</v>
      </c>
      <c r="J80" s="87">
        <f>F80*I80</f>
        <v>0</v>
      </c>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row>
    <row r="81" spans="1:111" s="140" customFormat="1" ht="36.75" customHeight="1">
      <c r="A81" s="103">
        <v>87242</v>
      </c>
      <c r="B81" s="103" t="s">
        <v>13</v>
      </c>
      <c r="C81" s="104" t="s">
        <v>992</v>
      </c>
      <c r="D81" s="76" t="s">
        <v>248</v>
      </c>
      <c r="E81" s="103" t="s">
        <v>99</v>
      </c>
      <c r="F81" s="190">
        <f>'Memória de Calculo'!$D$74</f>
        <v>37.18</v>
      </c>
      <c r="G81" s="107">
        <f>$J$4</f>
        <v>0.24940000000000001</v>
      </c>
      <c r="H81" s="105"/>
      <c r="I81" s="121">
        <f>H81*(1+G81)</f>
        <v>0</v>
      </c>
      <c r="J81" s="87">
        <f>F81*I81</f>
        <v>0</v>
      </c>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row>
    <row r="82" spans="1:111" s="140" customFormat="1" ht="45.75" customHeight="1">
      <c r="A82" s="103">
        <v>87529</v>
      </c>
      <c r="B82" s="103" t="s">
        <v>13</v>
      </c>
      <c r="C82" s="104" t="s">
        <v>993</v>
      </c>
      <c r="D82" s="97" t="s">
        <v>239</v>
      </c>
      <c r="E82" s="96" t="s">
        <v>99</v>
      </c>
      <c r="F82" s="190">
        <f>'Memória de Calculo'!$D$78</f>
        <v>96.92</v>
      </c>
      <c r="G82" s="107">
        <f>$J$4</f>
        <v>0.24940000000000001</v>
      </c>
      <c r="H82" s="105"/>
      <c r="I82" s="121">
        <f>H82*(1+G82)</f>
        <v>0</v>
      </c>
      <c r="J82" s="87">
        <f>F82*I82</f>
        <v>0</v>
      </c>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row>
    <row r="83" spans="1:111" s="140" customFormat="1" ht="16.5" customHeight="1">
      <c r="A83" s="132"/>
      <c r="B83" s="132"/>
      <c r="C83" s="27" t="s">
        <v>490</v>
      </c>
      <c r="D83" s="295" t="s">
        <v>25</v>
      </c>
      <c r="E83" s="132"/>
      <c r="F83" s="227"/>
      <c r="G83" s="133"/>
      <c r="H83" s="133"/>
      <c r="I83" s="138"/>
      <c r="J83" s="133"/>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row>
    <row r="84" spans="1:111" s="140" customFormat="1" ht="41.25" customHeight="1">
      <c r="A84" s="103">
        <v>87905</v>
      </c>
      <c r="B84" s="103" t="s">
        <v>13</v>
      </c>
      <c r="C84" s="104" t="s">
        <v>491</v>
      </c>
      <c r="D84" s="97" t="s">
        <v>241</v>
      </c>
      <c r="E84" s="103" t="s">
        <v>99</v>
      </c>
      <c r="F84" s="190">
        <f>'Memória de Calculo'!$E$88</f>
        <v>201.41</v>
      </c>
      <c r="G84" s="107">
        <f>$J$4</f>
        <v>0.24940000000000001</v>
      </c>
      <c r="H84" s="105"/>
      <c r="I84" s="121">
        <f>H84*(1+G84)</f>
        <v>0</v>
      </c>
      <c r="J84" s="87">
        <f>F84*I84</f>
        <v>0</v>
      </c>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row>
    <row r="85" spans="1:111" s="140" customFormat="1" ht="37.5" customHeight="1">
      <c r="A85" s="103">
        <v>87775</v>
      </c>
      <c r="B85" s="103" t="s">
        <v>13</v>
      </c>
      <c r="C85" s="104" t="s">
        <v>492</v>
      </c>
      <c r="D85" s="363" t="s">
        <v>242</v>
      </c>
      <c r="E85" s="103" t="s">
        <v>99</v>
      </c>
      <c r="F85" s="190">
        <f>'Memória de Calculo'!$D$91</f>
        <v>201.41</v>
      </c>
      <c r="G85" s="107">
        <f>$J$4</f>
        <v>0.24940000000000001</v>
      </c>
      <c r="H85" s="105"/>
      <c r="I85" s="121">
        <f>H85*(1+G85)</f>
        <v>0</v>
      </c>
      <c r="J85" s="87">
        <f>F85*I85</f>
        <v>0</v>
      </c>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row>
    <row r="86" spans="1:111" s="140" customFormat="1">
      <c r="A86" s="103"/>
      <c r="B86" s="103"/>
      <c r="C86" s="27" t="s">
        <v>994</v>
      </c>
      <c r="D86" s="28" t="s">
        <v>488</v>
      </c>
      <c r="E86" s="103"/>
      <c r="F86" s="87"/>
      <c r="G86" s="105"/>
      <c r="H86" s="105"/>
      <c r="I86" s="111"/>
      <c r="J86" s="105"/>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row>
    <row r="87" spans="1:111" s="140" customFormat="1" ht="33" customHeight="1">
      <c r="A87" s="96">
        <v>87882</v>
      </c>
      <c r="B87" s="103" t="s">
        <v>13</v>
      </c>
      <c r="C87" s="104" t="s">
        <v>995</v>
      </c>
      <c r="D87" s="363" t="s">
        <v>243</v>
      </c>
      <c r="E87" s="103" t="s">
        <v>99</v>
      </c>
      <c r="F87" s="190">
        <f>'Memória de Calculo'!$B$102</f>
        <v>85.7</v>
      </c>
      <c r="G87" s="107">
        <f>$J$4</f>
        <v>0.24940000000000001</v>
      </c>
      <c r="H87" s="105"/>
      <c r="I87" s="121">
        <f>H87*(1+G87)</f>
        <v>0</v>
      </c>
      <c r="J87" s="87">
        <f>F87*I87</f>
        <v>0</v>
      </c>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row>
    <row r="88" spans="1:111" s="140" customFormat="1" ht="42" customHeight="1">
      <c r="A88" s="103">
        <v>90406</v>
      </c>
      <c r="B88" s="103" t="s">
        <v>13</v>
      </c>
      <c r="C88" s="104" t="s">
        <v>996</v>
      </c>
      <c r="D88" s="363" t="s">
        <v>244</v>
      </c>
      <c r="E88" s="103" t="s">
        <v>99</v>
      </c>
      <c r="F88" s="190">
        <f>'Memória de Calculo'!$B$102</f>
        <v>85.7</v>
      </c>
      <c r="G88" s="107">
        <f>$J$4</f>
        <v>0.24940000000000001</v>
      </c>
      <c r="H88" s="105"/>
      <c r="I88" s="121">
        <f>H88*(1+G88)</f>
        <v>0</v>
      </c>
      <c r="J88" s="87">
        <f>F88*I88</f>
        <v>0</v>
      </c>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row>
    <row r="89" spans="1:111" s="140" customFormat="1">
      <c r="A89" s="103"/>
      <c r="B89" s="103"/>
      <c r="C89" s="27" t="s">
        <v>1000</v>
      </c>
      <c r="D89" s="28" t="s">
        <v>489</v>
      </c>
      <c r="E89" s="103"/>
      <c r="F89" s="87"/>
      <c r="G89" s="105"/>
      <c r="H89" s="105"/>
      <c r="I89" s="111"/>
      <c r="J89" s="105"/>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row>
    <row r="90" spans="1:111" s="140" customFormat="1" ht="31.5" customHeight="1">
      <c r="A90" s="96">
        <v>96116</v>
      </c>
      <c r="B90" s="103" t="s">
        <v>13</v>
      </c>
      <c r="C90" s="104" t="s">
        <v>997</v>
      </c>
      <c r="D90" s="97" t="s">
        <v>737</v>
      </c>
      <c r="E90" s="103" t="s">
        <v>99</v>
      </c>
      <c r="F90" s="190">
        <f>'Memória de Calculo'!$C$109</f>
        <v>60.64</v>
      </c>
      <c r="G90" s="107">
        <f>$J$4</f>
        <v>0.24940000000000001</v>
      </c>
      <c r="H90" s="105"/>
      <c r="I90" s="121">
        <f>H90*(1+G90)</f>
        <v>0</v>
      </c>
      <c r="J90" s="87">
        <f>F90*I90</f>
        <v>0</v>
      </c>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row>
    <row r="91" spans="1:111" s="140" customFormat="1" ht="33" customHeight="1">
      <c r="A91" s="96">
        <v>87882</v>
      </c>
      <c r="B91" s="103" t="s">
        <v>13</v>
      </c>
      <c r="C91" s="104" t="s">
        <v>998</v>
      </c>
      <c r="D91" s="97" t="s">
        <v>243</v>
      </c>
      <c r="E91" s="103" t="s">
        <v>99</v>
      </c>
      <c r="F91" s="190">
        <f>'Memória de Calculo'!$B$109</f>
        <v>4</v>
      </c>
      <c r="G91" s="107">
        <f t="shared" ref="G91:G92" si="19">$J$4</f>
        <v>0.24940000000000001</v>
      </c>
      <c r="H91" s="105"/>
      <c r="I91" s="121">
        <f t="shared" ref="I91:I92" si="20">H91*(1+G91)</f>
        <v>0</v>
      </c>
      <c r="J91" s="87">
        <f t="shared" ref="J91:J92" si="21">F91*I91</f>
        <v>0</v>
      </c>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row>
    <row r="92" spans="1:111" s="140" customFormat="1" ht="35.25" customHeight="1">
      <c r="A92" s="103">
        <v>90406</v>
      </c>
      <c r="B92" s="103" t="s">
        <v>13</v>
      </c>
      <c r="C92" s="104" t="s">
        <v>999</v>
      </c>
      <c r="D92" s="97" t="s">
        <v>244</v>
      </c>
      <c r="E92" s="103" t="s">
        <v>99</v>
      </c>
      <c r="F92" s="190">
        <f>'Memória de Calculo'!$B$109</f>
        <v>4</v>
      </c>
      <c r="G92" s="107">
        <f t="shared" si="19"/>
        <v>0.24940000000000001</v>
      </c>
      <c r="H92" s="105"/>
      <c r="I92" s="121">
        <f t="shared" si="20"/>
        <v>0</v>
      </c>
      <c r="J92" s="87">
        <f t="shared" si="21"/>
        <v>0</v>
      </c>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row>
    <row r="93" spans="1:111">
      <c r="A93" s="24"/>
      <c r="B93" s="24"/>
      <c r="C93" s="29"/>
      <c r="D93" s="26"/>
      <c r="E93" s="24"/>
      <c r="F93" s="25"/>
      <c r="G93" s="25"/>
      <c r="H93" s="462" t="s">
        <v>14</v>
      </c>
      <c r="I93" s="462"/>
      <c r="J93" s="34">
        <f>SUM(J75:J92)</f>
        <v>0</v>
      </c>
    </row>
    <row r="94" spans="1:111" s="186" customFormat="1">
      <c r="A94" s="21"/>
      <c r="B94" s="21"/>
      <c r="C94" s="11" t="s">
        <v>66</v>
      </c>
      <c r="D94" s="12" t="s">
        <v>17</v>
      </c>
      <c r="E94" s="21"/>
      <c r="F94" s="22"/>
      <c r="G94" s="22"/>
      <c r="H94" s="22"/>
      <c r="I94" s="23"/>
      <c r="J94" s="22"/>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5"/>
      <c r="CZ94" s="185"/>
      <c r="DA94" s="185"/>
      <c r="DB94" s="185"/>
      <c r="DC94" s="185"/>
      <c r="DD94" s="185"/>
      <c r="DE94" s="185"/>
      <c r="DF94" s="185"/>
      <c r="DG94" s="185"/>
    </row>
    <row r="95" spans="1:111" s="140" customFormat="1">
      <c r="A95" s="134"/>
      <c r="B95" s="134"/>
      <c r="C95" s="90" t="s">
        <v>67</v>
      </c>
      <c r="D95" s="91" t="s">
        <v>151</v>
      </c>
      <c r="E95" s="134"/>
      <c r="F95" s="135"/>
      <c r="G95" s="135"/>
      <c r="H95" s="135"/>
      <c r="I95" s="136"/>
      <c r="J95" s="135"/>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row>
    <row r="96" spans="1:111" s="140" customFormat="1" ht="30.75" customHeight="1">
      <c r="A96" s="85">
        <v>94210</v>
      </c>
      <c r="B96" s="103" t="s">
        <v>13</v>
      </c>
      <c r="C96" s="15" t="s">
        <v>323</v>
      </c>
      <c r="D96" s="363" t="s">
        <v>820</v>
      </c>
      <c r="E96" s="103" t="s">
        <v>99</v>
      </c>
      <c r="F96" s="190">
        <v>142.26</v>
      </c>
      <c r="G96" s="107">
        <f t="shared" ref="G96:G105" si="22">$J$4</f>
        <v>0.24940000000000001</v>
      </c>
      <c r="H96" s="105"/>
      <c r="I96" s="121">
        <f t="shared" ref="I96:I105" si="23">H96*(1+G96)</f>
        <v>0</v>
      </c>
      <c r="J96" s="87">
        <f t="shared" ref="J96:J105" si="24">F96*I96</f>
        <v>0</v>
      </c>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row>
    <row r="97" spans="1:111" s="140" customFormat="1" ht="34.5" customHeight="1">
      <c r="A97" s="85">
        <v>92616</v>
      </c>
      <c r="B97" s="103" t="s">
        <v>13</v>
      </c>
      <c r="C97" s="15" t="s">
        <v>91</v>
      </c>
      <c r="D97" s="363" t="s">
        <v>819</v>
      </c>
      <c r="E97" s="103" t="s">
        <v>94</v>
      </c>
      <c r="F97" s="190">
        <v>3</v>
      </c>
      <c r="G97" s="107">
        <f t="shared" si="22"/>
        <v>0.24940000000000001</v>
      </c>
      <c r="H97" s="105"/>
      <c r="I97" s="121">
        <f t="shared" ref="I97:I100" si="25">H97*(1+G97)</f>
        <v>0</v>
      </c>
      <c r="J97" s="87">
        <f t="shared" ref="J97:J100" si="26">F97*I97</f>
        <v>0</v>
      </c>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row>
    <row r="98" spans="1:111" s="140" customFormat="1" ht="30.75" customHeight="1">
      <c r="A98" s="275">
        <v>92602</v>
      </c>
      <c r="B98" s="103" t="s">
        <v>13</v>
      </c>
      <c r="C98" s="15" t="s">
        <v>272</v>
      </c>
      <c r="D98" s="363" t="s">
        <v>940</v>
      </c>
      <c r="E98" s="103" t="s">
        <v>94</v>
      </c>
      <c r="F98" s="190">
        <v>8</v>
      </c>
      <c r="G98" s="107">
        <f t="shared" si="22"/>
        <v>0.24940000000000001</v>
      </c>
      <c r="H98" s="105"/>
      <c r="I98" s="121">
        <f t="shared" si="25"/>
        <v>0</v>
      </c>
      <c r="J98" s="87">
        <f t="shared" si="26"/>
        <v>0</v>
      </c>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row>
    <row r="99" spans="1:111" s="140" customFormat="1" ht="30.75" customHeight="1">
      <c r="A99" s="275">
        <v>92602</v>
      </c>
      <c r="B99" s="103" t="s">
        <v>13</v>
      </c>
      <c r="C99" s="15" t="s">
        <v>821</v>
      </c>
      <c r="D99" s="363" t="s">
        <v>939</v>
      </c>
      <c r="E99" s="103" t="s">
        <v>94</v>
      </c>
      <c r="F99" s="190">
        <v>2</v>
      </c>
      <c r="G99" s="107">
        <f t="shared" si="22"/>
        <v>0.24940000000000001</v>
      </c>
      <c r="H99" s="105"/>
      <c r="I99" s="121">
        <f t="shared" si="25"/>
        <v>0</v>
      </c>
      <c r="J99" s="87">
        <f t="shared" si="26"/>
        <v>0</v>
      </c>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0"/>
      <c r="BT99" s="130"/>
      <c r="BU99" s="130"/>
      <c r="BV99" s="130"/>
      <c r="BW99" s="130"/>
      <c r="BX99" s="130"/>
      <c r="BY99" s="130"/>
      <c r="BZ99" s="130"/>
      <c r="CA99" s="130"/>
      <c r="CB99" s="130"/>
      <c r="CC99" s="130"/>
      <c r="CD99" s="130"/>
      <c r="CE99" s="130"/>
      <c r="CF99" s="130"/>
      <c r="CG99" s="130"/>
      <c r="CH99" s="130"/>
      <c r="CI99" s="130"/>
      <c r="CJ99" s="130"/>
      <c r="CK99" s="130"/>
      <c r="CL99" s="130"/>
      <c r="CM99" s="130"/>
      <c r="CN99" s="130"/>
      <c r="CO99" s="130"/>
      <c r="CP99" s="130"/>
      <c r="CQ99" s="130"/>
      <c r="CR99" s="130"/>
      <c r="CS99" s="130"/>
      <c r="CT99" s="130"/>
      <c r="CU99" s="130"/>
      <c r="CV99" s="130"/>
      <c r="CW99" s="130"/>
      <c r="CX99" s="130"/>
      <c r="CY99" s="130"/>
      <c r="CZ99" s="130"/>
      <c r="DA99" s="130"/>
      <c r="DB99" s="130"/>
      <c r="DC99" s="130"/>
      <c r="DD99" s="130"/>
      <c r="DE99" s="130"/>
      <c r="DF99" s="130"/>
      <c r="DG99" s="130"/>
    </row>
    <row r="100" spans="1:111" s="140" customFormat="1" ht="34.5" customHeight="1">
      <c r="A100" s="357">
        <v>92580</v>
      </c>
      <c r="B100" s="103" t="s">
        <v>13</v>
      </c>
      <c r="C100" s="15" t="s">
        <v>387</v>
      </c>
      <c r="D100" s="363" t="s">
        <v>818</v>
      </c>
      <c r="E100" s="103" t="s">
        <v>99</v>
      </c>
      <c r="F100" s="190">
        <v>142.26</v>
      </c>
      <c r="G100" s="107">
        <f t="shared" si="22"/>
        <v>0.24940000000000001</v>
      </c>
      <c r="H100" s="105"/>
      <c r="I100" s="121">
        <f t="shared" si="25"/>
        <v>0</v>
      </c>
      <c r="J100" s="87">
        <f t="shared" si="26"/>
        <v>0</v>
      </c>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0"/>
      <c r="CM100" s="130"/>
      <c r="CN100" s="130"/>
      <c r="CO100" s="130"/>
      <c r="CP100" s="130"/>
      <c r="CQ100" s="130"/>
      <c r="CR100" s="130"/>
      <c r="CS100" s="130"/>
      <c r="CT100" s="130"/>
      <c r="CU100" s="130"/>
      <c r="CV100" s="130"/>
      <c r="CW100" s="130"/>
      <c r="CX100" s="130"/>
      <c r="CY100" s="130"/>
      <c r="CZ100" s="130"/>
      <c r="DA100" s="130"/>
      <c r="DB100" s="130"/>
      <c r="DC100" s="130"/>
      <c r="DD100" s="130"/>
      <c r="DE100" s="130"/>
      <c r="DF100" s="130"/>
      <c r="DG100" s="130"/>
    </row>
    <row r="101" spans="1:111" s="140" customFormat="1" ht="32.25" customHeight="1">
      <c r="A101" s="357">
        <v>100720</v>
      </c>
      <c r="B101" s="103" t="s">
        <v>13</v>
      </c>
      <c r="C101" s="15" t="s">
        <v>409</v>
      </c>
      <c r="D101" s="363" t="s">
        <v>981</v>
      </c>
      <c r="E101" s="96" t="s">
        <v>99</v>
      </c>
      <c r="F101" s="190">
        <v>40</v>
      </c>
      <c r="G101" s="107">
        <f t="shared" si="22"/>
        <v>0.24940000000000001</v>
      </c>
      <c r="H101" s="105"/>
      <c r="I101" s="121">
        <f t="shared" si="23"/>
        <v>0</v>
      </c>
      <c r="J101" s="87">
        <f t="shared" si="24"/>
        <v>0</v>
      </c>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row>
    <row r="102" spans="1:111" s="140" customFormat="1" ht="29.25" customHeight="1">
      <c r="A102" s="357">
        <v>94228</v>
      </c>
      <c r="B102" s="103" t="s">
        <v>13</v>
      </c>
      <c r="C102" s="15" t="s">
        <v>788</v>
      </c>
      <c r="D102" s="363" t="s">
        <v>734</v>
      </c>
      <c r="E102" s="103" t="s">
        <v>97</v>
      </c>
      <c r="F102" s="190">
        <v>16.399999999999999</v>
      </c>
      <c r="G102" s="107">
        <f t="shared" si="22"/>
        <v>0.24940000000000001</v>
      </c>
      <c r="H102" s="105"/>
      <c r="I102" s="121">
        <f t="shared" si="23"/>
        <v>0</v>
      </c>
      <c r="J102" s="87">
        <f t="shared" si="24"/>
        <v>0</v>
      </c>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c r="CG102" s="130"/>
      <c r="CH102" s="130"/>
      <c r="CI102" s="130"/>
      <c r="CJ102" s="130"/>
      <c r="CK102" s="130"/>
      <c r="CL102" s="130"/>
      <c r="CM102" s="130"/>
      <c r="CN102" s="130"/>
      <c r="CO102" s="130"/>
      <c r="CP102" s="130"/>
      <c r="CQ102" s="130"/>
      <c r="CR102" s="130"/>
      <c r="CS102" s="130"/>
      <c r="CT102" s="130"/>
      <c r="CU102" s="130"/>
      <c r="CV102" s="130"/>
      <c r="CW102" s="130"/>
      <c r="CX102" s="130"/>
      <c r="CY102" s="130"/>
      <c r="CZ102" s="130"/>
      <c r="DA102" s="130"/>
      <c r="DB102" s="130"/>
      <c r="DC102" s="130"/>
      <c r="DD102" s="130"/>
      <c r="DE102" s="130"/>
      <c r="DF102" s="130"/>
      <c r="DG102" s="130"/>
    </row>
    <row r="103" spans="1:111" s="140" customFormat="1" ht="29.25" customHeight="1">
      <c r="A103" s="357">
        <v>94277</v>
      </c>
      <c r="B103" s="103" t="s">
        <v>13</v>
      </c>
      <c r="C103" s="15" t="s">
        <v>789</v>
      </c>
      <c r="D103" s="363" t="s">
        <v>736</v>
      </c>
      <c r="E103" s="103" t="s">
        <v>97</v>
      </c>
      <c r="F103" s="190">
        <v>10.4</v>
      </c>
      <c r="G103" s="107">
        <f t="shared" si="22"/>
        <v>0.24940000000000001</v>
      </c>
      <c r="H103" s="105"/>
      <c r="I103" s="121">
        <f t="shared" ref="I103:I104" si="27">H103*(1+G103)</f>
        <v>0</v>
      </c>
      <c r="J103" s="87">
        <f t="shared" ref="J103:J104" si="28">F103*I103</f>
        <v>0</v>
      </c>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row>
    <row r="104" spans="1:111" s="140" customFormat="1" ht="37.5" customHeight="1">
      <c r="A104" s="357">
        <v>94229</v>
      </c>
      <c r="B104" s="103" t="s">
        <v>13</v>
      </c>
      <c r="C104" s="15" t="s">
        <v>822</v>
      </c>
      <c r="D104" s="97" t="s">
        <v>817</v>
      </c>
      <c r="E104" s="103" t="s">
        <v>97</v>
      </c>
      <c r="F104" s="190">
        <v>8</v>
      </c>
      <c r="G104" s="107">
        <f t="shared" si="22"/>
        <v>0.24940000000000001</v>
      </c>
      <c r="H104" s="105"/>
      <c r="I104" s="121">
        <f t="shared" si="27"/>
        <v>0</v>
      </c>
      <c r="J104" s="87">
        <f t="shared" si="28"/>
        <v>0</v>
      </c>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c r="CG104" s="130"/>
      <c r="CH104" s="130"/>
      <c r="CI104" s="130"/>
      <c r="CJ104" s="130"/>
      <c r="CK104" s="130"/>
      <c r="CL104" s="130"/>
      <c r="CM104" s="130"/>
      <c r="CN104" s="130"/>
      <c r="CO104" s="130"/>
      <c r="CP104" s="130"/>
      <c r="CQ104" s="130"/>
      <c r="CR104" s="130"/>
      <c r="CS104" s="130"/>
      <c r="CT104" s="130"/>
      <c r="CU104" s="130"/>
      <c r="CV104" s="130"/>
      <c r="CW104" s="130"/>
      <c r="CX104" s="130"/>
      <c r="CY104" s="130"/>
      <c r="CZ104" s="130"/>
      <c r="DA104" s="130"/>
      <c r="DB104" s="130"/>
      <c r="DC104" s="130"/>
      <c r="DD104" s="130"/>
      <c r="DE104" s="130"/>
      <c r="DF104" s="130"/>
      <c r="DG104" s="130"/>
    </row>
    <row r="105" spans="1:111" s="140" customFormat="1" ht="29.25" customHeight="1">
      <c r="A105" s="357">
        <v>100327</v>
      </c>
      <c r="B105" s="103" t="s">
        <v>13</v>
      </c>
      <c r="C105" s="15" t="s">
        <v>855</v>
      </c>
      <c r="D105" s="363" t="s">
        <v>735</v>
      </c>
      <c r="E105" s="103" t="s">
        <v>97</v>
      </c>
      <c r="F105" s="190">
        <v>51</v>
      </c>
      <c r="G105" s="107">
        <f t="shared" si="22"/>
        <v>0.24940000000000001</v>
      </c>
      <c r="H105" s="105"/>
      <c r="I105" s="121">
        <f t="shared" si="23"/>
        <v>0</v>
      </c>
      <c r="J105" s="87">
        <f t="shared" si="24"/>
        <v>0</v>
      </c>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30"/>
      <c r="CL105" s="130"/>
      <c r="CM105" s="130"/>
      <c r="CN105" s="130"/>
      <c r="CO105" s="130"/>
      <c r="CP105" s="130"/>
      <c r="CQ105" s="130"/>
      <c r="CR105" s="130"/>
      <c r="CS105" s="130"/>
      <c r="CT105" s="130"/>
      <c r="CU105" s="130"/>
      <c r="CV105" s="130"/>
      <c r="CW105" s="130"/>
      <c r="CX105" s="130"/>
      <c r="CY105" s="130"/>
      <c r="CZ105" s="130"/>
      <c r="DA105" s="130"/>
      <c r="DB105" s="130"/>
      <c r="DC105" s="130"/>
      <c r="DD105" s="130"/>
      <c r="DE105" s="130"/>
      <c r="DF105" s="130"/>
      <c r="DG105" s="130"/>
    </row>
    <row r="106" spans="1:111">
      <c r="A106" s="81"/>
      <c r="B106" s="81"/>
      <c r="C106" s="29"/>
      <c r="D106" s="26"/>
      <c r="E106" s="81"/>
      <c r="F106" s="25"/>
      <c r="G106" s="25"/>
      <c r="H106" s="463" t="s">
        <v>14</v>
      </c>
      <c r="I106" s="464"/>
      <c r="J106" s="34">
        <f>SUM(J96:J105)</f>
        <v>0</v>
      </c>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row>
    <row r="107" spans="1:111" s="186" customFormat="1">
      <c r="A107" s="21"/>
      <c r="B107" s="21"/>
      <c r="C107" s="11" t="s">
        <v>68</v>
      </c>
      <c r="D107" s="12" t="s">
        <v>18</v>
      </c>
      <c r="E107" s="21"/>
      <c r="F107" s="22"/>
      <c r="G107" s="22"/>
      <c r="H107" s="22"/>
      <c r="I107" s="23"/>
      <c r="J107" s="22"/>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row>
    <row r="108" spans="1:111" s="188" customFormat="1">
      <c r="A108" s="134"/>
      <c r="B108" s="134"/>
      <c r="C108" s="90" t="s">
        <v>69</v>
      </c>
      <c r="D108" s="91" t="s">
        <v>89</v>
      </c>
      <c r="E108" s="134"/>
      <c r="F108" s="135">
        <v>0</v>
      </c>
      <c r="G108" s="135"/>
      <c r="H108" s="135"/>
      <c r="I108" s="136"/>
      <c r="J108" s="135"/>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c r="BJ108" s="130"/>
      <c r="BK108" s="130"/>
      <c r="BL108" s="130"/>
      <c r="BM108" s="130"/>
      <c r="BN108" s="130"/>
      <c r="BO108" s="130"/>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row>
    <row r="109" spans="1:111" s="188" customFormat="1" ht="45.75" customHeight="1">
      <c r="A109" s="275" t="s">
        <v>584</v>
      </c>
      <c r="B109" s="275" t="s">
        <v>93</v>
      </c>
      <c r="C109" s="77" t="s">
        <v>23</v>
      </c>
      <c r="D109" s="78" t="s">
        <v>847</v>
      </c>
      <c r="E109" s="96" t="s">
        <v>99</v>
      </c>
      <c r="F109" s="190">
        <f>'Memória de Calculo'!$H$22</f>
        <v>4.2</v>
      </c>
      <c r="G109" s="88">
        <f t="shared" ref="G109:G115" si="29">$J$4</f>
        <v>0.24940000000000001</v>
      </c>
      <c r="H109" s="105"/>
      <c r="I109" s="121">
        <f t="shared" ref="I109:I115" si="30">H109*(1+G109)</f>
        <v>0</v>
      </c>
      <c r="J109" s="87">
        <f t="shared" ref="J109:J115" si="31">F109*I109</f>
        <v>0</v>
      </c>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87"/>
      <c r="BQ109" s="187"/>
      <c r="BR109" s="187"/>
      <c r="BS109" s="187"/>
      <c r="BT109" s="187"/>
      <c r="BU109" s="187"/>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7"/>
      <c r="DA109" s="187"/>
      <c r="DB109" s="187"/>
      <c r="DC109" s="187"/>
      <c r="DD109" s="187"/>
      <c r="DE109" s="187"/>
      <c r="DF109" s="187"/>
      <c r="DG109" s="187"/>
    </row>
    <row r="110" spans="1:111" s="188" customFormat="1" ht="31.5" customHeight="1">
      <c r="A110" s="85" t="s">
        <v>805</v>
      </c>
      <c r="B110" s="275" t="s">
        <v>93</v>
      </c>
      <c r="C110" s="77" t="s">
        <v>24</v>
      </c>
      <c r="D110" s="364" t="s">
        <v>846</v>
      </c>
      <c r="E110" s="96" t="s">
        <v>99</v>
      </c>
      <c r="F110" s="190">
        <f>'Memória de Calculo'!H28+'Memória de Calculo'!$H$23</f>
        <v>3.99</v>
      </c>
      <c r="G110" s="88">
        <f t="shared" si="29"/>
        <v>0.24940000000000001</v>
      </c>
      <c r="H110" s="105"/>
      <c r="I110" s="121">
        <f t="shared" si="30"/>
        <v>0</v>
      </c>
      <c r="J110" s="87">
        <f t="shared" si="31"/>
        <v>0</v>
      </c>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30"/>
      <c r="BN110" s="130"/>
      <c r="BO110" s="130"/>
      <c r="BP110" s="187"/>
      <c r="BQ110" s="187"/>
      <c r="BR110" s="187"/>
      <c r="BS110" s="187"/>
      <c r="BT110" s="187"/>
      <c r="BU110" s="187"/>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7"/>
      <c r="DA110" s="187"/>
      <c r="DB110" s="187"/>
      <c r="DC110" s="187"/>
      <c r="DD110" s="187"/>
      <c r="DE110" s="187"/>
      <c r="DF110" s="187"/>
      <c r="DG110" s="187"/>
    </row>
    <row r="111" spans="1:111" s="188" customFormat="1" ht="39" customHeight="1">
      <c r="A111" s="275" t="s">
        <v>539</v>
      </c>
      <c r="B111" s="275" t="s">
        <v>93</v>
      </c>
      <c r="C111" s="77" t="s">
        <v>203</v>
      </c>
      <c r="D111" s="386" t="s">
        <v>751</v>
      </c>
      <c r="E111" s="96" t="s">
        <v>99</v>
      </c>
      <c r="F111" s="190">
        <f>'Memória de Calculo'!$H$27</f>
        <v>3.36</v>
      </c>
      <c r="G111" s="88">
        <f t="shared" si="29"/>
        <v>0.24940000000000001</v>
      </c>
      <c r="H111" s="105"/>
      <c r="I111" s="121">
        <f t="shared" si="30"/>
        <v>0</v>
      </c>
      <c r="J111" s="87">
        <f t="shared" si="31"/>
        <v>0</v>
      </c>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87"/>
      <c r="BQ111" s="187"/>
      <c r="BR111" s="187"/>
      <c r="BS111" s="187"/>
      <c r="BT111" s="187"/>
      <c r="BU111" s="187"/>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7"/>
      <c r="DA111" s="187"/>
      <c r="DB111" s="187"/>
      <c r="DC111" s="187"/>
      <c r="DD111" s="187"/>
      <c r="DE111" s="187"/>
      <c r="DF111" s="187"/>
      <c r="DG111" s="187"/>
    </row>
    <row r="112" spans="1:111" s="188" customFormat="1" ht="34.5" customHeight="1">
      <c r="A112" s="85">
        <v>91341</v>
      </c>
      <c r="B112" s="85" t="s">
        <v>13</v>
      </c>
      <c r="C112" s="77" t="s">
        <v>204</v>
      </c>
      <c r="D112" s="352" t="s">
        <v>848</v>
      </c>
      <c r="E112" s="96" t="s">
        <v>99</v>
      </c>
      <c r="F112" s="190">
        <f>'Memória de Calculo'!H24+'Memória de Calculo'!$H$29</f>
        <v>3.57</v>
      </c>
      <c r="G112" s="88">
        <f t="shared" si="29"/>
        <v>0.24940000000000001</v>
      </c>
      <c r="H112" s="105"/>
      <c r="I112" s="121">
        <f t="shared" si="30"/>
        <v>0</v>
      </c>
      <c r="J112" s="87">
        <f t="shared" si="31"/>
        <v>0</v>
      </c>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130"/>
      <c r="BG112" s="130"/>
      <c r="BH112" s="130"/>
      <c r="BI112" s="130"/>
      <c r="BJ112" s="130"/>
      <c r="BK112" s="130"/>
      <c r="BL112" s="130"/>
      <c r="BM112" s="130"/>
      <c r="BN112" s="130"/>
      <c r="BO112" s="130"/>
      <c r="BP112" s="187"/>
      <c r="BQ112" s="187"/>
      <c r="BR112" s="187"/>
      <c r="BS112" s="187"/>
      <c r="BT112" s="187"/>
      <c r="BU112" s="187"/>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7"/>
      <c r="DA112" s="187"/>
      <c r="DB112" s="187"/>
      <c r="DC112" s="187"/>
      <c r="DD112" s="187"/>
      <c r="DE112" s="187"/>
      <c r="DF112" s="187"/>
      <c r="DG112" s="187"/>
    </row>
    <row r="113" spans="1:111" s="188" customFormat="1" ht="23.25" customHeight="1">
      <c r="A113" s="85" t="s">
        <v>727</v>
      </c>
      <c r="B113" s="85" t="s">
        <v>13</v>
      </c>
      <c r="C113" s="77" t="s">
        <v>748</v>
      </c>
      <c r="D113" s="415" t="s">
        <v>746</v>
      </c>
      <c r="E113" s="103" t="s">
        <v>94</v>
      </c>
      <c r="F113" s="190">
        <v>12</v>
      </c>
      <c r="G113" s="88">
        <f>$J$5</f>
        <v>0.1278</v>
      </c>
      <c r="H113" s="105"/>
      <c r="I113" s="121">
        <f t="shared" si="30"/>
        <v>0</v>
      </c>
      <c r="J113" s="87">
        <f t="shared" si="31"/>
        <v>0</v>
      </c>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87"/>
      <c r="BQ113" s="187"/>
      <c r="BR113" s="187"/>
      <c r="BS113" s="187"/>
      <c r="BT113" s="187"/>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7"/>
      <c r="DA113" s="187"/>
      <c r="DB113" s="187"/>
      <c r="DC113" s="187"/>
      <c r="DD113" s="187"/>
      <c r="DE113" s="187"/>
      <c r="DF113" s="187"/>
      <c r="DG113" s="187"/>
    </row>
    <row r="114" spans="1:111" s="188" customFormat="1" ht="21" customHeight="1">
      <c r="A114" s="85" t="s">
        <v>970</v>
      </c>
      <c r="B114" s="85" t="s">
        <v>13</v>
      </c>
      <c r="C114" s="77" t="s">
        <v>793</v>
      </c>
      <c r="D114" s="415" t="s">
        <v>835</v>
      </c>
      <c r="E114" s="103" t="s">
        <v>99</v>
      </c>
      <c r="F114" s="190">
        <v>2.2999999999999998</v>
      </c>
      <c r="G114" s="88">
        <f t="shared" si="29"/>
        <v>0.24940000000000001</v>
      </c>
      <c r="H114" s="105"/>
      <c r="I114" s="121">
        <f t="shared" si="30"/>
        <v>0</v>
      </c>
      <c r="J114" s="87">
        <f t="shared" si="31"/>
        <v>0</v>
      </c>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87"/>
      <c r="BQ114" s="187"/>
      <c r="BR114" s="187"/>
      <c r="BS114" s="187"/>
      <c r="BT114" s="187"/>
      <c r="BU114" s="187"/>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7"/>
      <c r="DA114" s="187"/>
      <c r="DB114" s="187"/>
      <c r="DC114" s="187"/>
      <c r="DD114" s="187"/>
      <c r="DE114" s="187"/>
      <c r="DF114" s="187"/>
      <c r="DG114" s="187"/>
    </row>
    <row r="115" spans="1:111" s="188" customFormat="1" ht="21.75" customHeight="1">
      <c r="A115" s="85">
        <v>72144</v>
      </c>
      <c r="B115" s="85" t="s">
        <v>13</v>
      </c>
      <c r="C115" s="77" t="s">
        <v>804</v>
      </c>
      <c r="D115" s="375" t="s">
        <v>790</v>
      </c>
      <c r="E115" s="103" t="s">
        <v>94</v>
      </c>
      <c r="F115" s="190">
        <v>1</v>
      </c>
      <c r="G115" s="88">
        <f t="shared" si="29"/>
        <v>0.24940000000000001</v>
      </c>
      <c r="H115" s="105"/>
      <c r="I115" s="121">
        <f t="shared" si="30"/>
        <v>0</v>
      </c>
      <c r="J115" s="87">
        <f t="shared" si="31"/>
        <v>0</v>
      </c>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0"/>
      <c r="BM115" s="130"/>
      <c r="BN115" s="130"/>
      <c r="BO115" s="130"/>
      <c r="BP115" s="187"/>
      <c r="BQ115" s="187"/>
      <c r="BR115" s="187"/>
      <c r="BS115" s="187"/>
      <c r="BT115" s="187"/>
      <c r="BU115" s="187"/>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7"/>
      <c r="DA115" s="187"/>
      <c r="DB115" s="187"/>
      <c r="DC115" s="187"/>
      <c r="DD115" s="187"/>
      <c r="DE115" s="187"/>
      <c r="DF115" s="187"/>
      <c r="DG115" s="187"/>
    </row>
    <row r="116" spans="1:111" s="188" customFormat="1">
      <c r="A116" s="117"/>
      <c r="B116" s="117"/>
      <c r="C116" s="30" t="s">
        <v>139</v>
      </c>
      <c r="D116" s="31" t="s">
        <v>90</v>
      </c>
      <c r="E116" s="117"/>
      <c r="F116" s="118"/>
      <c r="G116" s="119"/>
      <c r="H116" s="119"/>
      <c r="I116" s="120"/>
      <c r="J116" s="119"/>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c r="BJ116" s="130"/>
      <c r="BK116" s="130"/>
      <c r="BL116" s="130"/>
      <c r="BM116" s="130"/>
      <c r="BN116" s="130"/>
      <c r="BO116" s="130"/>
      <c r="BP116" s="187"/>
      <c r="BQ116" s="187"/>
      <c r="BR116" s="187"/>
      <c r="BS116" s="187"/>
      <c r="BT116" s="187"/>
      <c r="BU116" s="187"/>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row>
    <row r="117" spans="1:111" s="188" customFormat="1" ht="35.25" customHeight="1">
      <c r="A117" s="275" t="s">
        <v>537</v>
      </c>
      <c r="B117" s="275" t="s">
        <v>93</v>
      </c>
      <c r="C117" s="77" t="s">
        <v>187</v>
      </c>
      <c r="D117" s="78" t="s">
        <v>849</v>
      </c>
      <c r="E117" s="96" t="s">
        <v>99</v>
      </c>
      <c r="F117" s="190">
        <f>'Memória de Calculo'!$H$35</f>
        <v>0.32</v>
      </c>
      <c r="G117" s="88">
        <f>$J$4</f>
        <v>0.24940000000000001</v>
      </c>
      <c r="H117" s="105"/>
      <c r="I117" s="121">
        <f>H117*(1+G117)</f>
        <v>0</v>
      </c>
      <c r="J117" s="87">
        <f>F117*I117</f>
        <v>0</v>
      </c>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87"/>
      <c r="BQ117" s="187"/>
      <c r="BR117" s="187"/>
      <c r="BS117" s="187"/>
      <c r="BT117" s="187"/>
      <c r="BU117" s="187"/>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7"/>
      <c r="DA117" s="187"/>
      <c r="DB117" s="187"/>
      <c r="DC117" s="187"/>
      <c r="DD117" s="187"/>
      <c r="DE117" s="187"/>
      <c r="DF117" s="187"/>
      <c r="DG117" s="187"/>
    </row>
    <row r="118" spans="1:111" s="188" customFormat="1" ht="42.75" customHeight="1">
      <c r="A118" s="275" t="s">
        <v>538</v>
      </c>
      <c r="B118" s="275" t="s">
        <v>93</v>
      </c>
      <c r="C118" s="77" t="s">
        <v>336</v>
      </c>
      <c r="D118" s="86" t="s">
        <v>714</v>
      </c>
      <c r="E118" s="85" t="s">
        <v>245</v>
      </c>
      <c r="F118" s="190">
        <f>'Memória de Calculo'!$D$36</f>
        <v>4</v>
      </c>
      <c r="G118" s="94">
        <f>$J$4</f>
        <v>0.24940000000000001</v>
      </c>
      <c r="H118" s="105"/>
      <c r="I118" s="121">
        <f>H118*(1+G118)</f>
        <v>0</v>
      </c>
      <c r="J118" s="87">
        <f>F118*I118</f>
        <v>0</v>
      </c>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87"/>
      <c r="BQ118" s="187"/>
      <c r="BR118" s="187"/>
      <c r="BS118" s="187"/>
      <c r="BT118" s="187"/>
      <c r="BU118" s="187"/>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7"/>
      <c r="DA118" s="187"/>
      <c r="DB118" s="187"/>
      <c r="DC118" s="187"/>
      <c r="DD118" s="187"/>
      <c r="DE118" s="187"/>
      <c r="DF118" s="187"/>
      <c r="DG118" s="187"/>
    </row>
    <row r="119" spans="1:111" s="188" customFormat="1" ht="33.75" customHeight="1">
      <c r="A119" s="275" t="s">
        <v>543</v>
      </c>
      <c r="B119" s="275" t="s">
        <v>93</v>
      </c>
      <c r="C119" s="77" t="s">
        <v>726</v>
      </c>
      <c r="D119" s="86" t="s">
        <v>850</v>
      </c>
      <c r="E119" s="85" t="s">
        <v>99</v>
      </c>
      <c r="F119" s="190">
        <f>'Memória de Calculo'!$H$33</f>
        <v>0.68</v>
      </c>
      <c r="G119" s="94">
        <f>$J$4</f>
        <v>0.24940000000000001</v>
      </c>
      <c r="H119" s="105"/>
      <c r="I119" s="121">
        <f>H119*(1+G119)</f>
        <v>0</v>
      </c>
      <c r="J119" s="87">
        <f>F119*I119</f>
        <v>0</v>
      </c>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87"/>
      <c r="BQ119" s="187"/>
      <c r="BR119" s="187"/>
      <c r="BS119" s="187"/>
      <c r="BT119" s="187"/>
      <c r="BU119" s="187"/>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7"/>
      <c r="DA119" s="187"/>
      <c r="DB119" s="187"/>
      <c r="DC119" s="187"/>
      <c r="DD119" s="187"/>
      <c r="DE119" s="187"/>
      <c r="DF119" s="187"/>
      <c r="DG119" s="187"/>
    </row>
    <row r="120" spans="1:111">
      <c r="A120" s="24"/>
      <c r="B120" s="24"/>
      <c r="C120" s="29"/>
      <c r="D120" s="26"/>
      <c r="E120" s="24"/>
      <c r="F120" s="25"/>
      <c r="G120" s="25"/>
      <c r="H120" s="462" t="s">
        <v>14</v>
      </c>
      <c r="I120" s="462"/>
      <c r="J120" s="34">
        <f>SUM(J109:J119)</f>
        <v>0</v>
      </c>
    </row>
    <row r="121" spans="1:111" s="188" customFormat="1">
      <c r="A121" s="21"/>
      <c r="B121" s="21"/>
      <c r="C121" s="11" t="s">
        <v>70</v>
      </c>
      <c r="D121" s="12" t="s">
        <v>247</v>
      </c>
      <c r="E121" s="21"/>
      <c r="F121" s="22"/>
      <c r="G121" s="22"/>
      <c r="H121" s="22"/>
      <c r="I121" s="23"/>
      <c r="J121" s="22"/>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0"/>
      <c r="BM121" s="130"/>
      <c r="BN121" s="130"/>
      <c r="BO121" s="130"/>
      <c r="BP121" s="187"/>
      <c r="BQ121" s="187"/>
      <c r="BR121" s="187"/>
      <c r="BS121" s="187"/>
      <c r="BT121" s="187"/>
      <c r="BU121" s="187"/>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7"/>
      <c r="DA121" s="187"/>
      <c r="DB121" s="187"/>
      <c r="DC121" s="187"/>
      <c r="DD121" s="187"/>
      <c r="DE121" s="187"/>
      <c r="DF121" s="187"/>
      <c r="DG121" s="187"/>
    </row>
    <row r="122" spans="1:111" s="188" customFormat="1" ht="17.25" customHeight="1">
      <c r="A122" s="117"/>
      <c r="B122" s="117"/>
      <c r="C122" s="30" t="s">
        <v>71</v>
      </c>
      <c r="D122" s="31" t="s">
        <v>195</v>
      </c>
      <c r="E122" s="117"/>
      <c r="F122" s="118"/>
      <c r="G122" s="119"/>
      <c r="H122" s="119"/>
      <c r="I122" s="120"/>
      <c r="J122" s="119"/>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BH122" s="130"/>
      <c r="BI122" s="130"/>
      <c r="BJ122" s="130"/>
      <c r="BK122" s="130"/>
      <c r="BL122" s="130"/>
      <c r="BM122" s="130"/>
      <c r="BN122" s="130"/>
      <c r="BO122" s="130"/>
      <c r="BP122" s="187"/>
      <c r="BQ122" s="187"/>
      <c r="BR122" s="187"/>
      <c r="BS122" s="187"/>
      <c r="BT122" s="187"/>
      <c r="BU122" s="187"/>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7"/>
      <c r="DA122" s="187"/>
      <c r="DB122" s="187"/>
      <c r="DC122" s="187"/>
      <c r="DD122" s="187"/>
      <c r="DE122" s="187"/>
      <c r="DF122" s="187"/>
      <c r="DG122" s="187"/>
    </row>
    <row r="123" spans="1:111" ht="16.5" customHeight="1">
      <c r="A123" s="96">
        <v>95240</v>
      </c>
      <c r="B123" s="96" t="s">
        <v>13</v>
      </c>
      <c r="C123" s="15" t="s">
        <v>254</v>
      </c>
      <c r="D123" s="78" t="s">
        <v>252</v>
      </c>
      <c r="E123" s="103" t="s">
        <v>99</v>
      </c>
      <c r="F123" s="190">
        <v>85.23</v>
      </c>
      <c r="G123" s="107">
        <f>$J$4</f>
        <v>0.24940000000000001</v>
      </c>
      <c r="H123" s="105"/>
      <c r="I123" s="121">
        <f>H123*(1+G123)</f>
        <v>0</v>
      </c>
      <c r="J123" s="87">
        <f>F123*I123</f>
        <v>0</v>
      </c>
    </row>
    <row r="124" spans="1:111" s="188" customFormat="1" ht="33.75" customHeight="1">
      <c r="A124" s="103">
        <v>87630</v>
      </c>
      <c r="B124" s="13" t="s">
        <v>13</v>
      </c>
      <c r="C124" s="15" t="s">
        <v>255</v>
      </c>
      <c r="D124" s="76" t="s">
        <v>273</v>
      </c>
      <c r="E124" s="13" t="s">
        <v>99</v>
      </c>
      <c r="F124" s="190">
        <v>85.23</v>
      </c>
      <c r="G124" s="72">
        <f t="shared" ref="G124:G127" si="32">$J$4</f>
        <v>0.24940000000000001</v>
      </c>
      <c r="H124" s="105"/>
      <c r="I124" s="121">
        <f>H124*(1+G124)</f>
        <v>0</v>
      </c>
      <c r="J124" s="87">
        <f>F124*I124</f>
        <v>0</v>
      </c>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130"/>
      <c r="BI124" s="130"/>
      <c r="BJ124" s="130"/>
      <c r="BK124" s="130"/>
      <c r="BL124" s="130"/>
      <c r="BM124" s="130"/>
      <c r="BN124" s="130"/>
      <c r="BO124" s="130"/>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row>
    <row r="125" spans="1:111" ht="16.5" customHeight="1">
      <c r="A125" s="117"/>
      <c r="B125" s="117"/>
      <c r="C125" s="30" t="s">
        <v>72</v>
      </c>
      <c r="D125" s="31" t="s">
        <v>196</v>
      </c>
      <c r="E125" s="117"/>
      <c r="F125" s="118"/>
      <c r="G125" s="119"/>
      <c r="H125" s="119"/>
      <c r="I125" s="120"/>
      <c r="J125" s="119"/>
    </row>
    <row r="126" spans="1:111" s="188" customFormat="1" ht="34.5" customHeight="1">
      <c r="A126" s="13">
        <v>84191</v>
      </c>
      <c r="B126" s="13" t="s">
        <v>13</v>
      </c>
      <c r="C126" s="15" t="s">
        <v>197</v>
      </c>
      <c r="D126" s="366" t="s">
        <v>168</v>
      </c>
      <c r="E126" s="13" t="s">
        <v>99</v>
      </c>
      <c r="F126" s="190">
        <f>'Memória de Calculo'!$C$102</f>
        <v>85.7</v>
      </c>
      <c r="G126" s="72">
        <f t="shared" si="32"/>
        <v>0.24940000000000001</v>
      </c>
      <c r="H126" s="105"/>
      <c r="I126" s="121">
        <f>H126*(1+G126)</f>
        <v>0</v>
      </c>
      <c r="J126" s="87">
        <f>F126*I126</f>
        <v>0</v>
      </c>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c r="AW126" s="130"/>
      <c r="AX126" s="130"/>
      <c r="AY126" s="130"/>
      <c r="AZ126" s="130"/>
      <c r="BA126" s="130"/>
      <c r="BB126" s="130"/>
      <c r="BC126" s="130"/>
      <c r="BD126" s="130"/>
      <c r="BE126" s="130"/>
      <c r="BF126" s="130"/>
      <c r="BG126" s="130"/>
      <c r="BH126" s="130"/>
      <c r="BI126" s="130"/>
      <c r="BJ126" s="130"/>
      <c r="BK126" s="130"/>
      <c r="BL126" s="130"/>
      <c r="BM126" s="130"/>
      <c r="BN126" s="130"/>
      <c r="BO126" s="130"/>
      <c r="BP126" s="187"/>
      <c r="BQ126" s="187"/>
      <c r="BR126" s="187"/>
      <c r="BS126" s="187"/>
      <c r="BT126" s="187"/>
      <c r="BU126" s="187"/>
      <c r="BV126" s="187"/>
      <c r="BW126" s="187"/>
      <c r="BX126" s="187"/>
      <c r="BY126" s="187"/>
      <c r="BZ126" s="187"/>
      <c r="CA126" s="187"/>
      <c r="CB126" s="187"/>
      <c r="CC126" s="187"/>
      <c r="CD126" s="187"/>
      <c r="CE126" s="187"/>
      <c r="CF126" s="187"/>
      <c r="CG126" s="187"/>
      <c r="CH126" s="187"/>
      <c r="CI126" s="187"/>
      <c r="CJ126" s="187"/>
      <c r="CK126" s="187"/>
      <c r="CL126" s="187"/>
      <c r="CM126" s="187"/>
      <c r="CN126" s="187"/>
      <c r="CO126" s="187"/>
      <c r="CP126" s="187"/>
      <c r="CQ126" s="187"/>
      <c r="CR126" s="187"/>
      <c r="CS126" s="187"/>
      <c r="CT126" s="187"/>
      <c r="CU126" s="187"/>
      <c r="CV126" s="187"/>
      <c r="CW126" s="187"/>
      <c r="CX126" s="187"/>
      <c r="CY126" s="187"/>
      <c r="CZ126" s="187"/>
      <c r="DA126" s="187"/>
      <c r="DB126" s="187"/>
      <c r="DC126" s="187"/>
      <c r="DD126" s="187"/>
      <c r="DE126" s="187"/>
      <c r="DF126" s="187"/>
      <c r="DG126" s="187"/>
    </row>
    <row r="127" spans="1:111" s="188" customFormat="1" ht="21.75" customHeight="1">
      <c r="A127" s="103" t="s">
        <v>497</v>
      </c>
      <c r="B127" s="103" t="s">
        <v>13</v>
      </c>
      <c r="C127" s="15" t="s">
        <v>496</v>
      </c>
      <c r="D127" s="366" t="s">
        <v>786</v>
      </c>
      <c r="E127" s="103" t="s">
        <v>99</v>
      </c>
      <c r="F127" s="190">
        <v>21.84</v>
      </c>
      <c r="G127" s="107">
        <f t="shared" si="32"/>
        <v>0.24940000000000001</v>
      </c>
      <c r="H127" s="105"/>
      <c r="I127" s="121">
        <f>H127*(1+G127)</f>
        <v>0</v>
      </c>
      <c r="J127" s="87">
        <f>F127*I127</f>
        <v>0</v>
      </c>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c r="AZ127" s="130"/>
      <c r="BA127" s="130"/>
      <c r="BB127" s="130"/>
      <c r="BC127" s="130"/>
      <c r="BD127" s="130"/>
      <c r="BE127" s="130"/>
      <c r="BF127" s="130"/>
      <c r="BG127" s="130"/>
      <c r="BH127" s="130"/>
      <c r="BI127" s="130"/>
      <c r="BJ127" s="130"/>
      <c r="BK127" s="130"/>
      <c r="BL127" s="130"/>
      <c r="BM127" s="130"/>
      <c r="BN127" s="130"/>
      <c r="BO127" s="130"/>
      <c r="BP127" s="187"/>
      <c r="BQ127" s="187"/>
      <c r="BR127" s="187"/>
      <c r="BS127" s="187"/>
      <c r="BT127" s="187"/>
      <c r="BU127" s="187"/>
      <c r="BV127" s="187"/>
      <c r="BW127" s="187"/>
      <c r="BX127" s="187"/>
      <c r="BY127" s="187"/>
      <c r="BZ127" s="187"/>
      <c r="CA127" s="187"/>
      <c r="CB127" s="187"/>
      <c r="CC127" s="187"/>
      <c r="CD127" s="187"/>
      <c r="CE127" s="187"/>
      <c r="CF127" s="187"/>
      <c r="CG127" s="187"/>
      <c r="CH127" s="187"/>
      <c r="CI127" s="187"/>
      <c r="CJ127" s="187"/>
      <c r="CK127" s="187"/>
      <c r="CL127" s="187"/>
      <c r="CM127" s="187"/>
      <c r="CN127" s="187"/>
      <c r="CO127" s="187"/>
      <c r="CP127" s="187"/>
      <c r="CQ127" s="187"/>
      <c r="CR127" s="187"/>
      <c r="CS127" s="187"/>
      <c r="CT127" s="187"/>
      <c r="CU127" s="187"/>
      <c r="CV127" s="187"/>
      <c r="CW127" s="187"/>
      <c r="CX127" s="187"/>
      <c r="CY127" s="187"/>
      <c r="CZ127" s="187"/>
      <c r="DA127" s="187"/>
      <c r="DB127" s="187"/>
      <c r="DC127" s="187"/>
      <c r="DD127" s="187"/>
      <c r="DE127" s="187"/>
      <c r="DF127" s="187"/>
      <c r="DG127" s="187"/>
    </row>
    <row r="128" spans="1:111" s="188" customFormat="1" ht="18.75" customHeight="1">
      <c r="A128" s="117"/>
      <c r="B128" s="117"/>
      <c r="C128" s="30" t="s">
        <v>824</v>
      </c>
      <c r="D128" s="84" t="s">
        <v>825</v>
      </c>
      <c r="E128" s="117"/>
      <c r="F128" s="118"/>
      <c r="G128" s="119"/>
      <c r="H128" s="119"/>
      <c r="I128" s="120"/>
      <c r="J128" s="119"/>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c r="BH128" s="130"/>
      <c r="BI128" s="130"/>
      <c r="BJ128" s="130"/>
      <c r="BK128" s="130"/>
      <c r="BL128" s="130"/>
      <c r="BM128" s="130"/>
      <c r="BN128" s="130"/>
      <c r="BO128" s="130"/>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187"/>
      <c r="CS128" s="187"/>
      <c r="CT128" s="187"/>
      <c r="CU128" s="187"/>
      <c r="CV128" s="187"/>
      <c r="CW128" s="187"/>
      <c r="CX128" s="187"/>
      <c r="CY128" s="187"/>
      <c r="CZ128" s="187"/>
      <c r="DA128" s="187"/>
      <c r="DB128" s="187"/>
      <c r="DC128" s="187"/>
      <c r="DD128" s="187"/>
      <c r="DE128" s="187"/>
      <c r="DF128" s="187"/>
      <c r="DG128" s="187"/>
    </row>
    <row r="129" spans="1:111" ht="21.75" customHeight="1">
      <c r="A129" s="103" t="s">
        <v>826</v>
      </c>
      <c r="B129" s="103" t="s">
        <v>13</v>
      </c>
      <c r="C129" s="15" t="s">
        <v>827</v>
      </c>
      <c r="D129" s="363" t="s">
        <v>828</v>
      </c>
      <c r="E129" s="103" t="s">
        <v>97</v>
      </c>
      <c r="F129" s="190">
        <f>'Memória de Calculo'!$D$102</f>
        <v>44.7</v>
      </c>
      <c r="G129" s="107">
        <f t="shared" ref="G129" si="33">$J$4</f>
        <v>0.24940000000000001</v>
      </c>
      <c r="H129" s="105"/>
      <c r="I129" s="121">
        <f>H129*(1+G129)</f>
        <v>0</v>
      </c>
      <c r="J129" s="87">
        <f>F129*I129</f>
        <v>0</v>
      </c>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c r="DD129" s="106"/>
      <c r="DE129" s="106"/>
      <c r="DF129" s="106"/>
      <c r="DG129" s="106"/>
    </row>
    <row r="130" spans="1:111">
      <c r="A130" s="24"/>
      <c r="B130" s="24"/>
      <c r="C130" s="29"/>
      <c r="D130" s="26"/>
      <c r="E130" s="24"/>
      <c r="F130" s="25"/>
      <c r="G130" s="25"/>
      <c r="H130" s="462" t="s">
        <v>14</v>
      </c>
      <c r="I130" s="462"/>
      <c r="J130" s="34">
        <f>SUM(J123:J129)</f>
        <v>0</v>
      </c>
    </row>
    <row r="131" spans="1:111">
      <c r="A131" s="21"/>
      <c r="B131" s="21"/>
      <c r="C131" s="11" t="s">
        <v>133</v>
      </c>
      <c r="D131" s="12" t="s">
        <v>20</v>
      </c>
      <c r="E131" s="21"/>
      <c r="F131" s="22"/>
      <c r="G131" s="22"/>
      <c r="H131" s="22"/>
      <c r="I131" s="23"/>
      <c r="J131" s="22"/>
    </row>
    <row r="132" spans="1:111" ht="21.75" customHeight="1">
      <c r="A132" s="103"/>
      <c r="B132" s="103"/>
      <c r="C132" s="27" t="s">
        <v>140</v>
      </c>
      <c r="D132" s="28" t="s">
        <v>488</v>
      </c>
      <c r="E132" s="103"/>
      <c r="F132" s="105"/>
      <c r="G132" s="107"/>
      <c r="H132" s="105"/>
      <c r="I132" s="18"/>
      <c r="J132" s="17"/>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row>
    <row r="133" spans="1:111" ht="18.75" customHeight="1">
      <c r="A133" s="103">
        <v>88484</v>
      </c>
      <c r="B133" s="103" t="s">
        <v>26</v>
      </c>
      <c r="C133" s="104" t="s">
        <v>152</v>
      </c>
      <c r="D133" s="97" t="s">
        <v>342</v>
      </c>
      <c r="E133" s="103" t="s">
        <v>99</v>
      </c>
      <c r="F133" s="190">
        <v>85.23</v>
      </c>
      <c r="G133" s="107">
        <f>$J$4</f>
        <v>0.24940000000000001</v>
      </c>
      <c r="H133" s="105"/>
      <c r="I133" s="121">
        <f>H133*(1+G133)</f>
        <v>0</v>
      </c>
      <c r="J133" s="87">
        <f>F133*I133</f>
        <v>0</v>
      </c>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row>
    <row r="134" spans="1:111" ht="18.75" customHeight="1">
      <c r="A134" s="103">
        <v>88496</v>
      </c>
      <c r="B134" s="103" t="s">
        <v>26</v>
      </c>
      <c r="C134" s="104" t="s">
        <v>153</v>
      </c>
      <c r="D134" s="97" t="s">
        <v>167</v>
      </c>
      <c r="E134" s="103" t="s">
        <v>99</v>
      </c>
      <c r="F134" s="190">
        <f>$F$133</f>
        <v>85.23</v>
      </c>
      <c r="G134" s="107">
        <f>$J$4</f>
        <v>0.24940000000000001</v>
      </c>
      <c r="H134" s="105"/>
      <c r="I134" s="121">
        <f>H134*(1+G134)</f>
        <v>0</v>
      </c>
      <c r="J134" s="87">
        <f>F134*I134</f>
        <v>0</v>
      </c>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row>
    <row r="135" spans="1:111" ht="18.75" customHeight="1">
      <c r="A135" s="103">
        <v>88486</v>
      </c>
      <c r="B135" s="103" t="s">
        <v>26</v>
      </c>
      <c r="C135" s="104" t="s">
        <v>341</v>
      </c>
      <c r="D135" s="97" t="s">
        <v>343</v>
      </c>
      <c r="E135" s="103" t="s">
        <v>99</v>
      </c>
      <c r="F135" s="190">
        <f>$F$133</f>
        <v>85.23</v>
      </c>
      <c r="G135" s="107">
        <f>$J$4</f>
        <v>0.24940000000000001</v>
      </c>
      <c r="H135" s="105"/>
      <c r="I135" s="121">
        <f>H135*(1+G135)</f>
        <v>0</v>
      </c>
      <c r="J135" s="87">
        <f>F135*I135</f>
        <v>0</v>
      </c>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row>
    <row r="136" spans="1:111" ht="17.25" customHeight="1">
      <c r="A136" s="103"/>
      <c r="B136" s="103"/>
      <c r="C136" s="27" t="s">
        <v>154</v>
      </c>
      <c r="D136" s="376" t="s">
        <v>489</v>
      </c>
      <c r="E136" s="103"/>
      <c r="F136" s="105"/>
      <c r="G136" s="107"/>
      <c r="H136" s="105"/>
      <c r="I136" s="18"/>
      <c r="J136" s="17"/>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c r="DD136" s="106"/>
      <c r="DE136" s="106"/>
      <c r="DF136" s="106"/>
      <c r="DG136" s="106"/>
    </row>
    <row r="137" spans="1:111" ht="17.25" customHeight="1">
      <c r="A137" s="103">
        <v>88484</v>
      </c>
      <c r="B137" s="103" t="s">
        <v>26</v>
      </c>
      <c r="C137" s="104" t="s">
        <v>155</v>
      </c>
      <c r="D137" s="363" t="s">
        <v>342</v>
      </c>
      <c r="E137" s="103" t="s">
        <v>99</v>
      </c>
      <c r="F137" s="190">
        <v>4</v>
      </c>
      <c r="G137" s="107">
        <f t="shared" ref="G137:G148" si="34">$J$4</f>
        <v>0.24940000000000001</v>
      </c>
      <c r="H137" s="105"/>
      <c r="I137" s="121">
        <f>H137*(1+G137)</f>
        <v>0</v>
      </c>
      <c r="J137" s="87">
        <f>F137*I137</f>
        <v>0</v>
      </c>
    </row>
    <row r="138" spans="1:111" ht="17.25" customHeight="1">
      <c r="A138" s="103">
        <v>95306</v>
      </c>
      <c r="B138" s="103" t="s">
        <v>26</v>
      </c>
      <c r="C138" s="104" t="s">
        <v>156</v>
      </c>
      <c r="D138" s="363" t="s">
        <v>499</v>
      </c>
      <c r="E138" s="103" t="s">
        <v>99</v>
      </c>
      <c r="F138" s="190">
        <f>$F$137</f>
        <v>4</v>
      </c>
      <c r="G138" s="107">
        <f t="shared" si="34"/>
        <v>0.24940000000000001</v>
      </c>
      <c r="H138" s="105"/>
      <c r="I138" s="121">
        <f>H138*(1+G138)</f>
        <v>0</v>
      </c>
      <c r="J138" s="87">
        <f>F138*I138</f>
        <v>0</v>
      </c>
    </row>
    <row r="139" spans="1:111" ht="17.25" customHeight="1">
      <c r="A139" s="103">
        <v>88486</v>
      </c>
      <c r="B139" s="103" t="s">
        <v>26</v>
      </c>
      <c r="C139" s="104" t="s">
        <v>346</v>
      </c>
      <c r="D139" s="363" t="s">
        <v>343</v>
      </c>
      <c r="E139" s="103" t="s">
        <v>99</v>
      </c>
      <c r="F139" s="190">
        <f>$F$137</f>
        <v>4</v>
      </c>
      <c r="G139" s="107">
        <f t="shared" si="34"/>
        <v>0.24940000000000001</v>
      </c>
      <c r="H139" s="105"/>
      <c r="I139" s="121">
        <f>H139*(1+G139)</f>
        <v>0</v>
      </c>
      <c r="J139" s="87">
        <f>F139*I139</f>
        <v>0</v>
      </c>
    </row>
    <row r="140" spans="1:111" ht="16.5" customHeight="1">
      <c r="A140" s="103"/>
      <c r="B140" s="103"/>
      <c r="C140" s="27" t="s">
        <v>157</v>
      </c>
      <c r="D140" s="376" t="s">
        <v>22</v>
      </c>
      <c r="E140" s="103"/>
      <c r="F140" s="87"/>
      <c r="G140" s="107"/>
      <c r="H140" s="105"/>
      <c r="I140" s="111"/>
      <c r="J140" s="17"/>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c r="DB140" s="106"/>
      <c r="DC140" s="106"/>
      <c r="DD140" s="106"/>
      <c r="DE140" s="106"/>
      <c r="DF140" s="106"/>
      <c r="DG140" s="106"/>
    </row>
    <row r="141" spans="1:111" ht="17.25" customHeight="1">
      <c r="A141" s="103">
        <v>88485</v>
      </c>
      <c r="B141" s="103" t="s">
        <v>26</v>
      </c>
      <c r="C141" s="104" t="s">
        <v>158</v>
      </c>
      <c r="D141" s="363" t="s">
        <v>347</v>
      </c>
      <c r="E141" s="103" t="s">
        <v>99</v>
      </c>
      <c r="F141" s="190">
        <v>76.22</v>
      </c>
      <c r="G141" s="107">
        <f t="shared" si="34"/>
        <v>0.24940000000000001</v>
      </c>
      <c r="H141" s="105"/>
      <c r="I141" s="121">
        <f>H141*(1+G141)</f>
        <v>0</v>
      </c>
      <c r="J141" s="87">
        <f>F141*I141</f>
        <v>0</v>
      </c>
    </row>
    <row r="142" spans="1:111" ht="17.25" customHeight="1">
      <c r="A142" s="103">
        <v>88497</v>
      </c>
      <c r="B142" s="103" t="s">
        <v>26</v>
      </c>
      <c r="C142" s="104" t="s">
        <v>159</v>
      </c>
      <c r="D142" s="363" t="s">
        <v>253</v>
      </c>
      <c r="E142" s="103" t="s">
        <v>99</v>
      </c>
      <c r="F142" s="190">
        <f>$F$141</f>
        <v>76.22</v>
      </c>
      <c r="G142" s="107">
        <f t="shared" si="34"/>
        <v>0.24940000000000001</v>
      </c>
      <c r="H142" s="105"/>
      <c r="I142" s="121">
        <f>H142*(1+G142)</f>
        <v>0</v>
      </c>
      <c r="J142" s="87">
        <f>F142*I142</f>
        <v>0</v>
      </c>
    </row>
    <row r="143" spans="1:111" ht="17.25" customHeight="1">
      <c r="A143" s="103">
        <v>88489</v>
      </c>
      <c r="B143" s="103" t="s">
        <v>26</v>
      </c>
      <c r="C143" s="104" t="s">
        <v>344</v>
      </c>
      <c r="D143" s="97" t="s">
        <v>169</v>
      </c>
      <c r="E143" s="103" t="s">
        <v>99</v>
      </c>
      <c r="F143" s="190">
        <v>288.02</v>
      </c>
      <c r="G143" s="107">
        <f t="shared" si="34"/>
        <v>0.24940000000000001</v>
      </c>
      <c r="H143" s="105"/>
      <c r="I143" s="121">
        <f>H143*(1+G143)</f>
        <v>0</v>
      </c>
      <c r="J143" s="87">
        <f>F143*I143</f>
        <v>0</v>
      </c>
    </row>
    <row r="144" spans="1:111" ht="17.25" customHeight="1">
      <c r="A144" s="103" t="s">
        <v>968</v>
      </c>
      <c r="B144" s="275" t="s">
        <v>93</v>
      </c>
      <c r="C144" s="104" t="s">
        <v>784</v>
      </c>
      <c r="D144" s="97" t="s">
        <v>783</v>
      </c>
      <c r="E144" s="103" t="s">
        <v>99</v>
      </c>
      <c r="F144" s="190">
        <v>211.8</v>
      </c>
      <c r="G144" s="107">
        <f t="shared" si="34"/>
        <v>0.24940000000000001</v>
      </c>
      <c r="H144" s="105"/>
      <c r="I144" s="121">
        <f>H144*(1+G144)</f>
        <v>0</v>
      </c>
      <c r="J144" s="87">
        <f>F144*I144</f>
        <v>0</v>
      </c>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row>
    <row r="145" spans="1:111" ht="15" customHeight="1">
      <c r="A145" s="103"/>
      <c r="B145" s="103"/>
      <c r="C145" s="27" t="s">
        <v>500</v>
      </c>
      <c r="D145" s="28" t="s">
        <v>25</v>
      </c>
      <c r="E145" s="103"/>
      <c r="F145" s="87"/>
      <c r="G145" s="107"/>
      <c r="H145" s="105"/>
      <c r="I145" s="18"/>
      <c r="J145" s="17"/>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row>
    <row r="146" spans="1:111" ht="17.25" customHeight="1">
      <c r="A146" s="103">
        <v>88485</v>
      </c>
      <c r="B146" s="103" t="s">
        <v>13</v>
      </c>
      <c r="C146" s="104" t="s">
        <v>501</v>
      </c>
      <c r="D146" s="97" t="s">
        <v>347</v>
      </c>
      <c r="E146" s="103" t="s">
        <v>99</v>
      </c>
      <c r="F146" s="190">
        <v>201.41</v>
      </c>
      <c r="G146" s="107">
        <f t="shared" si="34"/>
        <v>0.24940000000000001</v>
      </c>
      <c r="H146" s="105"/>
      <c r="I146" s="121">
        <f>H146*(1+G146)</f>
        <v>0</v>
      </c>
      <c r="J146" s="87">
        <f>F146*I146</f>
        <v>0</v>
      </c>
    </row>
    <row r="147" spans="1:111" ht="17.25" customHeight="1">
      <c r="A147" s="96">
        <v>95305</v>
      </c>
      <c r="B147" s="103" t="s">
        <v>26</v>
      </c>
      <c r="C147" s="104" t="s">
        <v>502</v>
      </c>
      <c r="D147" s="110" t="s">
        <v>345</v>
      </c>
      <c r="E147" s="103" t="s">
        <v>99</v>
      </c>
      <c r="F147" s="190">
        <f>$F$146</f>
        <v>201.41</v>
      </c>
      <c r="G147" s="107">
        <f t="shared" si="34"/>
        <v>0.24940000000000001</v>
      </c>
      <c r="H147" s="105"/>
      <c r="I147" s="121">
        <f>H147*(1+G147)</f>
        <v>0</v>
      </c>
      <c r="J147" s="87">
        <f>F147*I147</f>
        <v>0</v>
      </c>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row>
    <row r="148" spans="1:111" ht="17.25" customHeight="1">
      <c r="A148" s="96">
        <v>88489</v>
      </c>
      <c r="B148" s="103" t="s">
        <v>26</v>
      </c>
      <c r="C148" s="104" t="s">
        <v>503</v>
      </c>
      <c r="D148" s="97" t="s">
        <v>169</v>
      </c>
      <c r="E148" s="103" t="s">
        <v>99</v>
      </c>
      <c r="F148" s="190">
        <f>$F$146</f>
        <v>201.41</v>
      </c>
      <c r="G148" s="107">
        <f t="shared" si="34"/>
        <v>0.24940000000000001</v>
      </c>
      <c r="H148" s="105"/>
      <c r="I148" s="121">
        <f>H148*(1+G148)</f>
        <v>0</v>
      </c>
      <c r="J148" s="87">
        <f>F148*I148</f>
        <v>0</v>
      </c>
    </row>
    <row r="149" spans="1:111">
      <c r="A149" s="81"/>
      <c r="B149" s="81"/>
      <c r="C149" s="29"/>
      <c r="D149" s="97"/>
      <c r="E149" s="81"/>
      <c r="F149" s="25"/>
      <c r="G149" s="25"/>
      <c r="H149" s="462" t="s">
        <v>14</v>
      </c>
      <c r="I149" s="462"/>
      <c r="J149" s="34">
        <f>SUM(J133:J148)</f>
        <v>0</v>
      </c>
    </row>
    <row r="150" spans="1:111">
      <c r="A150" s="21"/>
      <c r="B150" s="21"/>
      <c r="C150" s="11" t="s">
        <v>208</v>
      </c>
      <c r="D150" s="12" t="s">
        <v>131</v>
      </c>
      <c r="E150" s="21"/>
      <c r="F150" s="22"/>
      <c r="G150" s="22"/>
      <c r="H150" s="22"/>
      <c r="I150" s="23"/>
      <c r="J150" s="22"/>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c r="CP150" s="106"/>
      <c r="CQ150" s="106"/>
      <c r="CR150" s="106"/>
      <c r="CS150" s="106"/>
      <c r="CT150" s="106"/>
      <c r="CU150" s="106"/>
      <c r="CV150" s="106"/>
      <c r="CW150" s="106"/>
      <c r="CX150" s="106"/>
      <c r="CY150" s="106"/>
      <c r="CZ150" s="106"/>
      <c r="DA150" s="106"/>
      <c r="DB150" s="106"/>
      <c r="DC150" s="106"/>
      <c r="DD150" s="106"/>
      <c r="DE150" s="106"/>
      <c r="DF150" s="106"/>
      <c r="DG150" s="106"/>
    </row>
    <row r="151" spans="1:111" ht="18.75" customHeight="1">
      <c r="A151" s="103"/>
      <c r="B151" s="103"/>
      <c r="C151" s="27" t="s">
        <v>141</v>
      </c>
      <c r="D151" s="31" t="s">
        <v>128</v>
      </c>
      <c r="E151" s="103"/>
      <c r="F151" s="105"/>
      <c r="G151" s="105"/>
      <c r="H151" s="105"/>
      <c r="I151" s="111"/>
      <c r="J151" s="105"/>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6"/>
      <c r="CZ151" s="106"/>
      <c r="DA151" s="106"/>
      <c r="DB151" s="106"/>
      <c r="DC151" s="106"/>
      <c r="DD151" s="106"/>
      <c r="DE151" s="106"/>
      <c r="DF151" s="106"/>
      <c r="DG151" s="106"/>
    </row>
    <row r="152" spans="1:111" ht="28.5" customHeight="1">
      <c r="A152" s="103">
        <v>89987</v>
      </c>
      <c r="B152" s="103" t="s">
        <v>13</v>
      </c>
      <c r="C152" s="104" t="s">
        <v>160</v>
      </c>
      <c r="D152" s="411" t="s">
        <v>170</v>
      </c>
      <c r="E152" s="103" t="s">
        <v>94</v>
      </c>
      <c r="F152" s="190">
        <v>1</v>
      </c>
      <c r="G152" s="107">
        <f>[8]Orçamento!$J$4</f>
        <v>0.24940000000000001</v>
      </c>
      <c r="H152" s="105"/>
      <c r="I152" s="121">
        <f t="shared" ref="I152:I157" si="35">H152*(1+G152)</f>
        <v>0</v>
      </c>
      <c r="J152" s="87">
        <f t="shared" ref="J152:J157" si="36">F152*I152</f>
        <v>0</v>
      </c>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c r="CP152" s="106"/>
      <c r="CQ152" s="106"/>
      <c r="CR152" s="106"/>
      <c r="CS152" s="106"/>
      <c r="CT152" s="106"/>
      <c r="CU152" s="106"/>
      <c r="CV152" s="106"/>
      <c r="CW152" s="106"/>
      <c r="CX152" s="106"/>
      <c r="CY152" s="106"/>
      <c r="CZ152" s="106"/>
      <c r="DA152" s="106"/>
      <c r="DB152" s="106"/>
      <c r="DC152" s="106"/>
      <c r="DD152" s="106"/>
      <c r="DE152" s="106"/>
      <c r="DF152" s="106"/>
      <c r="DG152" s="106"/>
    </row>
    <row r="153" spans="1:111" ht="39" customHeight="1">
      <c r="A153" s="103">
        <v>94794</v>
      </c>
      <c r="B153" s="103" t="s">
        <v>13</v>
      </c>
      <c r="C153" s="104" t="s">
        <v>516</v>
      </c>
      <c r="D153" s="411" t="s">
        <v>423</v>
      </c>
      <c r="E153" s="103" t="s">
        <v>94</v>
      </c>
      <c r="F153" s="190">
        <v>2</v>
      </c>
      <c r="G153" s="107">
        <f>[8]Orçamento!$J$4</f>
        <v>0.24940000000000001</v>
      </c>
      <c r="H153" s="105"/>
      <c r="I153" s="121">
        <f t="shared" si="35"/>
        <v>0</v>
      </c>
      <c r="J153" s="87">
        <f t="shared" si="36"/>
        <v>0</v>
      </c>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6"/>
      <c r="CZ153" s="106"/>
      <c r="DA153" s="106"/>
      <c r="DB153" s="106"/>
      <c r="DC153" s="106"/>
      <c r="DD153" s="106"/>
      <c r="DE153" s="106"/>
      <c r="DF153" s="106"/>
      <c r="DG153" s="106"/>
    </row>
    <row r="154" spans="1:111" ht="27.75" customHeight="1">
      <c r="A154" s="103">
        <v>99635</v>
      </c>
      <c r="B154" s="103" t="s">
        <v>13</v>
      </c>
      <c r="C154" s="104" t="s">
        <v>517</v>
      </c>
      <c r="D154" s="411" t="s">
        <v>425</v>
      </c>
      <c r="E154" s="103" t="s">
        <v>94</v>
      </c>
      <c r="F154" s="190">
        <v>2</v>
      </c>
      <c r="G154" s="107">
        <f>[8]Orçamento!$J$4</f>
        <v>0.24940000000000001</v>
      </c>
      <c r="H154" s="105"/>
      <c r="I154" s="121">
        <f t="shared" si="35"/>
        <v>0</v>
      </c>
      <c r="J154" s="87">
        <f t="shared" si="36"/>
        <v>0</v>
      </c>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row>
    <row r="155" spans="1:111" ht="27.75" customHeight="1">
      <c r="A155" s="92">
        <v>89985</v>
      </c>
      <c r="B155" s="92" t="s">
        <v>13</v>
      </c>
      <c r="C155" s="104" t="s">
        <v>161</v>
      </c>
      <c r="D155" s="411" t="s">
        <v>887</v>
      </c>
      <c r="E155" s="103" t="s">
        <v>94</v>
      </c>
      <c r="F155" s="190">
        <v>2</v>
      </c>
      <c r="G155" s="107">
        <f>[8]Orçamento!$J$4</f>
        <v>0.24940000000000001</v>
      </c>
      <c r="H155" s="105"/>
      <c r="I155" s="121">
        <f t="shared" si="35"/>
        <v>0</v>
      </c>
      <c r="J155" s="87">
        <f t="shared" si="36"/>
        <v>0</v>
      </c>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c r="CP155" s="106"/>
      <c r="CQ155" s="106"/>
      <c r="CR155" s="106"/>
      <c r="CS155" s="106"/>
      <c r="CT155" s="106"/>
      <c r="CU155" s="106"/>
      <c r="CV155" s="106"/>
      <c r="CW155" s="106"/>
      <c r="CX155" s="106"/>
      <c r="CY155" s="106"/>
      <c r="CZ155" s="106"/>
      <c r="DA155" s="106"/>
      <c r="DB155" s="106"/>
      <c r="DC155" s="106"/>
      <c r="DD155" s="106"/>
      <c r="DE155" s="106"/>
      <c r="DF155" s="106"/>
      <c r="DG155" s="106"/>
    </row>
    <row r="156" spans="1:111" ht="28.5" customHeight="1">
      <c r="A156" s="103">
        <v>89383</v>
      </c>
      <c r="B156" s="103" t="s">
        <v>13</v>
      </c>
      <c r="C156" s="104" t="s">
        <v>194</v>
      </c>
      <c r="D156" s="411" t="s">
        <v>571</v>
      </c>
      <c r="E156" s="103" t="s">
        <v>94</v>
      </c>
      <c r="F156" s="190">
        <v>2</v>
      </c>
      <c r="G156" s="107">
        <f>[8]Orçamento!$J$4</f>
        <v>0.24940000000000001</v>
      </c>
      <c r="H156" s="105"/>
      <c r="I156" s="121">
        <f t="shared" si="35"/>
        <v>0</v>
      </c>
      <c r="J156" s="87">
        <f t="shared" si="36"/>
        <v>0</v>
      </c>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c r="CP156" s="106"/>
      <c r="CQ156" s="106"/>
      <c r="CR156" s="106"/>
      <c r="CS156" s="106"/>
      <c r="CT156" s="106"/>
      <c r="CU156" s="106"/>
      <c r="CV156" s="106"/>
      <c r="CW156" s="106"/>
      <c r="CX156" s="106"/>
      <c r="CY156" s="106"/>
      <c r="CZ156" s="106"/>
      <c r="DA156" s="106"/>
      <c r="DB156" s="106"/>
      <c r="DC156" s="106"/>
      <c r="DD156" s="106"/>
      <c r="DE156" s="106"/>
      <c r="DF156" s="106"/>
      <c r="DG156" s="106"/>
    </row>
    <row r="157" spans="1:111" ht="28.5" customHeight="1">
      <c r="A157" s="103">
        <v>89596</v>
      </c>
      <c r="B157" s="103" t="s">
        <v>13</v>
      </c>
      <c r="C157" s="104" t="s">
        <v>578</v>
      </c>
      <c r="D157" s="411" t="s">
        <v>424</v>
      </c>
      <c r="E157" s="103" t="s">
        <v>94</v>
      </c>
      <c r="F157" s="190">
        <v>8</v>
      </c>
      <c r="G157" s="107">
        <f>[8]Orçamento!$J$4</f>
        <v>0.24940000000000001</v>
      </c>
      <c r="H157" s="105"/>
      <c r="I157" s="121">
        <f t="shared" si="35"/>
        <v>0</v>
      </c>
      <c r="J157" s="87">
        <f t="shared" si="36"/>
        <v>0</v>
      </c>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c r="CP157" s="106"/>
      <c r="CQ157" s="106"/>
      <c r="CR157" s="106"/>
      <c r="CS157" s="106"/>
      <c r="CT157" s="106"/>
      <c r="CU157" s="106"/>
      <c r="CV157" s="106"/>
      <c r="CW157" s="106"/>
      <c r="CX157" s="106"/>
      <c r="CY157" s="106"/>
      <c r="CZ157" s="106"/>
      <c r="DA157" s="106"/>
      <c r="DB157" s="106"/>
      <c r="DC157" s="106"/>
      <c r="DD157" s="106"/>
      <c r="DE157" s="106"/>
      <c r="DF157" s="106"/>
      <c r="DG157" s="106"/>
    </row>
    <row r="158" spans="1:111">
      <c r="A158" s="103"/>
      <c r="B158" s="103"/>
      <c r="C158" s="27" t="s">
        <v>142</v>
      </c>
      <c r="D158" s="84" t="s">
        <v>129</v>
      </c>
      <c r="E158" s="103"/>
      <c r="F158" s="129">
        <v>0</v>
      </c>
      <c r="G158" s="105"/>
      <c r="H158" s="105"/>
      <c r="I158" s="111"/>
      <c r="J158" s="105"/>
    </row>
    <row r="159" spans="1:111" ht="28.5" customHeight="1">
      <c r="A159" s="103">
        <v>95470</v>
      </c>
      <c r="B159" s="103" t="s">
        <v>13</v>
      </c>
      <c r="C159" s="104" t="s">
        <v>162</v>
      </c>
      <c r="D159" s="366" t="s">
        <v>205</v>
      </c>
      <c r="E159" s="103" t="s">
        <v>94</v>
      </c>
      <c r="F159" s="190">
        <v>1</v>
      </c>
      <c r="G159" s="107">
        <f>$J$4</f>
        <v>0.24940000000000001</v>
      </c>
      <c r="H159" s="105"/>
      <c r="I159" s="121">
        <f>H159*(1+G159)</f>
        <v>0</v>
      </c>
      <c r="J159" s="87">
        <f>F159*I159</f>
        <v>0</v>
      </c>
    </row>
    <row r="160" spans="1:111" ht="27.75" customHeight="1">
      <c r="A160" s="357" t="s">
        <v>586</v>
      </c>
      <c r="B160" s="275" t="s">
        <v>93</v>
      </c>
      <c r="C160" s="104" t="s">
        <v>163</v>
      </c>
      <c r="D160" s="366" t="s">
        <v>144</v>
      </c>
      <c r="E160" s="103" t="s">
        <v>94</v>
      </c>
      <c r="F160" s="190">
        <v>1</v>
      </c>
      <c r="G160" s="93">
        <f>$J$4</f>
        <v>0.24940000000000001</v>
      </c>
      <c r="H160" s="105"/>
      <c r="I160" s="121">
        <f>H160*(1+G160)</f>
        <v>0</v>
      </c>
      <c r="J160" s="87">
        <f>F160*I160</f>
        <v>0</v>
      </c>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c r="DD160" s="106"/>
      <c r="DE160" s="106"/>
      <c r="DF160" s="106"/>
      <c r="DG160" s="106"/>
    </row>
    <row r="161" spans="1:111">
      <c r="A161" s="103"/>
      <c r="B161" s="103"/>
      <c r="C161" s="27" t="s">
        <v>372</v>
      </c>
      <c r="D161" s="84" t="s">
        <v>130</v>
      </c>
      <c r="E161" s="103"/>
      <c r="F161" s="129"/>
      <c r="G161" s="105"/>
      <c r="H161" s="105"/>
      <c r="I161" s="111"/>
      <c r="J161" s="105"/>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C161" s="106"/>
      <c r="DD161" s="106"/>
      <c r="DE161" s="106"/>
      <c r="DF161" s="106"/>
      <c r="DG161" s="106"/>
    </row>
    <row r="162" spans="1:111" ht="27" customHeight="1">
      <c r="A162" s="103">
        <v>95547</v>
      </c>
      <c r="B162" s="103" t="s">
        <v>13</v>
      </c>
      <c r="C162" s="104" t="s">
        <v>373</v>
      </c>
      <c r="D162" s="366" t="s">
        <v>743</v>
      </c>
      <c r="E162" s="103" t="s">
        <v>94</v>
      </c>
      <c r="F162" s="190">
        <v>3</v>
      </c>
      <c r="G162" s="107">
        <f>$J$4</f>
        <v>0.24940000000000001</v>
      </c>
      <c r="H162" s="105"/>
      <c r="I162" s="121">
        <f>H162*(1+G162)</f>
        <v>0</v>
      </c>
      <c r="J162" s="87">
        <f>F162*I162</f>
        <v>0</v>
      </c>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C162" s="106"/>
      <c r="DD162" s="106"/>
      <c r="DE162" s="106"/>
      <c r="DF162" s="106"/>
      <c r="DG162" s="106"/>
    </row>
    <row r="163" spans="1:111" ht="19.5" customHeight="1">
      <c r="A163" s="357" t="s">
        <v>587</v>
      </c>
      <c r="B163" s="85" t="s">
        <v>756</v>
      </c>
      <c r="C163" s="104" t="s">
        <v>579</v>
      </c>
      <c r="D163" s="366" t="s">
        <v>206</v>
      </c>
      <c r="E163" s="103" t="s">
        <v>94</v>
      </c>
      <c r="F163" s="190">
        <v>3</v>
      </c>
      <c r="G163" s="107">
        <f>$J$4</f>
        <v>0.24940000000000001</v>
      </c>
      <c r="H163" s="345"/>
      <c r="I163" s="121">
        <f>H163*(1+G163)</f>
        <v>0</v>
      </c>
      <c r="J163" s="87">
        <f>F163*I163</f>
        <v>0</v>
      </c>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C163" s="106"/>
      <c r="DD163" s="106"/>
      <c r="DE163" s="106"/>
      <c r="DF163" s="106"/>
      <c r="DG163" s="106"/>
    </row>
    <row r="164" spans="1:111" ht="19.5" customHeight="1">
      <c r="A164" s="357" t="s">
        <v>588</v>
      </c>
      <c r="B164" s="275" t="s">
        <v>93</v>
      </c>
      <c r="C164" s="104" t="s">
        <v>580</v>
      </c>
      <c r="D164" s="366" t="s">
        <v>745</v>
      </c>
      <c r="E164" s="103" t="s">
        <v>94</v>
      </c>
      <c r="F164" s="190">
        <v>1</v>
      </c>
      <c r="G164" s="107">
        <f>$J$4</f>
        <v>0.24940000000000001</v>
      </c>
      <c r="H164" s="345"/>
      <c r="I164" s="121">
        <f>H164*(1+G164)</f>
        <v>0</v>
      </c>
      <c r="J164" s="87">
        <f>F164*I164</f>
        <v>0</v>
      </c>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c r="DD164" s="106"/>
      <c r="DE164" s="106"/>
      <c r="DF164" s="106"/>
      <c r="DG164" s="106"/>
    </row>
    <row r="165" spans="1:111" ht="19.5" customHeight="1">
      <c r="A165" s="92">
        <v>85005</v>
      </c>
      <c r="B165" s="92" t="s">
        <v>13</v>
      </c>
      <c r="C165" s="104" t="s">
        <v>374</v>
      </c>
      <c r="D165" s="366" t="s">
        <v>744</v>
      </c>
      <c r="E165" s="92" t="s">
        <v>99</v>
      </c>
      <c r="F165" s="190">
        <v>0.25</v>
      </c>
      <c r="G165" s="93">
        <f>$J$4</f>
        <v>0.24940000000000001</v>
      </c>
      <c r="H165" s="105"/>
      <c r="I165" s="121">
        <f>H165*(1+G165)</f>
        <v>0</v>
      </c>
      <c r="J165" s="87">
        <f>F165*I165</f>
        <v>0</v>
      </c>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c r="CP165" s="106"/>
      <c r="CQ165" s="106"/>
      <c r="CR165" s="106"/>
      <c r="CS165" s="106"/>
      <c r="CT165" s="106"/>
      <c r="CU165" s="106"/>
      <c r="CV165" s="106"/>
      <c r="CW165" s="106"/>
      <c r="CX165" s="106"/>
      <c r="CY165" s="106"/>
      <c r="CZ165" s="106"/>
      <c r="DA165" s="106"/>
      <c r="DB165" s="106"/>
      <c r="DC165" s="106"/>
      <c r="DD165" s="106"/>
      <c r="DE165" s="106"/>
      <c r="DF165" s="106"/>
      <c r="DG165" s="106"/>
    </row>
    <row r="166" spans="1:111">
      <c r="A166" s="103"/>
      <c r="B166" s="103"/>
      <c r="C166" s="27" t="s">
        <v>375</v>
      </c>
      <c r="D166" s="84" t="s">
        <v>188</v>
      </c>
      <c r="E166" s="103"/>
      <c r="F166" s="129">
        <v>0</v>
      </c>
      <c r="G166" s="105"/>
      <c r="H166" s="105"/>
      <c r="I166" s="111"/>
      <c r="J166" s="105"/>
    </row>
    <row r="167" spans="1:111" ht="43.5" customHeight="1">
      <c r="A167" s="357" t="s">
        <v>806</v>
      </c>
      <c r="B167" s="275" t="s">
        <v>93</v>
      </c>
      <c r="C167" s="104" t="s">
        <v>376</v>
      </c>
      <c r="D167" s="366" t="s">
        <v>836</v>
      </c>
      <c r="E167" s="103" t="s">
        <v>94</v>
      </c>
      <c r="F167" s="190">
        <v>1</v>
      </c>
      <c r="G167" s="107">
        <f>$J$4</f>
        <v>0.24940000000000001</v>
      </c>
      <c r="H167" s="105"/>
      <c r="I167" s="121">
        <f>H167*(1+G167)</f>
        <v>0</v>
      </c>
      <c r="J167" s="87">
        <f>F167*I167</f>
        <v>0</v>
      </c>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row>
    <row r="168" spans="1:111" ht="26.25" customHeight="1">
      <c r="A168" s="357">
        <v>11795</v>
      </c>
      <c r="B168" s="103" t="s">
        <v>13</v>
      </c>
      <c r="C168" s="104" t="s">
        <v>377</v>
      </c>
      <c r="D168" s="366" t="s">
        <v>837</v>
      </c>
      <c r="E168" s="103" t="s">
        <v>99</v>
      </c>
      <c r="F168" s="190">
        <v>0.48</v>
      </c>
      <c r="G168" s="107">
        <f>$J$4</f>
        <v>0.24940000000000001</v>
      </c>
      <c r="H168" s="105"/>
      <c r="I168" s="121">
        <f>H168*(1+G168)</f>
        <v>0</v>
      </c>
      <c r="J168" s="87">
        <f>F168*I168</f>
        <v>0</v>
      </c>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row>
    <row r="169" spans="1:111" ht="27" customHeight="1">
      <c r="A169" s="103">
        <v>96364</v>
      </c>
      <c r="B169" s="103" t="s">
        <v>13</v>
      </c>
      <c r="C169" s="104" t="s">
        <v>856</v>
      </c>
      <c r="D169" s="366" t="s">
        <v>740</v>
      </c>
      <c r="E169" s="103" t="s">
        <v>99</v>
      </c>
      <c r="F169" s="190">
        <v>8.52</v>
      </c>
      <c r="G169" s="107">
        <f>$J$4</f>
        <v>0.24940000000000001</v>
      </c>
      <c r="H169" s="105"/>
      <c r="I169" s="121">
        <f>H169*(1+G169)</f>
        <v>0</v>
      </c>
      <c r="J169" s="87">
        <f>F169*I169</f>
        <v>0</v>
      </c>
    </row>
    <row r="170" spans="1:111">
      <c r="A170" s="24"/>
      <c r="B170" s="24"/>
      <c r="C170" s="29"/>
      <c r="D170" s="367"/>
      <c r="E170" s="24"/>
      <c r="F170" s="25">
        <v>0</v>
      </c>
      <c r="G170" s="25"/>
      <c r="H170" s="462" t="s">
        <v>14</v>
      </c>
      <c r="I170" s="462"/>
      <c r="J170" s="34">
        <f>SUM(J152:J169)</f>
        <v>0</v>
      </c>
      <c r="BP170" s="14"/>
      <c r="BQ170" s="14"/>
      <c r="BR170" s="80"/>
      <c r="BS170" s="79"/>
      <c r="BT170" s="79"/>
      <c r="BU170" s="27"/>
      <c r="BV170" s="31"/>
      <c r="BW170" s="79"/>
      <c r="BX170" s="80"/>
      <c r="BY170" s="80"/>
      <c r="BZ170" s="14"/>
      <c r="CA170" s="14"/>
      <c r="CB170" s="80"/>
      <c r="CC170" s="79"/>
      <c r="CD170" s="79"/>
      <c r="CE170" s="27"/>
      <c r="CF170" s="31"/>
      <c r="CG170" s="79"/>
      <c r="CH170" s="80"/>
      <c r="CI170" s="80"/>
      <c r="CJ170" s="14"/>
      <c r="CK170" s="14"/>
      <c r="CL170" s="80"/>
      <c r="CM170" s="79"/>
      <c r="CN170" s="79"/>
      <c r="CO170" s="27"/>
      <c r="CP170" s="31"/>
      <c r="CQ170" s="79"/>
      <c r="CR170" s="80"/>
      <c r="CS170" s="80"/>
      <c r="CT170" s="14"/>
      <c r="CU170" s="14"/>
      <c r="CV170" s="80"/>
      <c r="CW170" s="79"/>
      <c r="CX170" s="79"/>
      <c r="CY170" s="27"/>
      <c r="CZ170" s="31"/>
      <c r="DA170" s="79"/>
      <c r="DB170" s="80"/>
      <c r="DC170" s="80"/>
      <c r="DD170" s="14"/>
      <c r="DE170" s="14"/>
      <c r="DF170" s="80"/>
      <c r="DG170" s="139"/>
    </row>
    <row r="171" spans="1:111" customFormat="1" ht="15">
      <c r="A171" s="303"/>
      <c r="B171" s="303"/>
      <c r="C171" s="304" t="s">
        <v>73</v>
      </c>
      <c r="D171" s="305" t="s">
        <v>408</v>
      </c>
      <c r="E171" s="303"/>
      <c r="F171" s="303"/>
      <c r="G171" s="303"/>
      <c r="H171" s="303"/>
      <c r="I171" s="303"/>
      <c r="J171" s="303"/>
    </row>
    <row r="172" spans="1:111" customFormat="1" ht="20.25" customHeight="1">
      <c r="A172" s="82"/>
      <c r="B172" s="82"/>
      <c r="C172" s="83" t="s">
        <v>589</v>
      </c>
      <c r="D172" s="84" t="s">
        <v>126</v>
      </c>
      <c r="E172" s="99"/>
      <c r="F172" s="100"/>
      <c r="G172" s="100"/>
      <c r="H172" s="102"/>
      <c r="I172" s="101"/>
      <c r="J172" s="100"/>
    </row>
    <row r="173" spans="1:111" customFormat="1" ht="30" customHeight="1">
      <c r="A173" s="85" t="s">
        <v>753</v>
      </c>
      <c r="B173" s="85" t="s">
        <v>13</v>
      </c>
      <c r="C173" s="77" t="s">
        <v>590</v>
      </c>
      <c r="D173" s="78" t="s">
        <v>754</v>
      </c>
      <c r="E173" s="85" t="s">
        <v>94</v>
      </c>
      <c r="F173" s="190">
        <v>1</v>
      </c>
      <c r="G173" s="88">
        <f>[9]Orçamento!$J$4</f>
        <v>0.24940000000000001</v>
      </c>
      <c r="H173" s="17"/>
      <c r="I173" s="121">
        <f>H173*(1+G173)</f>
        <v>0</v>
      </c>
      <c r="J173" s="87">
        <f>F173*I173</f>
        <v>0</v>
      </c>
    </row>
    <row r="174" spans="1:111" customFormat="1" ht="18.75" customHeight="1">
      <c r="A174" s="89"/>
      <c r="B174" s="89"/>
      <c r="C174" s="90" t="s">
        <v>74</v>
      </c>
      <c r="D174" s="84" t="s">
        <v>92</v>
      </c>
      <c r="E174" s="122"/>
      <c r="F174" s="123"/>
      <c r="G174" s="123"/>
      <c r="H174" s="124"/>
      <c r="I174" s="125"/>
      <c r="J174" s="123"/>
    </row>
    <row r="175" spans="1:111" customFormat="1" ht="26.25" customHeight="1">
      <c r="A175" s="85">
        <v>91926</v>
      </c>
      <c r="B175" s="85" t="s">
        <v>13</v>
      </c>
      <c r="C175" s="77" t="s">
        <v>234</v>
      </c>
      <c r="D175" s="78" t="s">
        <v>864</v>
      </c>
      <c r="E175" s="85" t="s">
        <v>97</v>
      </c>
      <c r="F175" s="190">
        <v>325.5</v>
      </c>
      <c r="G175" s="88">
        <f>[9]Orçamento!$J$4</f>
        <v>0.24940000000000001</v>
      </c>
      <c r="H175" s="17"/>
      <c r="I175" s="121">
        <f t="shared" ref="I175:I180" si="37">H175*(1+G175)</f>
        <v>0</v>
      </c>
      <c r="J175" s="87">
        <f t="shared" ref="J175:J180" si="38">F175*I175</f>
        <v>0</v>
      </c>
    </row>
    <row r="176" spans="1:111" ht="26.25" customHeight="1">
      <c r="A176" s="85">
        <v>91926</v>
      </c>
      <c r="B176" s="85" t="s">
        <v>13</v>
      </c>
      <c r="C176" s="77" t="s">
        <v>164</v>
      </c>
      <c r="D176" s="78" t="s">
        <v>866</v>
      </c>
      <c r="E176" s="85" t="s">
        <v>97</v>
      </c>
      <c r="F176" s="190">
        <v>100</v>
      </c>
      <c r="G176" s="88">
        <f>[10]Orçamento!$J$4</f>
        <v>0.24940000000000001</v>
      </c>
      <c r="H176" s="17"/>
      <c r="I176" s="121">
        <f>H176*(1+G176)</f>
        <v>0</v>
      </c>
      <c r="J176" s="87">
        <f>F176*I176</f>
        <v>0</v>
      </c>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106"/>
      <c r="CR176" s="106"/>
      <c r="CS176" s="106"/>
      <c r="CT176" s="106"/>
      <c r="CU176" s="106"/>
      <c r="CV176" s="106"/>
      <c r="CW176" s="106"/>
      <c r="CX176" s="106"/>
      <c r="CY176" s="106"/>
      <c r="CZ176" s="106"/>
      <c r="DA176" s="106"/>
      <c r="DB176" s="106"/>
      <c r="DC176" s="106"/>
      <c r="DD176" s="106"/>
      <c r="DE176" s="106"/>
      <c r="DF176" s="106"/>
      <c r="DG176" s="106"/>
    </row>
    <row r="177" spans="1:111" customFormat="1" ht="26.25" customHeight="1">
      <c r="A177" s="85">
        <v>91928</v>
      </c>
      <c r="B177" s="85" t="s">
        <v>13</v>
      </c>
      <c r="C177" s="77" t="s">
        <v>591</v>
      </c>
      <c r="D177" s="78" t="s">
        <v>868</v>
      </c>
      <c r="E177" s="85" t="s">
        <v>97</v>
      </c>
      <c r="F177" s="190">
        <v>152.19999999999999</v>
      </c>
      <c r="G177" s="88">
        <f>[9]Orçamento!$J$4</f>
        <v>0.24940000000000001</v>
      </c>
      <c r="H177" s="17"/>
      <c r="I177" s="121">
        <f t="shared" si="37"/>
        <v>0</v>
      </c>
      <c r="J177" s="87">
        <f t="shared" si="38"/>
        <v>0</v>
      </c>
    </row>
    <row r="178" spans="1:111" customFormat="1" ht="26.25" customHeight="1">
      <c r="A178" s="85">
        <v>91928</v>
      </c>
      <c r="B178" s="85" t="s">
        <v>13</v>
      </c>
      <c r="C178" s="77" t="s">
        <v>592</v>
      </c>
      <c r="D178" s="78" t="s">
        <v>867</v>
      </c>
      <c r="E178" s="85" t="s">
        <v>97</v>
      </c>
      <c r="F178" s="190">
        <v>70</v>
      </c>
      <c r="G178" s="88">
        <f>[10]Orçamento!$J$4</f>
        <v>0.24940000000000001</v>
      </c>
      <c r="H178" s="17"/>
      <c r="I178" s="121">
        <f>H178*(1+G178)</f>
        <v>0</v>
      </c>
      <c r="J178" s="87">
        <f>F178*I178</f>
        <v>0</v>
      </c>
    </row>
    <row r="179" spans="1:111" customFormat="1" ht="26.25" customHeight="1">
      <c r="A179" s="85">
        <v>91930</v>
      </c>
      <c r="B179" s="85" t="s">
        <v>13</v>
      </c>
      <c r="C179" s="77" t="s">
        <v>771</v>
      </c>
      <c r="D179" s="78" t="s">
        <v>403</v>
      </c>
      <c r="E179" s="85" t="s">
        <v>97</v>
      </c>
      <c r="F179" s="190">
        <v>138.1</v>
      </c>
      <c r="G179" s="88">
        <f>[9]Orçamento!$J$4</f>
        <v>0.24940000000000001</v>
      </c>
      <c r="H179" s="17"/>
      <c r="I179" s="121">
        <f t="shared" si="37"/>
        <v>0</v>
      </c>
      <c r="J179" s="87">
        <f t="shared" si="38"/>
        <v>0</v>
      </c>
    </row>
    <row r="180" spans="1:111" customFormat="1" ht="26.25" customHeight="1">
      <c r="A180" s="85">
        <v>92980</v>
      </c>
      <c r="B180" s="85" t="s">
        <v>13</v>
      </c>
      <c r="C180" s="77" t="s">
        <v>772</v>
      </c>
      <c r="D180" s="78" t="s">
        <v>755</v>
      </c>
      <c r="E180" s="85" t="s">
        <v>97</v>
      </c>
      <c r="F180" s="190">
        <v>138.5</v>
      </c>
      <c r="G180" s="88">
        <f>[9]Orçamento!$J$4</f>
        <v>0.24940000000000001</v>
      </c>
      <c r="H180" s="17"/>
      <c r="I180" s="121">
        <f t="shared" si="37"/>
        <v>0</v>
      </c>
      <c r="J180" s="87">
        <f t="shared" si="38"/>
        <v>0</v>
      </c>
    </row>
    <row r="181" spans="1:111" customFormat="1" ht="20.25" customHeight="1">
      <c r="A181" s="89"/>
      <c r="B181" s="89"/>
      <c r="C181" s="90" t="s">
        <v>75</v>
      </c>
      <c r="D181" s="84" t="s">
        <v>138</v>
      </c>
      <c r="E181" s="122"/>
      <c r="F181" s="123"/>
      <c r="G181" s="123"/>
      <c r="H181" s="124"/>
      <c r="I181" s="125"/>
      <c r="J181" s="123"/>
    </row>
    <row r="182" spans="1:111" customFormat="1" ht="24" customHeight="1">
      <c r="A182" s="85">
        <v>93653</v>
      </c>
      <c r="B182" s="85" t="s">
        <v>13</v>
      </c>
      <c r="C182" s="77" t="s">
        <v>127</v>
      </c>
      <c r="D182" s="78" t="s">
        <v>404</v>
      </c>
      <c r="E182" s="85" t="s">
        <v>94</v>
      </c>
      <c r="F182" s="190">
        <v>2</v>
      </c>
      <c r="G182" s="88">
        <f>[9]Orçamento!$J$4</f>
        <v>0.24940000000000001</v>
      </c>
      <c r="H182" s="17"/>
      <c r="I182" s="121">
        <f t="shared" ref="I182:I187" si="39">H182*(1+G182)</f>
        <v>0</v>
      </c>
      <c r="J182" s="87">
        <f t="shared" ref="J182:J187" si="40">F182*I182</f>
        <v>0</v>
      </c>
    </row>
    <row r="183" spans="1:111" customFormat="1" ht="24" customHeight="1">
      <c r="A183" s="85">
        <v>93654</v>
      </c>
      <c r="B183" s="85" t="s">
        <v>13</v>
      </c>
      <c r="C183" s="77" t="s">
        <v>165</v>
      </c>
      <c r="D183" s="78" t="s">
        <v>758</v>
      </c>
      <c r="E183" s="85" t="s">
        <v>94</v>
      </c>
      <c r="F183" s="190">
        <v>1</v>
      </c>
      <c r="G183" s="88">
        <f>[9]Orçamento!$J$4</f>
        <v>0.24940000000000001</v>
      </c>
      <c r="H183" s="17"/>
      <c r="I183" s="121">
        <f t="shared" si="39"/>
        <v>0</v>
      </c>
      <c r="J183" s="87">
        <f t="shared" si="40"/>
        <v>0</v>
      </c>
    </row>
    <row r="184" spans="1:111" customFormat="1" ht="24" customHeight="1">
      <c r="A184" s="85">
        <v>93660</v>
      </c>
      <c r="B184" s="85" t="s">
        <v>13</v>
      </c>
      <c r="C184" s="77" t="s">
        <v>235</v>
      </c>
      <c r="D184" s="78" t="s">
        <v>757</v>
      </c>
      <c r="E184" s="85" t="s">
        <v>94</v>
      </c>
      <c r="F184" s="190">
        <v>1</v>
      </c>
      <c r="G184" s="88">
        <f>[9]Orçamento!$J$4</f>
        <v>0.24940000000000001</v>
      </c>
      <c r="H184" s="17"/>
      <c r="I184" s="121">
        <f t="shared" si="39"/>
        <v>0</v>
      </c>
      <c r="J184" s="87">
        <f t="shared" si="40"/>
        <v>0</v>
      </c>
    </row>
    <row r="185" spans="1:111" customFormat="1" ht="28.5" customHeight="1">
      <c r="A185" s="275">
        <v>93664</v>
      </c>
      <c r="B185" s="275" t="s">
        <v>13</v>
      </c>
      <c r="C185" s="77" t="s">
        <v>766</v>
      </c>
      <c r="D185" s="403" t="s">
        <v>869</v>
      </c>
      <c r="E185" s="85" t="s">
        <v>94</v>
      </c>
      <c r="F185" s="190">
        <v>4</v>
      </c>
      <c r="G185" s="88">
        <f>[9]Orçamento!$J$4</f>
        <v>0.24940000000000001</v>
      </c>
      <c r="H185" s="17"/>
      <c r="I185" s="121">
        <f t="shared" si="39"/>
        <v>0</v>
      </c>
      <c r="J185" s="87">
        <f t="shared" si="40"/>
        <v>0</v>
      </c>
    </row>
    <row r="186" spans="1:111" customFormat="1" ht="24" customHeight="1">
      <c r="A186" s="85">
        <v>93664</v>
      </c>
      <c r="B186" s="85" t="s">
        <v>13</v>
      </c>
      <c r="C186" s="77" t="s">
        <v>767</v>
      </c>
      <c r="D186" s="78" t="s">
        <v>875</v>
      </c>
      <c r="E186" s="85" t="s">
        <v>94</v>
      </c>
      <c r="F186" s="190">
        <v>1</v>
      </c>
      <c r="G186" s="88">
        <f>[10]Orçamento!$J$4</f>
        <v>0.24940000000000001</v>
      </c>
      <c r="H186" s="17"/>
      <c r="I186" s="121">
        <f>H186*(1+G186)</f>
        <v>0</v>
      </c>
      <c r="J186" s="87">
        <f>F186*I186</f>
        <v>0</v>
      </c>
    </row>
    <row r="187" spans="1:111" s="370" customFormat="1" ht="24" customHeight="1">
      <c r="A187" s="275" t="s">
        <v>841</v>
      </c>
      <c r="B187" s="275" t="s">
        <v>93</v>
      </c>
      <c r="C187" s="77" t="s">
        <v>794</v>
      </c>
      <c r="D187" s="78" t="str">
        <f>[9]Composição!A6</f>
        <v xml:space="preserve">DISJUNTOR TRIPOLAR TIPO DIN, CORRENTE NOMINAL DE 63A - FORNECIMENTO E INSTALAÇÃO. </v>
      </c>
      <c r="E187" s="85" t="s">
        <v>94</v>
      </c>
      <c r="F187" s="190">
        <v>1</v>
      </c>
      <c r="G187" s="88">
        <f>[9]Orçamento!$J$4</f>
        <v>0.24940000000000001</v>
      </c>
      <c r="H187" s="17"/>
      <c r="I187" s="121">
        <f t="shared" si="39"/>
        <v>0</v>
      </c>
      <c r="J187" s="87">
        <f t="shared" si="40"/>
        <v>0</v>
      </c>
    </row>
    <row r="188" spans="1:111" customFormat="1" ht="18.75" customHeight="1">
      <c r="A188" s="89"/>
      <c r="B188" s="89"/>
      <c r="C188" s="90" t="s">
        <v>76</v>
      </c>
      <c r="D188" s="84" t="s">
        <v>179</v>
      </c>
      <c r="E188" s="122"/>
      <c r="F188" s="123">
        <v>0</v>
      </c>
      <c r="G188" s="123"/>
      <c r="H188" s="124"/>
      <c r="I188" s="125"/>
      <c r="J188" s="123"/>
    </row>
    <row r="189" spans="1:111" customFormat="1" ht="23.25" customHeight="1">
      <c r="A189" s="85">
        <v>91834</v>
      </c>
      <c r="B189" s="85" t="s">
        <v>13</v>
      </c>
      <c r="C189" s="85" t="s">
        <v>166</v>
      </c>
      <c r="D189" s="110" t="s">
        <v>870</v>
      </c>
      <c r="E189" s="85" t="s">
        <v>97</v>
      </c>
      <c r="F189" s="190">
        <v>107.9</v>
      </c>
      <c r="G189" s="88">
        <f>[9]Orçamento!$J$4</f>
        <v>0.24940000000000001</v>
      </c>
      <c r="H189" s="17"/>
      <c r="I189" s="121">
        <f t="shared" ref="I189:I201" si="41">H189*(1+G189)</f>
        <v>0</v>
      </c>
      <c r="J189" s="87">
        <f t="shared" ref="J189:J201" si="42">F189*I189</f>
        <v>0</v>
      </c>
    </row>
    <row r="190" spans="1:111" ht="23.25" customHeight="1">
      <c r="A190" s="85">
        <v>91834</v>
      </c>
      <c r="B190" s="85" t="s">
        <v>13</v>
      </c>
      <c r="C190" s="85" t="s">
        <v>236</v>
      </c>
      <c r="D190" s="110" t="s">
        <v>876</v>
      </c>
      <c r="E190" s="85" t="s">
        <v>97</v>
      </c>
      <c r="F190" s="190">
        <v>45</v>
      </c>
      <c r="G190" s="88">
        <f>[10]Orçamento!$J$4</f>
        <v>0.24940000000000001</v>
      </c>
      <c r="H190" s="17"/>
      <c r="I190" s="121">
        <f>H190*(1+G190)</f>
        <v>0</v>
      </c>
      <c r="J190" s="87">
        <f>F190*I190</f>
        <v>0</v>
      </c>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c r="CP190" s="106"/>
      <c r="CQ190" s="106"/>
      <c r="CR190" s="106"/>
      <c r="CS190" s="106"/>
      <c r="CT190" s="106"/>
      <c r="CU190" s="106"/>
      <c r="CV190" s="106"/>
      <c r="CW190" s="106"/>
      <c r="CX190" s="106"/>
      <c r="CY190" s="106"/>
      <c r="CZ190" s="106"/>
      <c r="DA190" s="106"/>
      <c r="DB190" s="106"/>
      <c r="DC190" s="106"/>
      <c r="DD190" s="106"/>
      <c r="DE190" s="106"/>
      <c r="DF190" s="106"/>
      <c r="DG190" s="106"/>
    </row>
    <row r="191" spans="1:111" customFormat="1" ht="23.25" customHeight="1">
      <c r="A191" s="85">
        <v>91836</v>
      </c>
      <c r="B191" s="85" t="s">
        <v>13</v>
      </c>
      <c r="C191" s="85" t="s">
        <v>581</v>
      </c>
      <c r="D191" s="110" t="s">
        <v>180</v>
      </c>
      <c r="E191" s="85" t="s">
        <v>97</v>
      </c>
      <c r="F191" s="190">
        <v>11.8</v>
      </c>
      <c r="G191" s="88">
        <f>[9]Orçamento!$J$4</f>
        <v>0.24940000000000001</v>
      </c>
      <c r="H191" s="17"/>
      <c r="I191" s="121">
        <f t="shared" si="41"/>
        <v>0</v>
      </c>
      <c r="J191" s="87">
        <f t="shared" si="42"/>
        <v>0</v>
      </c>
    </row>
    <row r="192" spans="1:111" customFormat="1" ht="23.25" customHeight="1">
      <c r="A192" s="85">
        <v>97667</v>
      </c>
      <c r="B192" s="85" t="s">
        <v>13</v>
      </c>
      <c r="C192" s="85" t="s">
        <v>593</v>
      </c>
      <c r="D192" s="110" t="s">
        <v>569</v>
      </c>
      <c r="E192" s="85" t="s">
        <v>97</v>
      </c>
      <c r="F192" s="190">
        <v>16.3</v>
      </c>
      <c r="G192" s="88">
        <f>[9]Orçamento!$J$4</f>
        <v>0.24940000000000001</v>
      </c>
      <c r="H192" s="17"/>
      <c r="I192" s="121">
        <f t="shared" si="41"/>
        <v>0</v>
      </c>
      <c r="J192" s="87">
        <f t="shared" si="42"/>
        <v>0</v>
      </c>
    </row>
    <row r="193" spans="1:111" customFormat="1" ht="23.25" customHeight="1">
      <c r="A193" s="85">
        <v>97668</v>
      </c>
      <c r="B193" s="85" t="s">
        <v>13</v>
      </c>
      <c r="C193" s="85" t="s">
        <v>594</v>
      </c>
      <c r="D193" s="110" t="s">
        <v>760</v>
      </c>
      <c r="E193" s="85" t="s">
        <v>97</v>
      </c>
      <c r="F193" s="190">
        <v>18.100000000000001</v>
      </c>
      <c r="G193" s="88">
        <f>[9]Orçamento!$J$4</f>
        <v>0.24940000000000001</v>
      </c>
      <c r="H193" s="17"/>
      <c r="I193" s="121">
        <f t="shared" si="41"/>
        <v>0</v>
      </c>
      <c r="J193" s="87">
        <f t="shared" si="42"/>
        <v>0</v>
      </c>
    </row>
    <row r="194" spans="1:111" customFormat="1" ht="23.25" customHeight="1">
      <c r="A194" s="85">
        <v>91941</v>
      </c>
      <c r="B194" s="85" t="s">
        <v>13</v>
      </c>
      <c r="C194" s="85" t="s">
        <v>595</v>
      </c>
      <c r="D194" s="110" t="s">
        <v>759</v>
      </c>
      <c r="E194" s="85" t="s">
        <v>94</v>
      </c>
      <c r="F194" s="190">
        <v>5</v>
      </c>
      <c r="G194" s="88">
        <f>[9]Orçamento!$J$4</f>
        <v>0.24940000000000001</v>
      </c>
      <c r="H194" s="17"/>
      <c r="I194" s="121">
        <f t="shared" si="41"/>
        <v>0</v>
      </c>
      <c r="J194" s="87">
        <f t="shared" si="42"/>
        <v>0</v>
      </c>
    </row>
    <row r="195" spans="1:111" customFormat="1" ht="23.25" customHeight="1">
      <c r="A195" s="85">
        <v>91940</v>
      </c>
      <c r="B195" s="85" t="s">
        <v>13</v>
      </c>
      <c r="C195" s="85" t="s">
        <v>596</v>
      </c>
      <c r="D195" s="110" t="s">
        <v>871</v>
      </c>
      <c r="E195" s="85" t="s">
        <v>94</v>
      </c>
      <c r="F195" s="190">
        <v>13</v>
      </c>
      <c r="G195" s="88">
        <f>[9]Orçamento!$J$4</f>
        <v>0.24940000000000001</v>
      </c>
      <c r="H195" s="17"/>
      <c r="I195" s="121">
        <f t="shared" si="41"/>
        <v>0</v>
      </c>
      <c r="J195" s="87">
        <f t="shared" si="42"/>
        <v>0</v>
      </c>
    </row>
    <row r="196" spans="1:111" ht="23.25" customHeight="1">
      <c r="A196" s="85">
        <v>91940</v>
      </c>
      <c r="B196" s="85" t="s">
        <v>13</v>
      </c>
      <c r="C196" s="85" t="s">
        <v>597</v>
      </c>
      <c r="D196" s="110" t="s">
        <v>877</v>
      </c>
      <c r="E196" s="85" t="s">
        <v>94</v>
      </c>
      <c r="F196" s="190">
        <v>1</v>
      </c>
      <c r="G196" s="88">
        <f>[10]Orçamento!$J$4</f>
        <v>0.24940000000000001</v>
      </c>
      <c r="H196" s="17"/>
      <c r="I196" s="121">
        <f>H196*(1+G196)</f>
        <v>0</v>
      </c>
      <c r="J196" s="87">
        <f>F196*I196</f>
        <v>0</v>
      </c>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c r="CK196" s="106"/>
      <c r="CL196" s="106"/>
      <c r="CM196" s="106"/>
      <c r="CN196" s="106"/>
      <c r="CO196" s="106"/>
      <c r="CP196" s="106"/>
      <c r="CQ196" s="106"/>
      <c r="CR196" s="106"/>
      <c r="CS196" s="106"/>
      <c r="CT196" s="106"/>
      <c r="CU196" s="106"/>
      <c r="CV196" s="106"/>
      <c r="CW196" s="106"/>
      <c r="CX196" s="106"/>
      <c r="CY196" s="106"/>
      <c r="CZ196" s="106"/>
      <c r="DA196" s="106"/>
      <c r="DB196" s="106"/>
      <c r="DC196" s="106"/>
      <c r="DD196" s="106"/>
      <c r="DE196" s="106"/>
      <c r="DF196" s="106"/>
      <c r="DG196" s="106"/>
    </row>
    <row r="197" spans="1:111" customFormat="1" ht="23.25" customHeight="1">
      <c r="A197" s="85">
        <v>91939</v>
      </c>
      <c r="B197" s="85" t="s">
        <v>13</v>
      </c>
      <c r="C197" s="85" t="s">
        <v>768</v>
      </c>
      <c r="D197" s="110" t="s">
        <v>872</v>
      </c>
      <c r="E197" s="85" t="s">
        <v>94</v>
      </c>
      <c r="F197" s="190">
        <v>5</v>
      </c>
      <c r="G197" s="88">
        <f>[9]Orçamento!$J$4</f>
        <v>0.24940000000000001</v>
      </c>
      <c r="H197" s="17"/>
      <c r="I197" s="121">
        <f t="shared" si="41"/>
        <v>0</v>
      </c>
      <c r="J197" s="87">
        <f t="shared" si="42"/>
        <v>0</v>
      </c>
    </row>
    <row r="198" spans="1:111" customFormat="1" ht="23.25" customHeight="1">
      <c r="A198" s="85">
        <v>91939</v>
      </c>
      <c r="B198" s="85" t="s">
        <v>13</v>
      </c>
      <c r="C198" s="85" t="s">
        <v>795</v>
      </c>
      <c r="D198" s="110" t="s">
        <v>878</v>
      </c>
      <c r="E198" s="85" t="s">
        <v>94</v>
      </c>
      <c r="F198" s="190">
        <v>1</v>
      </c>
      <c r="G198" s="88">
        <f>[10]Orçamento!$J$4</f>
        <v>0.24940000000000001</v>
      </c>
      <c r="H198" s="17"/>
      <c r="I198" s="121">
        <f>H198*(1+G198)</f>
        <v>0</v>
      </c>
      <c r="J198" s="87">
        <f>F198*I198</f>
        <v>0</v>
      </c>
    </row>
    <row r="199" spans="1:111" customFormat="1" ht="23.25" customHeight="1">
      <c r="A199" s="85">
        <v>91937</v>
      </c>
      <c r="B199" s="85" t="s">
        <v>13</v>
      </c>
      <c r="C199" s="85" t="s">
        <v>796</v>
      </c>
      <c r="D199" s="110" t="s">
        <v>873</v>
      </c>
      <c r="E199" s="85" t="s">
        <v>94</v>
      </c>
      <c r="F199" s="190">
        <v>15</v>
      </c>
      <c r="G199" s="88">
        <f>[9]Orçamento!$J$4</f>
        <v>0.24940000000000001</v>
      </c>
      <c r="H199" s="17"/>
      <c r="I199" s="121">
        <f t="shared" si="41"/>
        <v>0</v>
      </c>
      <c r="J199" s="87">
        <f t="shared" si="42"/>
        <v>0</v>
      </c>
    </row>
    <row r="200" spans="1:111" ht="23.25" customHeight="1">
      <c r="A200" s="85">
        <v>91937</v>
      </c>
      <c r="B200" s="85" t="s">
        <v>13</v>
      </c>
      <c r="C200" s="85" t="s">
        <v>797</v>
      </c>
      <c r="D200" s="110" t="s">
        <v>879</v>
      </c>
      <c r="E200" s="85" t="s">
        <v>94</v>
      </c>
      <c r="F200" s="190">
        <v>5</v>
      </c>
      <c r="G200" s="88">
        <f>[10]Orçamento!$J$4</f>
        <v>0.24940000000000001</v>
      </c>
      <c r="H200" s="17"/>
      <c r="I200" s="121">
        <f>H200*(1+G200)</f>
        <v>0</v>
      </c>
      <c r="J200" s="87">
        <f>F200*I200</f>
        <v>0</v>
      </c>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c r="CK200" s="106"/>
      <c r="CL200" s="106"/>
      <c r="CM200" s="106"/>
      <c r="CN200" s="106"/>
      <c r="CO200" s="106"/>
      <c r="CP200" s="106"/>
      <c r="CQ200" s="106"/>
      <c r="CR200" s="106"/>
      <c r="CS200" s="106"/>
      <c r="CT200" s="106"/>
      <c r="CU200" s="106"/>
      <c r="CV200" s="106"/>
      <c r="CW200" s="106"/>
      <c r="CX200" s="106"/>
      <c r="CY200" s="106"/>
      <c r="CZ200" s="106"/>
      <c r="DA200" s="106"/>
      <c r="DB200" s="106"/>
      <c r="DC200" s="106"/>
      <c r="DD200" s="106"/>
      <c r="DE200" s="106"/>
      <c r="DF200" s="106"/>
      <c r="DG200" s="106"/>
    </row>
    <row r="201" spans="1:111" s="370" customFormat="1" ht="23.25" customHeight="1">
      <c r="A201" s="275" t="s">
        <v>844</v>
      </c>
      <c r="B201" s="275" t="s">
        <v>93</v>
      </c>
      <c r="C201" s="85" t="s">
        <v>798</v>
      </c>
      <c r="D201" s="110" t="str">
        <f>[9]Composição!A20</f>
        <v>TERMINAL OU CONECTOR DE PRESSAO - PARA CABO 10MM2 - FORNECIMENTO E INSTALAÇÃO</v>
      </c>
      <c r="E201" s="85" t="s">
        <v>94</v>
      </c>
      <c r="F201" s="190">
        <v>10</v>
      </c>
      <c r="G201" s="88">
        <f>[9]Orçamento!$J$4</f>
        <v>0.24940000000000001</v>
      </c>
      <c r="H201" s="17"/>
      <c r="I201" s="121">
        <f t="shared" si="41"/>
        <v>0</v>
      </c>
      <c r="J201" s="87">
        <f t="shared" si="42"/>
        <v>0</v>
      </c>
    </row>
    <row r="202" spans="1:111" customFormat="1" ht="15">
      <c r="A202" s="89"/>
      <c r="B202" s="89"/>
      <c r="C202" s="90" t="s">
        <v>378</v>
      </c>
      <c r="D202" s="84" t="s">
        <v>100</v>
      </c>
      <c r="E202" s="122"/>
      <c r="F202" s="87"/>
      <c r="G202" s="123"/>
      <c r="H202" s="124"/>
      <c r="I202" s="125"/>
      <c r="J202" s="123"/>
    </row>
    <row r="203" spans="1:111" customFormat="1" ht="27" customHeight="1">
      <c r="A203" s="85">
        <v>97592</v>
      </c>
      <c r="B203" s="85" t="s">
        <v>13</v>
      </c>
      <c r="C203" s="77" t="s">
        <v>379</v>
      </c>
      <c r="D203" s="110" t="s">
        <v>874</v>
      </c>
      <c r="E203" s="85" t="s">
        <v>94</v>
      </c>
      <c r="F203" s="190">
        <v>15</v>
      </c>
      <c r="G203" s="88">
        <f>[9]Orçamento!$J$4</f>
        <v>0.24940000000000001</v>
      </c>
      <c r="H203" s="17"/>
      <c r="I203" s="121">
        <f>H203*(1+G203)</f>
        <v>0</v>
      </c>
      <c r="J203" s="87">
        <f>F203*I203</f>
        <v>0</v>
      </c>
    </row>
    <row r="204" spans="1:111" ht="27" customHeight="1">
      <c r="A204" s="85">
        <v>97592</v>
      </c>
      <c r="B204" s="85" t="s">
        <v>13</v>
      </c>
      <c r="C204" s="77" t="s">
        <v>799</v>
      </c>
      <c r="D204" s="110" t="s">
        <v>880</v>
      </c>
      <c r="E204" s="85" t="s">
        <v>94</v>
      </c>
      <c r="F204" s="190">
        <v>5</v>
      </c>
      <c r="G204" s="88">
        <f>[10]Orçamento!$J$4</f>
        <v>0.24940000000000001</v>
      </c>
      <c r="H204" s="17"/>
      <c r="I204" s="121">
        <f>H204*(1+G204)</f>
        <v>0</v>
      </c>
      <c r="J204" s="87">
        <f>F204*I204</f>
        <v>0</v>
      </c>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c r="CK204" s="106"/>
      <c r="CL204" s="106"/>
      <c r="CM204" s="106"/>
      <c r="CN204" s="106"/>
      <c r="CO204" s="106"/>
      <c r="CP204" s="106"/>
      <c r="CQ204" s="106"/>
      <c r="CR204" s="106"/>
      <c r="CS204" s="106"/>
      <c r="CT204" s="106"/>
      <c r="CU204" s="106"/>
      <c r="CV204" s="106"/>
      <c r="CW204" s="106"/>
      <c r="CX204" s="106"/>
      <c r="CY204" s="106"/>
      <c r="CZ204" s="106"/>
      <c r="DA204" s="106"/>
      <c r="DB204" s="106"/>
      <c r="DC204" s="106"/>
      <c r="DD204" s="106"/>
      <c r="DE204" s="106"/>
      <c r="DF204" s="106"/>
      <c r="DG204" s="106"/>
    </row>
    <row r="205" spans="1:111" customFormat="1" ht="15">
      <c r="A205" s="89"/>
      <c r="B205" s="89"/>
      <c r="C205" s="90" t="s">
        <v>380</v>
      </c>
      <c r="D205" s="372" t="s">
        <v>101</v>
      </c>
      <c r="E205" s="122"/>
      <c r="F205" s="87"/>
      <c r="G205" s="123"/>
      <c r="H205" s="124"/>
      <c r="I205" s="125"/>
      <c r="J205" s="123"/>
    </row>
    <row r="206" spans="1:111" customFormat="1" ht="24">
      <c r="A206" s="85">
        <v>92023</v>
      </c>
      <c r="B206" s="85" t="s">
        <v>13</v>
      </c>
      <c r="C206" s="77" t="s">
        <v>381</v>
      </c>
      <c r="D206" s="110" t="s">
        <v>881</v>
      </c>
      <c r="E206" s="85" t="s">
        <v>94</v>
      </c>
      <c r="F206" s="190">
        <v>2</v>
      </c>
      <c r="G206" s="88">
        <f>[9]Orçamento!$J$4</f>
        <v>0.24940000000000001</v>
      </c>
      <c r="H206" s="17"/>
      <c r="I206" s="121">
        <f t="shared" ref="I206:I216" si="43">H206*(1+G206)</f>
        <v>0</v>
      </c>
      <c r="J206" s="87">
        <f t="shared" ref="J206:J216" si="44">F206*I206</f>
        <v>0</v>
      </c>
    </row>
    <row r="207" spans="1:111" ht="24">
      <c r="A207" s="85">
        <v>92023</v>
      </c>
      <c r="B207" s="85" t="s">
        <v>13</v>
      </c>
      <c r="C207" s="77" t="s">
        <v>598</v>
      </c>
      <c r="D207" s="110" t="s">
        <v>883</v>
      </c>
      <c r="E207" s="85" t="s">
        <v>94</v>
      </c>
      <c r="F207" s="190">
        <v>3</v>
      </c>
      <c r="G207" s="88">
        <f>[10]Orçamento!$J$4</f>
        <v>0.24940000000000001</v>
      </c>
      <c r="H207" s="17"/>
      <c r="I207" s="121">
        <f>H207*(1+G207)</f>
        <v>0</v>
      </c>
      <c r="J207" s="87">
        <f>F207*I207</f>
        <v>0</v>
      </c>
      <c r="BP207" s="106"/>
      <c r="BQ207" s="106"/>
      <c r="BR207" s="106"/>
      <c r="BS207" s="106"/>
      <c r="BT207" s="106"/>
      <c r="BU207" s="106"/>
      <c r="BV207" s="106"/>
      <c r="BW207" s="106"/>
      <c r="BX207" s="106"/>
      <c r="BY207" s="106"/>
      <c r="BZ207" s="106"/>
      <c r="CA207" s="106"/>
      <c r="CB207" s="106"/>
      <c r="CC207" s="106"/>
      <c r="CD207" s="106"/>
      <c r="CE207" s="106"/>
      <c r="CF207" s="106"/>
      <c r="CG207" s="106"/>
      <c r="CH207" s="106"/>
      <c r="CI207" s="106"/>
      <c r="CJ207" s="106"/>
      <c r="CK207" s="106"/>
      <c r="CL207" s="106"/>
      <c r="CM207" s="106"/>
      <c r="CN207" s="106"/>
      <c r="CO207" s="106"/>
      <c r="CP207" s="106"/>
      <c r="CQ207" s="106"/>
      <c r="CR207" s="106"/>
      <c r="CS207" s="106"/>
      <c r="CT207" s="106"/>
      <c r="CU207" s="106"/>
      <c r="CV207" s="106"/>
      <c r="CW207" s="106"/>
      <c r="CX207" s="106"/>
      <c r="CY207" s="106"/>
      <c r="CZ207" s="106"/>
      <c r="DA207" s="106"/>
      <c r="DB207" s="106"/>
      <c r="DC207" s="106"/>
      <c r="DD207" s="106"/>
      <c r="DE207" s="106"/>
      <c r="DF207" s="106"/>
      <c r="DG207" s="106"/>
    </row>
    <row r="208" spans="1:111" customFormat="1" ht="24">
      <c r="A208" s="85">
        <v>92027</v>
      </c>
      <c r="B208" s="85" t="s">
        <v>13</v>
      </c>
      <c r="C208" s="77" t="s">
        <v>599</v>
      </c>
      <c r="D208" s="110" t="s">
        <v>765</v>
      </c>
      <c r="E208" s="85" t="s">
        <v>94</v>
      </c>
      <c r="F208" s="190">
        <v>2</v>
      </c>
      <c r="G208" s="88">
        <f>[9]Orçamento!$J$4</f>
        <v>0.24940000000000001</v>
      </c>
      <c r="H208" s="17"/>
      <c r="I208" s="121">
        <f t="shared" si="43"/>
        <v>0</v>
      </c>
      <c r="J208" s="87">
        <f t="shared" si="44"/>
        <v>0</v>
      </c>
    </row>
    <row r="209" spans="1:111" customFormat="1" ht="24">
      <c r="A209" s="85">
        <v>92008</v>
      </c>
      <c r="B209" s="85" t="s">
        <v>13</v>
      </c>
      <c r="C209" s="77" t="s">
        <v>600</v>
      </c>
      <c r="D209" s="110" t="s">
        <v>882</v>
      </c>
      <c r="E209" s="85" t="s">
        <v>94</v>
      </c>
      <c r="F209" s="190">
        <v>4</v>
      </c>
      <c r="G209" s="88">
        <f>[9]Orçamento!$J$4</f>
        <v>0.24940000000000001</v>
      </c>
      <c r="H209" s="17"/>
      <c r="I209" s="121">
        <f t="shared" si="43"/>
        <v>0</v>
      </c>
      <c r="J209" s="87">
        <f t="shared" si="44"/>
        <v>0</v>
      </c>
    </row>
    <row r="210" spans="1:111" ht="24">
      <c r="A210" s="85">
        <v>92008</v>
      </c>
      <c r="B210" s="85" t="s">
        <v>13</v>
      </c>
      <c r="C210" s="77" t="s">
        <v>601</v>
      </c>
      <c r="D210" s="110" t="s">
        <v>884</v>
      </c>
      <c r="E210" s="85" t="s">
        <v>94</v>
      </c>
      <c r="F210" s="190">
        <v>2</v>
      </c>
      <c r="G210" s="88">
        <f>[10]Orçamento!$J$4</f>
        <v>0.24940000000000001</v>
      </c>
      <c r="H210" s="17"/>
      <c r="I210" s="121">
        <f>H210*(1+G210)</f>
        <v>0</v>
      </c>
      <c r="J210" s="87">
        <f>F210*I210</f>
        <v>0</v>
      </c>
      <c r="BP210" s="106"/>
      <c r="BQ210" s="106"/>
      <c r="BR210" s="106"/>
      <c r="BS210" s="106"/>
      <c r="BT210" s="106"/>
      <c r="BU210" s="106"/>
      <c r="BV210" s="106"/>
      <c r="BW210" s="106"/>
      <c r="BX210" s="106"/>
      <c r="BY210" s="106"/>
      <c r="BZ210" s="106"/>
      <c r="CA210" s="106"/>
      <c r="CB210" s="106"/>
      <c r="CC210" s="106"/>
      <c r="CD210" s="106"/>
      <c r="CE210" s="106"/>
      <c r="CF210" s="106"/>
      <c r="CG210" s="106"/>
      <c r="CH210" s="106"/>
      <c r="CI210" s="106"/>
      <c r="CJ210" s="106"/>
      <c r="CK210" s="106"/>
      <c r="CL210" s="106"/>
      <c r="CM210" s="106"/>
      <c r="CN210" s="106"/>
      <c r="CO210" s="106"/>
      <c r="CP210" s="106"/>
      <c r="CQ210" s="106"/>
      <c r="CR210" s="106"/>
      <c r="CS210" s="106"/>
      <c r="CT210" s="106"/>
      <c r="CU210" s="106"/>
      <c r="CV210" s="106"/>
      <c r="CW210" s="106"/>
      <c r="CX210" s="106"/>
      <c r="CY210" s="106"/>
      <c r="CZ210" s="106"/>
      <c r="DA210" s="106"/>
      <c r="DB210" s="106"/>
      <c r="DC210" s="106"/>
      <c r="DD210" s="106"/>
      <c r="DE210" s="106"/>
      <c r="DF210" s="106"/>
      <c r="DG210" s="106"/>
    </row>
    <row r="211" spans="1:111" customFormat="1" ht="24">
      <c r="A211" s="85">
        <v>92004</v>
      </c>
      <c r="B211" s="85" t="s">
        <v>13</v>
      </c>
      <c r="C211" s="77" t="s">
        <v>769</v>
      </c>
      <c r="D211" s="110" t="s">
        <v>763</v>
      </c>
      <c r="E211" s="85" t="s">
        <v>94</v>
      </c>
      <c r="F211" s="190">
        <v>6</v>
      </c>
      <c r="G211" s="88">
        <f>[9]Orçamento!$J$4</f>
        <v>0.24940000000000001</v>
      </c>
      <c r="H211" s="17"/>
      <c r="I211" s="121">
        <f t="shared" si="43"/>
        <v>0</v>
      </c>
      <c r="J211" s="87">
        <f t="shared" si="44"/>
        <v>0</v>
      </c>
    </row>
    <row r="212" spans="1:111" customFormat="1" ht="24">
      <c r="A212" s="85">
        <v>91992</v>
      </c>
      <c r="B212" s="85" t="s">
        <v>13</v>
      </c>
      <c r="C212" s="77" t="s">
        <v>770</v>
      </c>
      <c r="D212" s="371" t="s">
        <v>762</v>
      </c>
      <c r="E212" s="85" t="s">
        <v>94</v>
      </c>
      <c r="F212" s="190">
        <v>3</v>
      </c>
      <c r="G212" s="88">
        <f>[9]Orçamento!$J$4</f>
        <v>0.24940000000000001</v>
      </c>
      <c r="H212" s="17"/>
      <c r="I212" s="121">
        <f t="shared" si="43"/>
        <v>0</v>
      </c>
      <c r="J212" s="87">
        <f t="shared" si="44"/>
        <v>0</v>
      </c>
    </row>
    <row r="213" spans="1:111" customFormat="1" ht="24">
      <c r="A213" s="85">
        <v>92005</v>
      </c>
      <c r="B213" s="85" t="s">
        <v>13</v>
      </c>
      <c r="C213" s="77" t="s">
        <v>800</v>
      </c>
      <c r="D213" s="371" t="s">
        <v>761</v>
      </c>
      <c r="E213" s="85" t="s">
        <v>94</v>
      </c>
      <c r="F213" s="190">
        <v>4</v>
      </c>
      <c r="G213" s="88">
        <f>[9]Orçamento!$J$4</f>
        <v>0.24940000000000001</v>
      </c>
      <c r="H213" s="17"/>
      <c r="I213" s="121">
        <f t="shared" si="43"/>
        <v>0</v>
      </c>
      <c r="J213" s="87">
        <f t="shared" si="44"/>
        <v>0</v>
      </c>
    </row>
    <row r="214" spans="1:111" customFormat="1" ht="24">
      <c r="A214" s="85">
        <v>91993</v>
      </c>
      <c r="B214" s="85" t="s">
        <v>13</v>
      </c>
      <c r="C214" s="77" t="s">
        <v>801</v>
      </c>
      <c r="D214" s="371" t="s">
        <v>570</v>
      </c>
      <c r="E214" s="85" t="s">
        <v>94</v>
      </c>
      <c r="F214" s="190">
        <v>2</v>
      </c>
      <c r="G214" s="88">
        <f>[9]Orçamento!$J$4</f>
        <v>0.24940000000000001</v>
      </c>
      <c r="H214" s="17"/>
      <c r="I214" s="121">
        <f t="shared" si="43"/>
        <v>0</v>
      </c>
      <c r="J214" s="87">
        <f t="shared" si="44"/>
        <v>0</v>
      </c>
    </row>
    <row r="215" spans="1:111" ht="24">
      <c r="A215" s="85">
        <v>92023</v>
      </c>
      <c r="B215" s="85" t="s">
        <v>13</v>
      </c>
      <c r="C215" s="77" t="s">
        <v>885</v>
      </c>
      <c r="D215" s="110" t="s">
        <v>509</v>
      </c>
      <c r="E215" s="85" t="s">
        <v>94</v>
      </c>
      <c r="F215" s="190">
        <v>3</v>
      </c>
      <c r="G215" s="88">
        <f>[9]Orçamento!$J$4</f>
        <v>0.24940000000000001</v>
      </c>
      <c r="H215" s="17"/>
      <c r="I215" s="121">
        <f t="shared" si="43"/>
        <v>0</v>
      </c>
      <c r="J215" s="87">
        <f t="shared" si="44"/>
        <v>0</v>
      </c>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106"/>
      <c r="CL215" s="106"/>
      <c r="CM215" s="106"/>
      <c r="CN215" s="106"/>
      <c r="CO215" s="106"/>
      <c r="CP215" s="106"/>
      <c r="CQ215" s="106"/>
      <c r="CR215" s="106"/>
      <c r="CS215" s="106"/>
      <c r="CT215" s="106"/>
      <c r="CU215" s="106"/>
      <c r="CV215" s="106"/>
      <c r="CW215" s="106"/>
      <c r="CX215" s="106"/>
      <c r="CY215" s="106"/>
      <c r="CZ215" s="106"/>
      <c r="DA215" s="106"/>
      <c r="DB215" s="106"/>
      <c r="DC215" s="106"/>
      <c r="DD215" s="106"/>
      <c r="DE215" s="106"/>
      <c r="DF215" s="106"/>
      <c r="DG215" s="106"/>
    </row>
    <row r="216" spans="1:111" ht="24">
      <c r="A216" s="85">
        <v>92008</v>
      </c>
      <c r="B216" s="85" t="s">
        <v>13</v>
      </c>
      <c r="C216" s="77" t="s">
        <v>886</v>
      </c>
      <c r="D216" s="110" t="s">
        <v>764</v>
      </c>
      <c r="E216" s="85" t="s">
        <v>94</v>
      </c>
      <c r="F216" s="190">
        <v>2</v>
      </c>
      <c r="G216" s="88">
        <f>[9]Orçamento!$J$4</f>
        <v>0.24940000000000001</v>
      </c>
      <c r="H216" s="17"/>
      <c r="I216" s="121">
        <f t="shared" si="43"/>
        <v>0</v>
      </c>
      <c r="J216" s="87">
        <f t="shared" si="44"/>
        <v>0</v>
      </c>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c r="CO216" s="106"/>
      <c r="CP216" s="106"/>
      <c r="CQ216" s="106"/>
      <c r="CR216" s="106"/>
      <c r="CS216" s="106"/>
      <c r="CT216" s="106"/>
      <c r="CU216" s="106"/>
      <c r="CV216" s="106"/>
      <c r="CW216" s="106"/>
      <c r="CX216" s="106"/>
      <c r="CY216" s="106"/>
      <c r="CZ216" s="106"/>
      <c r="DA216" s="106"/>
      <c r="DB216" s="106"/>
      <c r="DC216" s="106"/>
      <c r="DD216" s="106"/>
      <c r="DE216" s="106"/>
      <c r="DF216" s="106"/>
      <c r="DG216" s="106"/>
    </row>
    <row r="217" spans="1:111" customFormat="1" ht="15">
      <c r="A217" s="85"/>
      <c r="B217" s="89"/>
      <c r="C217" s="89"/>
      <c r="D217" s="89"/>
      <c r="E217" s="89"/>
      <c r="F217" s="89"/>
      <c r="G217" s="89"/>
      <c r="H217" s="471" t="s">
        <v>14</v>
      </c>
      <c r="I217" s="472"/>
      <c r="J217" s="126">
        <f>SUM(J172:J216)</f>
        <v>0</v>
      </c>
    </row>
    <row r="218" spans="1:111" customFormat="1" ht="15">
      <c r="A218" s="224"/>
      <c r="B218" s="224"/>
      <c r="C218" s="225" t="s">
        <v>603</v>
      </c>
      <c r="D218" s="192" t="s">
        <v>440</v>
      </c>
      <c r="E218" s="224"/>
      <c r="F218" s="226"/>
      <c r="G218" s="226"/>
      <c r="H218" s="226"/>
      <c r="I218" s="224"/>
      <c r="J218" s="226"/>
    </row>
    <row r="219" spans="1:111" customFormat="1" ht="15">
      <c r="A219" s="96"/>
      <c r="B219" s="96"/>
      <c r="C219" s="30" t="s">
        <v>604</v>
      </c>
      <c r="D219" s="84" t="s">
        <v>441</v>
      </c>
      <c r="E219" s="96"/>
      <c r="F219" s="87"/>
      <c r="G219" s="94"/>
      <c r="H219" s="17"/>
      <c r="I219" s="111"/>
      <c r="J219" s="17"/>
    </row>
    <row r="220" spans="1:111" customFormat="1" ht="29.25" customHeight="1">
      <c r="A220" s="85">
        <v>89502</v>
      </c>
      <c r="B220" s="103" t="s">
        <v>13</v>
      </c>
      <c r="C220" s="104" t="s">
        <v>605</v>
      </c>
      <c r="D220" s="78" t="s">
        <v>890</v>
      </c>
      <c r="E220" s="103" t="s">
        <v>94</v>
      </c>
      <c r="F220" s="190">
        <v>2</v>
      </c>
      <c r="G220" s="107">
        <f>[8]Orçamento!$J$4</f>
        <v>0.24940000000000001</v>
      </c>
      <c r="H220" s="105"/>
      <c r="I220" s="121">
        <f t="shared" ref="I220:I232" si="45">H220*(1+G220)</f>
        <v>0</v>
      </c>
      <c r="J220" s="87">
        <f t="shared" ref="J220:J232" si="46">F220*I220</f>
        <v>0</v>
      </c>
    </row>
    <row r="221" spans="1:111" customFormat="1" ht="29.25" customHeight="1">
      <c r="A221" s="85">
        <v>89408</v>
      </c>
      <c r="B221" s="103" t="s">
        <v>13</v>
      </c>
      <c r="C221" s="104" t="s">
        <v>909</v>
      </c>
      <c r="D221" s="78" t="s">
        <v>442</v>
      </c>
      <c r="E221" s="103" t="s">
        <v>94</v>
      </c>
      <c r="F221" s="190">
        <v>8</v>
      </c>
      <c r="G221" s="107">
        <f>[8]Orçamento!$J$4</f>
        <v>0.24940000000000001</v>
      </c>
      <c r="H221" s="105"/>
      <c r="I221" s="121">
        <f t="shared" si="45"/>
        <v>0</v>
      </c>
      <c r="J221" s="87">
        <f t="shared" si="46"/>
        <v>0</v>
      </c>
    </row>
    <row r="222" spans="1:111" customFormat="1" ht="29.25" customHeight="1">
      <c r="A222" s="85">
        <v>89501</v>
      </c>
      <c r="B222" s="103" t="s">
        <v>13</v>
      </c>
      <c r="C222" s="104" t="s">
        <v>910</v>
      </c>
      <c r="D222" s="78" t="s">
        <v>447</v>
      </c>
      <c r="E222" s="103" t="s">
        <v>94</v>
      </c>
      <c r="F222" s="190">
        <v>2</v>
      </c>
      <c r="G222" s="107">
        <f>[8]Orçamento!$J$4</f>
        <v>0.24940000000000001</v>
      </c>
      <c r="H222" s="105"/>
      <c r="I222" s="121">
        <f t="shared" si="45"/>
        <v>0</v>
      </c>
      <c r="J222" s="87">
        <f t="shared" si="46"/>
        <v>0</v>
      </c>
    </row>
    <row r="223" spans="1:111" customFormat="1" ht="29.25" customHeight="1">
      <c r="A223" s="85">
        <v>89579</v>
      </c>
      <c r="B223" s="103" t="s">
        <v>13</v>
      </c>
      <c r="C223" s="104" t="s">
        <v>911</v>
      </c>
      <c r="D223" s="78" t="s">
        <v>889</v>
      </c>
      <c r="E223" s="103" t="s">
        <v>94</v>
      </c>
      <c r="F223" s="190">
        <v>2</v>
      </c>
      <c r="G223" s="107">
        <f>[8]Orçamento!$J$4</f>
        <v>0.24940000000000001</v>
      </c>
      <c r="H223" s="105"/>
      <c r="I223" s="121">
        <f t="shared" si="45"/>
        <v>0</v>
      </c>
      <c r="J223" s="87">
        <f t="shared" si="46"/>
        <v>0</v>
      </c>
    </row>
    <row r="224" spans="1:111" customFormat="1" ht="29.25" customHeight="1">
      <c r="A224" s="85">
        <v>89424</v>
      </c>
      <c r="B224" s="103" t="s">
        <v>13</v>
      </c>
      <c r="C224" s="104" t="s">
        <v>912</v>
      </c>
      <c r="D224" s="78" t="s">
        <v>443</v>
      </c>
      <c r="E224" s="103" t="s">
        <v>94</v>
      </c>
      <c r="F224" s="190">
        <v>3</v>
      </c>
      <c r="G224" s="107">
        <f>[8]Orçamento!$J$4</f>
        <v>0.24940000000000001</v>
      </c>
      <c r="H224" s="105"/>
      <c r="I224" s="121">
        <f t="shared" si="45"/>
        <v>0</v>
      </c>
      <c r="J224" s="87">
        <f t="shared" si="46"/>
        <v>0</v>
      </c>
    </row>
    <row r="225" spans="1:10" customFormat="1" ht="29.25" customHeight="1">
      <c r="A225" s="85">
        <v>89575</v>
      </c>
      <c r="B225" s="103" t="s">
        <v>13</v>
      </c>
      <c r="C225" s="104" t="s">
        <v>913</v>
      </c>
      <c r="D225" s="78" t="s">
        <v>448</v>
      </c>
      <c r="E225" s="103" t="s">
        <v>94</v>
      </c>
      <c r="F225" s="190">
        <v>4</v>
      </c>
      <c r="G225" s="107">
        <f>[8]Orçamento!$J$4</f>
        <v>0.24940000000000001</v>
      </c>
      <c r="H225" s="105"/>
      <c r="I225" s="121">
        <f t="shared" si="45"/>
        <v>0</v>
      </c>
      <c r="J225" s="87">
        <f t="shared" si="46"/>
        <v>0</v>
      </c>
    </row>
    <row r="226" spans="1:10" customFormat="1" ht="29.25" customHeight="1">
      <c r="A226" s="85">
        <v>89440</v>
      </c>
      <c r="B226" s="103" t="s">
        <v>13</v>
      </c>
      <c r="C226" s="104" t="s">
        <v>914</v>
      </c>
      <c r="D226" s="78" t="s">
        <v>444</v>
      </c>
      <c r="E226" s="103" t="s">
        <v>94</v>
      </c>
      <c r="F226" s="190">
        <v>1</v>
      </c>
      <c r="G226" s="107">
        <f>[8]Orçamento!$J$4</f>
        <v>0.24940000000000001</v>
      </c>
      <c r="H226" s="105"/>
      <c r="I226" s="121">
        <f t="shared" si="45"/>
        <v>0</v>
      </c>
      <c r="J226" s="87">
        <f t="shared" si="46"/>
        <v>0</v>
      </c>
    </row>
    <row r="227" spans="1:10" customFormat="1" ht="27" customHeight="1">
      <c r="A227" s="275" t="s">
        <v>602</v>
      </c>
      <c r="B227" s="103" t="s">
        <v>93</v>
      </c>
      <c r="C227" s="104" t="s">
        <v>915</v>
      </c>
      <c r="D227" s="78" t="s">
        <v>888</v>
      </c>
      <c r="E227" s="103" t="s">
        <v>94</v>
      </c>
      <c r="F227" s="190">
        <v>2</v>
      </c>
      <c r="G227" s="107">
        <f>[8]Orçamento!$J$4</f>
        <v>0.24940000000000001</v>
      </c>
      <c r="H227" s="105"/>
      <c r="I227" s="121">
        <f t="shared" si="45"/>
        <v>0</v>
      </c>
      <c r="J227" s="87">
        <f t="shared" si="46"/>
        <v>0</v>
      </c>
    </row>
    <row r="228" spans="1:10" customFormat="1" ht="27" customHeight="1">
      <c r="A228" s="85">
        <v>89627</v>
      </c>
      <c r="B228" s="103" t="s">
        <v>13</v>
      </c>
      <c r="C228" s="104" t="s">
        <v>916</v>
      </c>
      <c r="D228" s="78" t="s">
        <v>445</v>
      </c>
      <c r="E228" s="103" t="s">
        <v>94</v>
      </c>
      <c r="F228" s="190">
        <v>3</v>
      </c>
      <c r="G228" s="107">
        <f>[8]Orçamento!$J$4</f>
        <v>0.24940000000000001</v>
      </c>
      <c r="H228" s="105"/>
      <c r="I228" s="121">
        <f t="shared" si="45"/>
        <v>0</v>
      </c>
      <c r="J228" s="87">
        <f t="shared" si="46"/>
        <v>0</v>
      </c>
    </row>
    <row r="229" spans="1:10" customFormat="1" ht="27" customHeight="1">
      <c r="A229" s="85">
        <v>90373</v>
      </c>
      <c r="B229" s="103" t="s">
        <v>13</v>
      </c>
      <c r="C229" s="104" t="s">
        <v>917</v>
      </c>
      <c r="D229" s="78" t="s">
        <v>446</v>
      </c>
      <c r="E229" s="103" t="s">
        <v>94</v>
      </c>
      <c r="F229" s="190">
        <v>6</v>
      </c>
      <c r="G229" s="107">
        <f>[8]Orçamento!$J$4</f>
        <v>0.24940000000000001</v>
      </c>
      <c r="H229" s="105"/>
      <c r="I229" s="121">
        <f t="shared" si="45"/>
        <v>0</v>
      </c>
      <c r="J229" s="87">
        <f t="shared" si="46"/>
        <v>0</v>
      </c>
    </row>
    <row r="230" spans="1:10" customFormat="1" ht="27" customHeight="1">
      <c r="A230" s="85">
        <v>89396</v>
      </c>
      <c r="B230" s="103" t="s">
        <v>13</v>
      </c>
      <c r="C230" s="104" t="s">
        <v>918</v>
      </c>
      <c r="D230" s="78" t="s">
        <v>572</v>
      </c>
      <c r="E230" s="103" t="s">
        <v>94</v>
      </c>
      <c r="F230" s="190">
        <v>1</v>
      </c>
      <c r="G230" s="107">
        <f>[8]Orçamento!$J$4</f>
        <v>0.24940000000000001</v>
      </c>
      <c r="H230" s="105"/>
      <c r="I230" s="121">
        <f t="shared" si="45"/>
        <v>0</v>
      </c>
      <c r="J230" s="87">
        <f t="shared" si="46"/>
        <v>0</v>
      </c>
    </row>
    <row r="231" spans="1:10" customFormat="1" ht="27" customHeight="1">
      <c r="A231" s="85">
        <v>89402</v>
      </c>
      <c r="B231" s="103" t="s">
        <v>13</v>
      </c>
      <c r="C231" s="104" t="s">
        <v>919</v>
      </c>
      <c r="D231" s="78" t="s">
        <v>449</v>
      </c>
      <c r="E231" s="103" t="s">
        <v>97</v>
      </c>
      <c r="F231" s="190">
        <f>15.7*1.1</f>
        <v>17.27</v>
      </c>
      <c r="G231" s="107">
        <f>[8]Orçamento!$J$4</f>
        <v>0.24940000000000001</v>
      </c>
      <c r="H231" s="105"/>
      <c r="I231" s="121">
        <f t="shared" si="45"/>
        <v>0</v>
      </c>
      <c r="J231" s="87">
        <f t="shared" si="46"/>
        <v>0</v>
      </c>
    </row>
    <row r="232" spans="1:10" customFormat="1" ht="27" customHeight="1">
      <c r="A232" s="85">
        <v>94651</v>
      </c>
      <c r="B232" s="103" t="s">
        <v>13</v>
      </c>
      <c r="C232" s="104" t="s">
        <v>920</v>
      </c>
      <c r="D232" s="78" t="s">
        <v>518</v>
      </c>
      <c r="E232" s="103" t="s">
        <v>97</v>
      </c>
      <c r="F232" s="190">
        <f>21.7*1.1</f>
        <v>23.87</v>
      </c>
      <c r="G232" s="107">
        <f>[8]Orçamento!$J$4</f>
        <v>0.24940000000000001</v>
      </c>
      <c r="H232" s="105"/>
      <c r="I232" s="121">
        <f t="shared" si="45"/>
        <v>0</v>
      </c>
      <c r="J232" s="87">
        <f t="shared" si="46"/>
        <v>0</v>
      </c>
    </row>
    <row r="233" spans="1:10" customFormat="1" ht="15">
      <c r="A233" s="81"/>
      <c r="B233" s="81"/>
      <c r="C233" s="49"/>
      <c r="D233" s="28"/>
      <c r="E233" s="81"/>
      <c r="F233" s="25"/>
      <c r="G233" s="25"/>
      <c r="H233" s="462" t="s">
        <v>14</v>
      </c>
      <c r="I233" s="462"/>
      <c r="J233" s="34">
        <f>SUM(J219:J232)</f>
        <v>0</v>
      </c>
    </row>
    <row r="234" spans="1:10" customFormat="1" ht="15">
      <c r="A234" s="224"/>
      <c r="B234" s="224"/>
      <c r="C234" s="225" t="s">
        <v>198</v>
      </c>
      <c r="D234" s="192" t="s">
        <v>524</v>
      </c>
      <c r="E234" s="224"/>
      <c r="F234" s="226"/>
      <c r="G234" s="226"/>
      <c r="H234" s="226"/>
      <c r="I234" s="224"/>
      <c r="J234" s="226"/>
    </row>
    <row r="235" spans="1:10" customFormat="1" ht="28.5" customHeight="1">
      <c r="A235" s="85">
        <v>89866</v>
      </c>
      <c r="B235" s="103" t="s">
        <v>13</v>
      </c>
      <c r="C235" s="104" t="s">
        <v>237</v>
      </c>
      <c r="D235" s="78" t="s">
        <v>894</v>
      </c>
      <c r="E235" s="103" t="s">
        <v>94</v>
      </c>
      <c r="F235" s="190">
        <v>7</v>
      </c>
      <c r="G235" s="107">
        <v>0.24940000000000001</v>
      </c>
      <c r="H235" s="105"/>
      <c r="I235" s="121">
        <f t="shared" ref="I235:I240" si="47">H235*(1+G235)</f>
        <v>0</v>
      </c>
      <c r="J235" s="87">
        <f t="shared" ref="J235:J240" si="48">F235*I235</f>
        <v>0</v>
      </c>
    </row>
    <row r="236" spans="1:10" customFormat="1" ht="28.5" customHeight="1">
      <c r="A236" s="85">
        <v>89867</v>
      </c>
      <c r="B236" s="103" t="s">
        <v>13</v>
      </c>
      <c r="C236" s="104" t="s">
        <v>426</v>
      </c>
      <c r="D236" s="78" t="s">
        <v>893</v>
      </c>
      <c r="E236" s="103" t="s">
        <v>97</v>
      </c>
      <c r="F236" s="190">
        <v>1</v>
      </c>
      <c r="G236" s="107">
        <f>[8]Orçamento!$J$4</f>
        <v>0.24940000000000001</v>
      </c>
      <c r="H236" s="105"/>
      <c r="I236" s="121">
        <f t="shared" si="47"/>
        <v>0</v>
      </c>
      <c r="J236" s="87">
        <f t="shared" si="48"/>
        <v>0</v>
      </c>
    </row>
    <row r="237" spans="1:10" customFormat="1" ht="28.5" customHeight="1">
      <c r="A237" s="85">
        <v>89501</v>
      </c>
      <c r="B237" s="103" t="s">
        <v>13</v>
      </c>
      <c r="C237" s="104" t="s">
        <v>921</v>
      </c>
      <c r="D237" s="78" t="s">
        <v>447</v>
      </c>
      <c r="E237" s="103" t="s">
        <v>97</v>
      </c>
      <c r="F237" s="190">
        <v>2</v>
      </c>
      <c r="G237" s="107">
        <f>[8]Orçamento!$J$4</f>
        <v>0.24940000000000001</v>
      </c>
      <c r="H237" s="105"/>
      <c r="I237" s="121">
        <f t="shared" si="47"/>
        <v>0</v>
      </c>
      <c r="J237" s="87">
        <f t="shared" si="48"/>
        <v>0</v>
      </c>
    </row>
    <row r="238" spans="1:10" customFormat="1" ht="28.5" customHeight="1">
      <c r="A238" s="85">
        <v>89627</v>
      </c>
      <c r="B238" s="103" t="s">
        <v>13</v>
      </c>
      <c r="C238" s="104" t="s">
        <v>922</v>
      </c>
      <c r="D238" s="78" t="s">
        <v>445</v>
      </c>
      <c r="E238" s="103" t="s">
        <v>97</v>
      </c>
      <c r="F238" s="190">
        <v>1</v>
      </c>
      <c r="G238" s="107">
        <f>[8]Orçamento!$J$4</f>
        <v>0.24940000000000001</v>
      </c>
      <c r="H238" s="105"/>
      <c r="I238" s="121">
        <f t="shared" si="47"/>
        <v>0</v>
      </c>
      <c r="J238" s="87">
        <f t="shared" si="48"/>
        <v>0</v>
      </c>
    </row>
    <row r="239" spans="1:10" customFormat="1" ht="28.5" customHeight="1">
      <c r="A239" s="85">
        <v>89449</v>
      </c>
      <c r="B239" s="103" t="s">
        <v>13</v>
      </c>
      <c r="C239" s="104" t="s">
        <v>923</v>
      </c>
      <c r="D239" s="78" t="s">
        <v>892</v>
      </c>
      <c r="E239" s="103" t="s">
        <v>97</v>
      </c>
      <c r="F239" s="190">
        <f>9.9*1.1</f>
        <v>10.89</v>
      </c>
      <c r="G239" s="107">
        <f>[8]Orçamento!$J$4</f>
        <v>0.24940000000000001</v>
      </c>
      <c r="H239" s="105"/>
      <c r="I239" s="121">
        <f t="shared" si="47"/>
        <v>0</v>
      </c>
      <c r="J239" s="87">
        <f t="shared" si="48"/>
        <v>0</v>
      </c>
    </row>
    <row r="240" spans="1:10" customFormat="1" ht="28.5" customHeight="1">
      <c r="A240" s="85">
        <v>89865</v>
      </c>
      <c r="B240" s="103" t="s">
        <v>13</v>
      </c>
      <c r="C240" s="104" t="s">
        <v>924</v>
      </c>
      <c r="D240" s="78" t="s">
        <v>891</v>
      </c>
      <c r="E240" s="103" t="s">
        <v>97</v>
      </c>
      <c r="F240" s="190">
        <f>6.1*1.1</f>
        <v>6.71</v>
      </c>
      <c r="G240" s="107">
        <f>[8]Orçamento!$J$4</f>
        <v>0.24940000000000001</v>
      </c>
      <c r="H240" s="105"/>
      <c r="I240" s="121">
        <f t="shared" si="47"/>
        <v>0</v>
      </c>
      <c r="J240" s="87">
        <f t="shared" si="48"/>
        <v>0</v>
      </c>
    </row>
    <row r="241" spans="1:10" customFormat="1" ht="15">
      <c r="A241" s="81"/>
      <c r="B241" s="81"/>
      <c r="C241" s="49"/>
      <c r="D241" s="28"/>
      <c r="E241" s="81"/>
      <c r="F241" s="25"/>
      <c r="G241" s="25"/>
      <c r="H241" s="462" t="s">
        <v>14</v>
      </c>
      <c r="I241" s="462"/>
      <c r="J241" s="34">
        <f>SUM(J235:J240)</f>
        <v>0</v>
      </c>
    </row>
    <row r="242" spans="1:10" customFormat="1" ht="15">
      <c r="A242" s="224"/>
      <c r="B242" s="224"/>
      <c r="C242" s="225" t="s">
        <v>521</v>
      </c>
      <c r="D242" s="192" t="s">
        <v>450</v>
      </c>
      <c r="E242" s="224"/>
      <c r="F242" s="226"/>
      <c r="G242" s="226"/>
      <c r="H242" s="226"/>
      <c r="I242" s="224"/>
      <c r="J242" s="226"/>
    </row>
    <row r="243" spans="1:10" customFormat="1" ht="15">
      <c r="A243" s="96"/>
      <c r="B243" s="96"/>
      <c r="C243" s="30" t="s">
        <v>522</v>
      </c>
      <c r="D243" s="31" t="s">
        <v>451</v>
      </c>
      <c r="E243" s="96"/>
      <c r="F243" s="87"/>
      <c r="G243" s="94"/>
      <c r="H243" s="17"/>
      <c r="I243" s="111"/>
      <c r="J243" s="17"/>
    </row>
    <row r="244" spans="1:10" customFormat="1" ht="18" customHeight="1">
      <c r="A244" s="275" t="s">
        <v>367</v>
      </c>
      <c r="B244" s="275" t="s">
        <v>93</v>
      </c>
      <c r="C244" s="104" t="s">
        <v>606</v>
      </c>
      <c r="D244" s="78" t="s">
        <v>898</v>
      </c>
      <c r="E244" s="103" t="s">
        <v>94</v>
      </c>
      <c r="F244" s="190">
        <v>1</v>
      </c>
      <c r="G244" s="107">
        <f>[8]Orçamento!$J$4</f>
        <v>0.24940000000000001</v>
      </c>
      <c r="H244" s="105"/>
      <c r="I244" s="121">
        <f t="shared" ref="I244:I262" si="49">H244*(1+G244)</f>
        <v>0</v>
      </c>
      <c r="J244" s="87">
        <f t="shared" ref="J244:J262" si="50">F244*I244</f>
        <v>0</v>
      </c>
    </row>
    <row r="245" spans="1:10" customFormat="1" ht="18" customHeight="1">
      <c r="A245" s="275" t="s">
        <v>630</v>
      </c>
      <c r="B245" s="275" t="s">
        <v>93</v>
      </c>
      <c r="C245" s="104" t="s">
        <v>607</v>
      </c>
      <c r="D245" s="78" t="s">
        <v>897</v>
      </c>
      <c r="E245" s="103" t="s">
        <v>97</v>
      </c>
      <c r="F245" s="190">
        <v>17.850000000000001</v>
      </c>
      <c r="G245" s="107">
        <f>[8]Orçamento!$J$4</f>
        <v>0.24940000000000001</v>
      </c>
      <c r="H245" s="105"/>
      <c r="I245" s="121">
        <f t="shared" si="49"/>
        <v>0</v>
      </c>
      <c r="J245" s="87">
        <f t="shared" si="50"/>
        <v>0</v>
      </c>
    </row>
    <row r="246" spans="1:10" customFormat="1" ht="28.5" customHeight="1">
      <c r="A246" s="85">
        <v>97906</v>
      </c>
      <c r="B246" s="103" t="s">
        <v>13</v>
      </c>
      <c r="C246" s="104" t="s">
        <v>608</v>
      </c>
      <c r="D246" s="78" t="s">
        <v>452</v>
      </c>
      <c r="E246" s="103" t="s">
        <v>94</v>
      </c>
      <c r="F246" s="190">
        <v>3</v>
      </c>
      <c r="G246" s="107">
        <f>[8]Orçamento!$J$4</f>
        <v>0.24940000000000001</v>
      </c>
      <c r="H246" s="105"/>
      <c r="I246" s="121">
        <f t="shared" si="49"/>
        <v>0</v>
      </c>
      <c r="J246" s="87">
        <f t="shared" si="50"/>
        <v>0</v>
      </c>
    </row>
    <row r="247" spans="1:10" customFormat="1" ht="28.5" customHeight="1">
      <c r="A247" s="275" t="s">
        <v>510</v>
      </c>
      <c r="B247" s="275" t="s">
        <v>93</v>
      </c>
      <c r="C247" s="104" t="s">
        <v>609</v>
      </c>
      <c r="D247" s="78" t="s">
        <v>896</v>
      </c>
      <c r="E247" s="96" t="s">
        <v>94</v>
      </c>
      <c r="F247" s="190">
        <v>2</v>
      </c>
      <c r="G247" s="94">
        <f>[8]Orçamento!$J$5</f>
        <v>0.1278</v>
      </c>
      <c r="H247" s="105"/>
      <c r="I247" s="121">
        <f t="shared" si="49"/>
        <v>0</v>
      </c>
      <c r="J247" s="87">
        <f t="shared" si="50"/>
        <v>0</v>
      </c>
    </row>
    <row r="248" spans="1:10" customFormat="1" ht="28.5" customHeight="1">
      <c r="A248" s="85">
        <v>89728</v>
      </c>
      <c r="B248" s="103" t="s">
        <v>13</v>
      </c>
      <c r="C248" s="104" t="s">
        <v>610</v>
      </c>
      <c r="D248" s="78" t="s">
        <v>453</v>
      </c>
      <c r="E248" s="103" t="s">
        <v>94</v>
      </c>
      <c r="F248" s="190">
        <v>3</v>
      </c>
      <c r="G248" s="107">
        <f>[8]Orçamento!$J$4</f>
        <v>0.24940000000000001</v>
      </c>
      <c r="H248" s="105"/>
      <c r="I248" s="121">
        <f t="shared" si="49"/>
        <v>0</v>
      </c>
      <c r="J248" s="87">
        <f t="shared" si="50"/>
        <v>0</v>
      </c>
    </row>
    <row r="249" spans="1:10" customFormat="1" ht="28.5" customHeight="1">
      <c r="A249" s="85">
        <v>89726</v>
      </c>
      <c r="B249" s="103" t="s">
        <v>13</v>
      </c>
      <c r="C249" s="104" t="s">
        <v>611</v>
      </c>
      <c r="D249" s="78" t="s">
        <v>454</v>
      </c>
      <c r="E249" s="103" t="s">
        <v>94</v>
      </c>
      <c r="F249" s="190">
        <v>3</v>
      </c>
      <c r="G249" s="107">
        <f>[8]Orçamento!$J$4</f>
        <v>0.24940000000000001</v>
      </c>
      <c r="H249" s="105"/>
      <c r="I249" s="121">
        <f t="shared" si="49"/>
        <v>0</v>
      </c>
      <c r="J249" s="87">
        <f t="shared" si="50"/>
        <v>0</v>
      </c>
    </row>
    <row r="250" spans="1:10" customFormat="1" ht="28.5" customHeight="1">
      <c r="A250" s="85">
        <v>89732</v>
      </c>
      <c r="B250" s="103" t="s">
        <v>13</v>
      </c>
      <c r="C250" s="104" t="s">
        <v>612</v>
      </c>
      <c r="D250" s="78" t="s">
        <v>455</v>
      </c>
      <c r="E250" s="103" t="s">
        <v>94</v>
      </c>
      <c r="F250" s="190">
        <v>2</v>
      </c>
      <c r="G250" s="107">
        <f>[8]Orçamento!$J$4</f>
        <v>0.24940000000000001</v>
      </c>
      <c r="H250" s="105"/>
      <c r="I250" s="121">
        <f t="shared" si="49"/>
        <v>0</v>
      </c>
      <c r="J250" s="87">
        <f t="shared" si="50"/>
        <v>0</v>
      </c>
    </row>
    <row r="251" spans="1:10" customFormat="1" ht="28.5" customHeight="1">
      <c r="A251" s="85">
        <v>89744</v>
      </c>
      <c r="B251" s="103" t="s">
        <v>13</v>
      </c>
      <c r="C251" s="104" t="s">
        <v>613</v>
      </c>
      <c r="D251" s="78" t="s">
        <v>519</v>
      </c>
      <c r="E251" s="103" t="s">
        <v>94</v>
      </c>
      <c r="F251" s="190">
        <v>2</v>
      </c>
      <c r="G251" s="107">
        <f>[8]Orçamento!$J$4</f>
        <v>0.24940000000000001</v>
      </c>
      <c r="H251" s="105"/>
      <c r="I251" s="121">
        <f t="shared" si="49"/>
        <v>0</v>
      </c>
      <c r="J251" s="87">
        <f t="shared" si="50"/>
        <v>0</v>
      </c>
    </row>
    <row r="252" spans="1:10" customFormat="1" ht="28.5" customHeight="1">
      <c r="A252" s="85">
        <v>89731</v>
      </c>
      <c r="B252" s="103" t="s">
        <v>13</v>
      </c>
      <c r="C252" s="104" t="s">
        <v>614</v>
      </c>
      <c r="D252" s="78" t="s">
        <v>456</v>
      </c>
      <c r="E252" s="103" t="s">
        <v>94</v>
      </c>
      <c r="F252" s="190">
        <v>1</v>
      </c>
      <c r="G252" s="107">
        <f>[8]Orçamento!$J$4</f>
        <v>0.24940000000000001</v>
      </c>
      <c r="H252" s="105"/>
      <c r="I252" s="121">
        <f t="shared" si="49"/>
        <v>0</v>
      </c>
      <c r="J252" s="87">
        <f t="shared" si="50"/>
        <v>0</v>
      </c>
    </row>
    <row r="253" spans="1:10" customFormat="1" ht="28.5" customHeight="1">
      <c r="A253" s="275" t="s">
        <v>629</v>
      </c>
      <c r="B253" s="275" t="s">
        <v>93</v>
      </c>
      <c r="C253" s="104" t="s">
        <v>615</v>
      </c>
      <c r="D253" s="78" t="s">
        <v>457</v>
      </c>
      <c r="E253" s="103" t="s">
        <v>94</v>
      </c>
      <c r="F253" s="190">
        <v>1</v>
      </c>
      <c r="G253" s="107">
        <f>[8]Orçamento!$J$4</f>
        <v>0.24940000000000001</v>
      </c>
      <c r="H253" s="105"/>
      <c r="I253" s="121">
        <f t="shared" si="49"/>
        <v>0</v>
      </c>
      <c r="J253" s="87">
        <f t="shared" si="50"/>
        <v>0</v>
      </c>
    </row>
    <row r="254" spans="1:10" customFormat="1" ht="28.5" customHeight="1">
      <c r="A254" s="85">
        <v>89797</v>
      </c>
      <c r="B254" s="103" t="s">
        <v>13</v>
      </c>
      <c r="C254" s="104" t="s">
        <v>616</v>
      </c>
      <c r="D254" s="78" t="s">
        <v>458</v>
      </c>
      <c r="E254" s="103" t="s">
        <v>94</v>
      </c>
      <c r="F254" s="190">
        <v>1</v>
      </c>
      <c r="G254" s="107">
        <f>[8]Orçamento!$J$4</f>
        <v>0.24940000000000001</v>
      </c>
      <c r="H254" s="105"/>
      <c r="I254" s="121">
        <f t="shared" si="49"/>
        <v>0</v>
      </c>
      <c r="J254" s="87">
        <f t="shared" si="50"/>
        <v>0</v>
      </c>
    </row>
    <row r="255" spans="1:10" customFormat="1" ht="28.5" customHeight="1">
      <c r="A255" s="85">
        <v>89752</v>
      </c>
      <c r="B255" s="103" t="s">
        <v>13</v>
      </c>
      <c r="C255" s="104" t="s">
        <v>617</v>
      </c>
      <c r="D255" s="78" t="s">
        <v>459</v>
      </c>
      <c r="E255" s="103" t="s">
        <v>94</v>
      </c>
      <c r="F255" s="190">
        <v>2</v>
      </c>
      <c r="G255" s="107">
        <f>[8]Orçamento!$J$4</f>
        <v>0.24940000000000001</v>
      </c>
      <c r="H255" s="105"/>
      <c r="I255" s="121">
        <f t="shared" si="49"/>
        <v>0</v>
      </c>
      <c r="J255" s="87">
        <f t="shared" si="50"/>
        <v>0</v>
      </c>
    </row>
    <row r="256" spans="1:10" customFormat="1" ht="28.5" customHeight="1">
      <c r="A256" s="85">
        <v>89778</v>
      </c>
      <c r="B256" s="103" t="s">
        <v>13</v>
      </c>
      <c r="C256" s="104" t="s">
        <v>618</v>
      </c>
      <c r="D256" s="78" t="s">
        <v>460</v>
      </c>
      <c r="E256" s="103" t="s">
        <v>94</v>
      </c>
      <c r="F256" s="190">
        <v>8</v>
      </c>
      <c r="G256" s="107">
        <f>[8]Orçamento!$J$4</f>
        <v>0.24940000000000001</v>
      </c>
      <c r="H256" s="105"/>
      <c r="I256" s="121">
        <f t="shared" si="49"/>
        <v>0</v>
      </c>
      <c r="J256" s="87">
        <f t="shared" si="50"/>
        <v>0</v>
      </c>
    </row>
    <row r="257" spans="1:10" customFormat="1" ht="28.5" customHeight="1">
      <c r="A257" s="85">
        <v>89753</v>
      </c>
      <c r="B257" s="103" t="s">
        <v>13</v>
      </c>
      <c r="C257" s="104" t="s">
        <v>619</v>
      </c>
      <c r="D257" s="78" t="s">
        <v>461</v>
      </c>
      <c r="E257" s="103" t="s">
        <v>94</v>
      </c>
      <c r="F257" s="190">
        <v>3</v>
      </c>
      <c r="G257" s="107">
        <f>[8]Orçamento!$J$4</f>
        <v>0.24940000000000001</v>
      </c>
      <c r="H257" s="105"/>
      <c r="I257" s="121">
        <f t="shared" si="49"/>
        <v>0</v>
      </c>
      <c r="J257" s="87">
        <f t="shared" si="50"/>
        <v>0</v>
      </c>
    </row>
    <row r="258" spans="1:10" customFormat="1" ht="28.5" customHeight="1">
      <c r="A258" s="275" t="s">
        <v>511</v>
      </c>
      <c r="B258" s="275" t="s">
        <v>93</v>
      </c>
      <c r="C258" s="104" t="s">
        <v>620</v>
      </c>
      <c r="D258" s="78" t="s">
        <v>895</v>
      </c>
      <c r="E258" s="103" t="s">
        <v>94</v>
      </c>
      <c r="F258" s="190">
        <v>1</v>
      </c>
      <c r="G258" s="107">
        <f>[8]Orçamento!$J$4</f>
        <v>0.24940000000000001</v>
      </c>
      <c r="H258" s="105"/>
      <c r="I258" s="121">
        <f t="shared" si="49"/>
        <v>0</v>
      </c>
      <c r="J258" s="87">
        <f t="shared" si="50"/>
        <v>0</v>
      </c>
    </row>
    <row r="259" spans="1:10" customFormat="1" ht="28.5" customHeight="1">
      <c r="A259" s="85">
        <v>89714</v>
      </c>
      <c r="B259" s="103" t="s">
        <v>13</v>
      </c>
      <c r="C259" s="104" t="s">
        <v>621</v>
      </c>
      <c r="D259" s="78" t="s">
        <v>463</v>
      </c>
      <c r="E259" s="103" t="s">
        <v>97</v>
      </c>
      <c r="F259" s="190">
        <f>32.7*1.1</f>
        <v>35.97</v>
      </c>
      <c r="G259" s="107">
        <f>[8]Orçamento!$J$4</f>
        <v>0.24940000000000001</v>
      </c>
      <c r="H259" s="105"/>
      <c r="I259" s="121">
        <f t="shared" si="49"/>
        <v>0</v>
      </c>
      <c r="J259" s="87">
        <f t="shared" si="50"/>
        <v>0</v>
      </c>
    </row>
    <row r="260" spans="1:10" customFormat="1" ht="28.5" customHeight="1">
      <c r="A260" s="85">
        <v>89711</v>
      </c>
      <c r="B260" s="103" t="s">
        <v>13</v>
      </c>
      <c r="C260" s="104" t="s">
        <v>622</v>
      </c>
      <c r="D260" s="78" t="s">
        <v>464</v>
      </c>
      <c r="E260" s="103" t="s">
        <v>97</v>
      </c>
      <c r="F260" s="190">
        <f>10.2*1.1</f>
        <v>11.22</v>
      </c>
      <c r="G260" s="107">
        <f>[8]Orçamento!$J$4</f>
        <v>0.24940000000000001</v>
      </c>
      <c r="H260" s="105"/>
      <c r="I260" s="121">
        <f t="shared" si="49"/>
        <v>0</v>
      </c>
      <c r="J260" s="87">
        <f t="shared" si="50"/>
        <v>0</v>
      </c>
    </row>
    <row r="261" spans="1:10" customFormat="1" ht="28.5" customHeight="1">
      <c r="A261" s="85">
        <v>89712</v>
      </c>
      <c r="B261" s="103" t="s">
        <v>13</v>
      </c>
      <c r="C261" s="104" t="s">
        <v>623</v>
      </c>
      <c r="D261" s="78" t="s">
        <v>465</v>
      </c>
      <c r="E261" s="103" t="s">
        <v>97</v>
      </c>
      <c r="F261" s="190">
        <f>4.5*1.1</f>
        <v>4.95</v>
      </c>
      <c r="G261" s="107">
        <f>[8]Orçamento!$J$4</f>
        <v>0.24940000000000001</v>
      </c>
      <c r="H261" s="105"/>
      <c r="I261" s="121">
        <f t="shared" si="49"/>
        <v>0</v>
      </c>
      <c r="J261" s="87">
        <f t="shared" si="50"/>
        <v>0</v>
      </c>
    </row>
    <row r="262" spans="1:10" customFormat="1" ht="28.5" customHeight="1">
      <c r="A262" s="85">
        <v>89708</v>
      </c>
      <c r="B262" s="103" t="s">
        <v>13</v>
      </c>
      <c r="C262" s="104" t="s">
        <v>624</v>
      </c>
      <c r="D262" s="78" t="s">
        <v>573</v>
      </c>
      <c r="E262" s="103" t="s">
        <v>94</v>
      </c>
      <c r="F262" s="190">
        <v>2</v>
      </c>
      <c r="G262" s="107">
        <f>[8]Orçamento!$J$4</f>
        <v>0.24940000000000001</v>
      </c>
      <c r="H262" s="105"/>
      <c r="I262" s="121">
        <f t="shared" si="49"/>
        <v>0</v>
      </c>
      <c r="J262" s="87">
        <f t="shared" si="50"/>
        <v>0</v>
      </c>
    </row>
    <row r="263" spans="1:10" customFormat="1" ht="15">
      <c r="A263" s="275"/>
      <c r="B263" s="96"/>
      <c r="C263" s="30" t="s">
        <v>523</v>
      </c>
      <c r="D263" s="84" t="s">
        <v>544</v>
      </c>
      <c r="E263" s="96"/>
      <c r="F263" s="87"/>
      <c r="G263" s="94"/>
      <c r="H263" s="105"/>
      <c r="I263" s="111"/>
      <c r="J263" s="17"/>
    </row>
    <row r="264" spans="1:10" customFormat="1" ht="21.75" customHeight="1">
      <c r="A264" s="275">
        <v>39319</v>
      </c>
      <c r="B264" s="96" t="s">
        <v>13</v>
      </c>
      <c r="C264" s="15" t="s">
        <v>625</v>
      </c>
      <c r="D264" s="78" t="s">
        <v>462</v>
      </c>
      <c r="E264" s="96" t="s">
        <v>94</v>
      </c>
      <c r="F264" s="190">
        <v>2</v>
      </c>
      <c r="G264" s="94">
        <f>[8]Orçamento!$J$5</f>
        <v>0.1278</v>
      </c>
      <c r="H264" s="105"/>
      <c r="I264" s="121">
        <f>H264*(1+G264)</f>
        <v>0</v>
      </c>
      <c r="J264" s="87">
        <f>F264*I264</f>
        <v>0</v>
      </c>
    </row>
    <row r="265" spans="1:10" customFormat="1" ht="27" customHeight="1">
      <c r="A265" s="85">
        <v>89731</v>
      </c>
      <c r="B265" s="103" t="s">
        <v>13</v>
      </c>
      <c r="C265" s="15" t="s">
        <v>626</v>
      </c>
      <c r="D265" s="78" t="s">
        <v>456</v>
      </c>
      <c r="E265" s="103" t="s">
        <v>94</v>
      </c>
      <c r="F265" s="190">
        <v>4</v>
      </c>
      <c r="G265" s="107">
        <f>[8]Orçamento!$J$4</f>
        <v>0.24940000000000001</v>
      </c>
      <c r="H265" s="105"/>
      <c r="I265" s="121">
        <f>H265*(1+G265)</f>
        <v>0</v>
      </c>
      <c r="J265" s="87">
        <f>F265*I265</f>
        <v>0</v>
      </c>
    </row>
    <row r="266" spans="1:10" customFormat="1" ht="24">
      <c r="A266" s="85">
        <v>89825</v>
      </c>
      <c r="B266" s="103" t="s">
        <v>13</v>
      </c>
      <c r="C266" s="15" t="s">
        <v>627</v>
      </c>
      <c r="D266" s="78" t="s">
        <v>899</v>
      </c>
      <c r="E266" s="103" t="s">
        <v>94</v>
      </c>
      <c r="F266" s="190">
        <v>2</v>
      </c>
      <c r="G266" s="107">
        <f>[8]Orçamento!$J$4</f>
        <v>0.24940000000000001</v>
      </c>
      <c r="H266" s="105"/>
      <c r="I266" s="121">
        <f>H266*(1+G266)</f>
        <v>0</v>
      </c>
      <c r="J266" s="87">
        <f>F266*I266</f>
        <v>0</v>
      </c>
    </row>
    <row r="267" spans="1:10" customFormat="1" ht="24">
      <c r="A267" s="85">
        <v>89712</v>
      </c>
      <c r="B267" s="103" t="s">
        <v>13</v>
      </c>
      <c r="C267" s="15" t="s">
        <v>628</v>
      </c>
      <c r="D267" s="78" t="s">
        <v>465</v>
      </c>
      <c r="E267" s="103" t="s">
        <v>97</v>
      </c>
      <c r="F267" s="190">
        <f>7.2*1.1</f>
        <v>7.92</v>
      </c>
      <c r="G267" s="107">
        <f>[8]Orçamento!$J$4</f>
        <v>0.24940000000000001</v>
      </c>
      <c r="H267" s="105"/>
      <c r="I267" s="121">
        <f>H267*(1+G267)</f>
        <v>0</v>
      </c>
      <c r="J267" s="87">
        <f>F267*I267</f>
        <v>0</v>
      </c>
    </row>
    <row r="268" spans="1:10" customFormat="1" ht="15">
      <c r="A268" s="81"/>
      <c r="B268" s="81"/>
      <c r="C268" s="49"/>
      <c r="D268" s="28"/>
      <c r="E268" s="81"/>
      <c r="F268" s="25"/>
      <c r="G268" s="25"/>
      <c r="H268" s="462" t="s">
        <v>14</v>
      </c>
      <c r="I268" s="462"/>
      <c r="J268" s="34">
        <f>SUBTOTAL(9,J243:J267)</f>
        <v>0</v>
      </c>
    </row>
    <row r="269" spans="1:10" customFormat="1" ht="15">
      <c r="A269" s="224"/>
      <c r="B269" s="224"/>
      <c r="C269" s="225" t="s">
        <v>199</v>
      </c>
      <c r="D269" s="192" t="s">
        <v>466</v>
      </c>
      <c r="E269" s="224"/>
      <c r="F269" s="226"/>
      <c r="G269" s="226"/>
      <c r="H269" s="226"/>
      <c r="I269" s="224"/>
      <c r="J269" s="226"/>
    </row>
    <row r="270" spans="1:10" customFormat="1" ht="15">
      <c r="A270" s="96"/>
      <c r="B270" s="96"/>
      <c r="C270" s="30" t="s">
        <v>200</v>
      </c>
      <c r="D270" s="31" t="s">
        <v>467</v>
      </c>
      <c r="E270" s="96"/>
      <c r="F270" s="87"/>
      <c r="G270" s="94"/>
      <c r="H270" s="17"/>
      <c r="I270" s="111"/>
      <c r="J270" s="17"/>
    </row>
    <row r="271" spans="1:10" customFormat="1" ht="19.5" customHeight="1">
      <c r="A271" s="275" t="s">
        <v>367</v>
      </c>
      <c r="B271" s="275" t="s">
        <v>93</v>
      </c>
      <c r="C271" s="104" t="s">
        <v>958</v>
      </c>
      <c r="D271" s="78" t="s">
        <v>898</v>
      </c>
      <c r="E271" s="103" t="s">
        <v>94</v>
      </c>
      <c r="F271" s="190">
        <v>1</v>
      </c>
      <c r="G271" s="107">
        <f>[8]Orçamento!$J$4</f>
        <v>0.24940000000000001</v>
      </c>
      <c r="H271" s="105">
        <f>$H$244</f>
        <v>0</v>
      </c>
      <c r="I271" s="121">
        <f t="shared" ref="I271:I284" si="51">H271*(1+G271)</f>
        <v>0</v>
      </c>
      <c r="J271" s="87">
        <f t="shared" ref="J271:J284" si="52">F271*I271</f>
        <v>0</v>
      </c>
    </row>
    <row r="272" spans="1:10" customFormat="1" ht="18" customHeight="1">
      <c r="A272" s="275" t="s">
        <v>630</v>
      </c>
      <c r="B272" s="275" t="s">
        <v>93</v>
      </c>
      <c r="C272" s="104" t="s">
        <v>525</v>
      </c>
      <c r="D272" s="78" t="s">
        <v>897</v>
      </c>
      <c r="E272" s="103" t="s">
        <v>97</v>
      </c>
      <c r="F272" s="190">
        <v>21.38</v>
      </c>
      <c r="G272" s="107">
        <f>[8]Orçamento!$J$4</f>
        <v>0.24940000000000001</v>
      </c>
      <c r="H272" s="105">
        <f>$H$245</f>
        <v>0</v>
      </c>
      <c r="I272" s="121">
        <f t="shared" si="51"/>
        <v>0</v>
      </c>
      <c r="J272" s="87">
        <f t="shared" si="52"/>
        <v>0</v>
      </c>
    </row>
    <row r="273" spans="1:10" customFormat="1" ht="27" customHeight="1">
      <c r="A273" s="85">
        <v>99251</v>
      </c>
      <c r="B273" s="103" t="s">
        <v>13</v>
      </c>
      <c r="C273" s="104" t="s">
        <v>526</v>
      </c>
      <c r="D273" s="78" t="s">
        <v>908</v>
      </c>
      <c r="E273" s="103" t="s">
        <v>94</v>
      </c>
      <c r="F273" s="190">
        <v>1</v>
      </c>
      <c r="G273" s="107">
        <f>[8]Orçamento!$J$4</f>
        <v>0.24940000000000001</v>
      </c>
      <c r="H273" s="105">
        <f t="shared" ref="H273:H283" si="53">$H$245</f>
        <v>0</v>
      </c>
      <c r="I273" s="121">
        <f t="shared" si="51"/>
        <v>0</v>
      </c>
      <c r="J273" s="87">
        <f t="shared" si="52"/>
        <v>0</v>
      </c>
    </row>
    <row r="274" spans="1:10" customFormat="1" ht="30.75" customHeight="1">
      <c r="A274" s="275">
        <v>89581</v>
      </c>
      <c r="B274" s="275" t="s">
        <v>13</v>
      </c>
      <c r="C274" s="104" t="s">
        <v>527</v>
      </c>
      <c r="D274" s="78" t="s">
        <v>907</v>
      </c>
      <c r="E274" s="103" t="s">
        <v>94</v>
      </c>
      <c r="F274" s="190">
        <v>1</v>
      </c>
      <c r="G274" s="107">
        <f>[8]Orçamento!$J$4</f>
        <v>0.24940000000000001</v>
      </c>
      <c r="H274" s="105">
        <f t="shared" si="53"/>
        <v>0</v>
      </c>
      <c r="I274" s="121">
        <f t="shared" si="51"/>
        <v>0</v>
      </c>
      <c r="J274" s="87">
        <f t="shared" si="52"/>
        <v>0</v>
      </c>
    </row>
    <row r="275" spans="1:10" customFormat="1" ht="28.5" customHeight="1">
      <c r="A275" s="275">
        <v>89743</v>
      </c>
      <c r="B275" s="275" t="s">
        <v>13</v>
      </c>
      <c r="C275" s="104" t="s">
        <v>528</v>
      </c>
      <c r="D275" s="78" t="s">
        <v>906</v>
      </c>
      <c r="E275" s="103" t="s">
        <v>97</v>
      </c>
      <c r="F275" s="190">
        <v>1</v>
      </c>
      <c r="G275" s="107">
        <f>[8]Orçamento!$J$4</f>
        <v>0.24940000000000001</v>
      </c>
      <c r="H275" s="105">
        <f t="shared" si="53"/>
        <v>0</v>
      </c>
      <c r="I275" s="121">
        <f t="shared" si="51"/>
        <v>0</v>
      </c>
      <c r="J275" s="87">
        <f t="shared" si="52"/>
        <v>0</v>
      </c>
    </row>
    <row r="276" spans="1:10" customFormat="1" ht="28.5" customHeight="1">
      <c r="A276" s="275">
        <v>89584</v>
      </c>
      <c r="B276" s="275" t="s">
        <v>13</v>
      </c>
      <c r="C276" s="104" t="s">
        <v>529</v>
      </c>
      <c r="D276" s="78" t="s">
        <v>905</v>
      </c>
      <c r="E276" s="103" t="s">
        <v>94</v>
      </c>
      <c r="F276" s="190">
        <v>8</v>
      </c>
      <c r="G276" s="107">
        <f>[8]Orçamento!$J$4</f>
        <v>0.24940000000000001</v>
      </c>
      <c r="H276" s="105">
        <f t="shared" si="53"/>
        <v>0</v>
      </c>
      <c r="I276" s="121">
        <f t="shared" si="51"/>
        <v>0</v>
      </c>
      <c r="J276" s="87">
        <f t="shared" si="52"/>
        <v>0</v>
      </c>
    </row>
    <row r="277" spans="1:10" customFormat="1" ht="28.5" customHeight="1">
      <c r="A277" s="275">
        <v>89531</v>
      </c>
      <c r="B277" s="275" t="s">
        <v>13</v>
      </c>
      <c r="C277" s="104" t="s">
        <v>959</v>
      </c>
      <c r="D277" s="78" t="s">
        <v>904</v>
      </c>
      <c r="E277" s="103" t="s">
        <v>94</v>
      </c>
      <c r="F277" s="190">
        <v>7</v>
      </c>
      <c r="G277" s="107">
        <f>[8]Orçamento!$J$4</f>
        <v>0.24940000000000001</v>
      </c>
      <c r="H277" s="105">
        <f t="shared" si="53"/>
        <v>0</v>
      </c>
      <c r="I277" s="121">
        <f t="shared" si="51"/>
        <v>0</v>
      </c>
      <c r="J277" s="87">
        <f t="shared" si="52"/>
        <v>0</v>
      </c>
    </row>
    <row r="278" spans="1:10" customFormat="1" ht="28.5" customHeight="1">
      <c r="A278" s="275">
        <v>89547</v>
      </c>
      <c r="B278" s="275" t="s">
        <v>13</v>
      </c>
      <c r="C278" s="104" t="s">
        <v>960</v>
      </c>
      <c r="D278" s="78" t="s">
        <v>903</v>
      </c>
      <c r="E278" s="103" t="s">
        <v>97</v>
      </c>
      <c r="F278" s="190">
        <v>3</v>
      </c>
      <c r="G278" s="107">
        <f>[8]Orçamento!$J$4</f>
        <v>0.24940000000000001</v>
      </c>
      <c r="H278" s="105">
        <f t="shared" si="53"/>
        <v>0</v>
      </c>
      <c r="I278" s="121">
        <f t="shared" si="51"/>
        <v>0</v>
      </c>
      <c r="J278" s="87">
        <f t="shared" si="52"/>
        <v>0</v>
      </c>
    </row>
    <row r="279" spans="1:10" customFormat="1" ht="27" customHeight="1">
      <c r="A279" s="85">
        <v>89669</v>
      </c>
      <c r="B279" s="103" t="s">
        <v>13</v>
      </c>
      <c r="C279" s="104" t="s">
        <v>961</v>
      </c>
      <c r="D279" s="78" t="s">
        <v>468</v>
      </c>
      <c r="E279" s="103" t="s">
        <v>94</v>
      </c>
      <c r="F279" s="190">
        <v>14</v>
      </c>
      <c r="G279" s="107">
        <f>[8]Orçamento!$J$4</f>
        <v>0.24940000000000001</v>
      </c>
      <c r="H279" s="105">
        <f t="shared" si="53"/>
        <v>0</v>
      </c>
      <c r="I279" s="121">
        <f t="shared" si="51"/>
        <v>0</v>
      </c>
      <c r="J279" s="87">
        <f t="shared" si="52"/>
        <v>0</v>
      </c>
    </row>
    <row r="280" spans="1:10" customFormat="1" ht="24">
      <c r="A280" s="85">
        <v>89511</v>
      </c>
      <c r="B280" s="103" t="s">
        <v>13</v>
      </c>
      <c r="C280" s="104" t="s">
        <v>962</v>
      </c>
      <c r="D280" s="78" t="s">
        <v>902</v>
      </c>
      <c r="E280" s="103" t="s">
        <v>97</v>
      </c>
      <c r="F280" s="190">
        <f>17.6*1.1</f>
        <v>19.36</v>
      </c>
      <c r="G280" s="107">
        <f>[8]Orçamento!$J$4</f>
        <v>0.24940000000000001</v>
      </c>
      <c r="H280" s="105">
        <f>$H$245</f>
        <v>0</v>
      </c>
      <c r="I280" s="121">
        <f t="shared" si="51"/>
        <v>0</v>
      </c>
      <c r="J280" s="87">
        <f t="shared" si="52"/>
        <v>0</v>
      </c>
    </row>
    <row r="281" spans="1:10" customFormat="1" ht="24">
      <c r="A281" s="85">
        <v>89512</v>
      </c>
      <c r="B281" s="103" t="s">
        <v>13</v>
      </c>
      <c r="C281" s="104" t="s">
        <v>963</v>
      </c>
      <c r="D281" s="78" t="s">
        <v>469</v>
      </c>
      <c r="E281" s="103" t="s">
        <v>97</v>
      </c>
      <c r="F281" s="190">
        <f>126.6*1.1</f>
        <v>139.26</v>
      </c>
      <c r="G281" s="107">
        <f>[8]Orçamento!$J$4</f>
        <v>0.24940000000000001</v>
      </c>
      <c r="H281" s="105">
        <f t="shared" si="53"/>
        <v>0</v>
      </c>
      <c r="I281" s="121">
        <f t="shared" si="51"/>
        <v>0</v>
      </c>
      <c r="J281" s="87">
        <f t="shared" si="52"/>
        <v>0</v>
      </c>
    </row>
    <row r="282" spans="1:10" customFormat="1" ht="24">
      <c r="A282" s="85">
        <v>94227</v>
      </c>
      <c r="B282" s="103" t="s">
        <v>13</v>
      </c>
      <c r="C282" s="104" t="s">
        <v>964</v>
      </c>
      <c r="D282" s="78" t="s">
        <v>736</v>
      </c>
      <c r="E282" s="103" t="s">
        <v>97</v>
      </c>
      <c r="F282" s="190">
        <f>2.37*1.1</f>
        <v>2.61</v>
      </c>
      <c r="G282" s="107">
        <f>[8]Orçamento!$J$4</f>
        <v>0.24940000000000001</v>
      </c>
      <c r="H282" s="105">
        <f t="shared" si="53"/>
        <v>0</v>
      </c>
      <c r="I282" s="121">
        <f t="shared" si="51"/>
        <v>0</v>
      </c>
      <c r="J282" s="87">
        <f t="shared" si="52"/>
        <v>0</v>
      </c>
    </row>
    <row r="283" spans="1:10" customFormat="1" ht="24">
      <c r="A283" s="85">
        <v>94228</v>
      </c>
      <c r="B283" s="103" t="s">
        <v>13</v>
      </c>
      <c r="C283" s="104" t="s">
        <v>965</v>
      </c>
      <c r="D283" s="78" t="s">
        <v>901</v>
      </c>
      <c r="E283" s="103" t="s">
        <v>97</v>
      </c>
      <c r="F283" s="190">
        <f>(8.8+7.9)*1.1</f>
        <v>18.37</v>
      </c>
      <c r="G283" s="107">
        <f>[8]Orçamento!$J$4</f>
        <v>0.24940000000000001</v>
      </c>
      <c r="H283" s="105">
        <f t="shared" si="53"/>
        <v>0</v>
      </c>
      <c r="I283" s="121">
        <f t="shared" si="51"/>
        <v>0</v>
      </c>
      <c r="J283" s="87">
        <f t="shared" si="52"/>
        <v>0</v>
      </c>
    </row>
    <row r="284" spans="1:10" customFormat="1" ht="27" customHeight="1">
      <c r="A284" s="85">
        <v>94229</v>
      </c>
      <c r="B284" s="103" t="s">
        <v>13</v>
      </c>
      <c r="C284" s="104" t="s">
        <v>966</v>
      </c>
      <c r="D284" s="78" t="s">
        <v>900</v>
      </c>
      <c r="E284" s="103" t="s">
        <v>97</v>
      </c>
      <c r="F284" s="190">
        <f>7.6*1.1</f>
        <v>8.36</v>
      </c>
      <c r="G284" s="107">
        <f>[8]Orçamento!$J$4</f>
        <v>0.24940000000000001</v>
      </c>
      <c r="H284" s="105"/>
      <c r="I284" s="121">
        <f t="shared" si="51"/>
        <v>0</v>
      </c>
      <c r="J284" s="87">
        <f t="shared" si="52"/>
        <v>0</v>
      </c>
    </row>
    <row r="285" spans="1:10" customFormat="1" ht="15">
      <c r="A285" s="81"/>
      <c r="B285" s="81"/>
      <c r="C285" s="49"/>
      <c r="D285" s="28"/>
      <c r="E285" s="81"/>
      <c r="F285" s="25"/>
      <c r="G285" s="25"/>
      <c r="H285" s="462" t="s">
        <v>14</v>
      </c>
      <c r="I285" s="462"/>
      <c r="J285" s="34">
        <f>SUBTOTAL(9,J270:J284)</f>
        <v>0</v>
      </c>
    </row>
    <row r="286" spans="1:10" customFormat="1" ht="15">
      <c r="A286" s="303"/>
      <c r="B286" s="303"/>
      <c r="C286" s="306" t="s">
        <v>201</v>
      </c>
      <c r="D286" s="307" t="s">
        <v>257</v>
      </c>
      <c r="E286" s="303"/>
      <c r="F286" s="308"/>
      <c r="G286" s="308"/>
      <c r="H286" s="308"/>
      <c r="I286" s="309"/>
      <c r="J286" s="308"/>
    </row>
    <row r="287" spans="1:10" customFormat="1" ht="26.25" customHeight="1">
      <c r="A287" s="357">
        <v>43187</v>
      </c>
      <c r="B287" s="357" t="s">
        <v>13</v>
      </c>
      <c r="C287" s="374" t="s">
        <v>202</v>
      </c>
      <c r="D287" s="366" t="s">
        <v>982</v>
      </c>
      <c r="E287" s="103" t="s">
        <v>94</v>
      </c>
      <c r="F287" s="373">
        <v>3</v>
      </c>
      <c r="G287" s="359">
        <f>[9]Orçamento!$J$4</f>
        <v>0.24940000000000001</v>
      </c>
      <c r="H287" s="345"/>
      <c r="I287" s="121">
        <f>H287*(1+G287)</f>
        <v>0</v>
      </c>
      <c r="J287" s="105">
        <f>F287*I287</f>
        <v>0</v>
      </c>
    </row>
    <row r="288" spans="1:10" customFormat="1" ht="21" customHeight="1">
      <c r="A288" s="357" t="s">
        <v>972</v>
      </c>
      <c r="B288" s="92" t="s">
        <v>93</v>
      </c>
      <c r="C288" s="374" t="s">
        <v>631</v>
      </c>
      <c r="D288" s="366" t="s">
        <v>401</v>
      </c>
      <c r="E288" s="103" t="s">
        <v>94</v>
      </c>
      <c r="F288" s="373">
        <f>F287</f>
        <v>3</v>
      </c>
      <c r="G288" s="359">
        <f>[9]Orçamento!$J$4</f>
        <v>0.24940000000000001</v>
      </c>
      <c r="H288" s="345"/>
      <c r="I288" s="121">
        <f>H288*(1+G288)</f>
        <v>0</v>
      </c>
      <c r="J288" s="105">
        <f>F288*I288</f>
        <v>0</v>
      </c>
    </row>
    <row r="289" spans="1:111" customFormat="1" ht="15">
      <c r="A289" s="89"/>
      <c r="B289" s="89"/>
      <c r="C289" s="122"/>
      <c r="D289" s="276"/>
      <c r="E289" s="89"/>
      <c r="F289" s="277"/>
      <c r="G289" s="277"/>
      <c r="H289" s="471" t="s">
        <v>14</v>
      </c>
      <c r="I289" s="472"/>
      <c r="J289" s="126">
        <f>J287+J288</f>
        <v>0</v>
      </c>
    </row>
    <row r="290" spans="1:111" s="209" customFormat="1">
      <c r="A290" s="21"/>
      <c r="B290" s="21"/>
      <c r="C290" s="11" t="s">
        <v>807</v>
      </c>
      <c r="D290" s="12" t="s">
        <v>504</v>
      </c>
      <c r="E290" s="21"/>
      <c r="F290" s="22"/>
      <c r="G290" s="22"/>
      <c r="H290" s="22"/>
      <c r="I290" s="23"/>
      <c r="J290" s="22"/>
      <c r="K290" s="266"/>
      <c r="L290" s="266"/>
      <c r="M290" s="266"/>
      <c r="N290" s="266"/>
      <c r="O290" s="266"/>
      <c r="P290" s="266"/>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7"/>
      <c r="BQ290" s="267"/>
      <c r="BR290" s="267"/>
      <c r="BS290" s="267"/>
      <c r="BT290" s="267"/>
      <c r="BU290" s="267"/>
      <c r="BV290" s="267"/>
      <c r="BW290" s="267"/>
      <c r="BX290" s="267"/>
      <c r="BY290" s="267"/>
      <c r="BZ290" s="267"/>
      <c r="CA290" s="267"/>
      <c r="CB290" s="267"/>
      <c r="CC290" s="267"/>
      <c r="CD290" s="267"/>
      <c r="CE290" s="267"/>
      <c r="CF290" s="267"/>
      <c r="CG290" s="267"/>
      <c r="CH290" s="267"/>
      <c r="CI290" s="267"/>
      <c r="CJ290" s="267"/>
      <c r="CK290" s="267"/>
      <c r="CL290" s="267"/>
      <c r="CM290" s="267"/>
      <c r="CN290" s="267"/>
      <c r="CO290" s="267"/>
      <c r="CP290" s="267"/>
      <c r="CQ290" s="267"/>
      <c r="CR290" s="267"/>
      <c r="CS290" s="267"/>
      <c r="CT290" s="267"/>
      <c r="CU290" s="267"/>
      <c r="CV290" s="267"/>
      <c r="CW290" s="267"/>
      <c r="CX290" s="267"/>
      <c r="CY290" s="267"/>
      <c r="CZ290" s="267"/>
      <c r="DA290" s="267"/>
      <c r="DB290" s="267"/>
      <c r="DC290" s="267"/>
      <c r="DD290" s="267"/>
      <c r="DE290" s="267"/>
      <c r="DF290" s="267"/>
      <c r="DG290" s="267"/>
    </row>
    <row r="291" spans="1:111" s="209" customFormat="1" ht="24.75" customHeight="1">
      <c r="A291" s="85">
        <v>92397</v>
      </c>
      <c r="B291" s="103" t="s">
        <v>13</v>
      </c>
      <c r="C291" s="15" t="s">
        <v>808</v>
      </c>
      <c r="D291" s="76" t="s">
        <v>785</v>
      </c>
      <c r="E291" s="103" t="s">
        <v>99</v>
      </c>
      <c r="F291" s="190">
        <v>151.65</v>
      </c>
      <c r="G291" s="107">
        <f t="shared" ref="G291" si="54">$J$4</f>
        <v>0.24940000000000001</v>
      </c>
      <c r="H291" s="105"/>
      <c r="I291" s="121">
        <f t="shared" ref="I291" si="55">H291*(1+G291)</f>
        <v>0</v>
      </c>
      <c r="J291" s="87">
        <f t="shared" ref="J291" si="56">F291*I291</f>
        <v>0</v>
      </c>
      <c r="K291" s="266"/>
      <c r="L291" s="266"/>
      <c r="M291" s="266"/>
      <c r="N291" s="266"/>
      <c r="O291" s="266"/>
      <c r="P291" s="266"/>
      <c r="Q291" s="266"/>
      <c r="R291" s="266"/>
      <c r="S291" s="266"/>
      <c r="T291" s="266"/>
      <c r="U291" s="266"/>
      <c r="V291" s="266"/>
      <c r="W291" s="266"/>
      <c r="X291" s="266"/>
      <c r="Y291" s="266"/>
      <c r="Z291" s="266"/>
      <c r="AA291" s="266"/>
      <c r="AB291" s="266"/>
      <c r="AC291" s="266"/>
      <c r="AD291" s="266"/>
      <c r="AE291" s="266"/>
      <c r="AF291" s="266"/>
      <c r="AG291" s="266"/>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7"/>
      <c r="BQ291" s="267"/>
      <c r="BR291" s="267"/>
      <c r="BS291" s="267"/>
      <c r="BT291" s="267"/>
      <c r="BU291" s="267"/>
      <c r="BV291" s="267"/>
      <c r="BW291" s="267"/>
      <c r="BX291" s="267"/>
      <c r="BY291" s="267"/>
      <c r="BZ291" s="267"/>
      <c r="CA291" s="267"/>
      <c r="CB291" s="267"/>
      <c r="CC291" s="267"/>
      <c r="CD291" s="267"/>
      <c r="CE291" s="267"/>
      <c r="CF291" s="267"/>
      <c r="CG291" s="267"/>
      <c r="CH291" s="267"/>
      <c r="CI291" s="267"/>
      <c r="CJ291" s="267"/>
      <c r="CK291" s="267"/>
      <c r="CL291" s="267"/>
      <c r="CM291" s="267"/>
      <c r="CN291" s="267"/>
      <c r="CO291" s="267"/>
      <c r="CP291" s="267"/>
      <c r="CQ291" s="267"/>
      <c r="CR291" s="267"/>
      <c r="CS291" s="267"/>
      <c r="CT291" s="267"/>
      <c r="CU291" s="267"/>
      <c r="CV291" s="267"/>
      <c r="CW291" s="267"/>
      <c r="CX291" s="267"/>
      <c r="CY291" s="267"/>
      <c r="CZ291" s="267"/>
      <c r="DA291" s="267"/>
      <c r="DB291" s="267"/>
      <c r="DC291" s="267"/>
      <c r="DD291" s="267"/>
      <c r="DE291" s="267"/>
      <c r="DF291" s="267"/>
      <c r="DG291" s="267"/>
    </row>
    <row r="292" spans="1:111" s="209" customFormat="1" ht="21.75" customHeight="1">
      <c r="A292" s="365" t="s">
        <v>540</v>
      </c>
      <c r="B292" s="275" t="s">
        <v>93</v>
      </c>
      <c r="C292" s="15" t="s">
        <v>957</v>
      </c>
      <c r="D292" s="397" t="s">
        <v>354</v>
      </c>
      <c r="E292" s="103" t="s">
        <v>99</v>
      </c>
      <c r="F292" s="190">
        <v>32.65</v>
      </c>
      <c r="G292" s="88">
        <f>$J$4</f>
        <v>0.24940000000000001</v>
      </c>
      <c r="H292" s="105"/>
      <c r="I292" s="121">
        <f>H292*(1+G292)</f>
        <v>0</v>
      </c>
      <c r="J292" s="87">
        <f>F292*I292</f>
        <v>0</v>
      </c>
      <c r="K292" s="266"/>
      <c r="L292" s="266"/>
      <c r="M292" s="266"/>
      <c r="N292" s="266"/>
      <c r="O292" s="266"/>
      <c r="P292" s="266"/>
      <c r="Q292" s="266"/>
      <c r="R292" s="266"/>
      <c r="S292" s="266"/>
      <c r="T292" s="266"/>
      <c r="U292" s="266"/>
      <c r="V292" s="266"/>
      <c r="W292" s="266"/>
      <c r="X292" s="266"/>
      <c r="Y292" s="266"/>
      <c r="Z292" s="266"/>
      <c r="AA292" s="266"/>
      <c r="AB292" s="266"/>
      <c r="AC292" s="266"/>
      <c r="AD292" s="266"/>
      <c r="AE292" s="266"/>
      <c r="AF292" s="266"/>
      <c r="AG292" s="266"/>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7"/>
      <c r="BQ292" s="267"/>
      <c r="BR292" s="267"/>
      <c r="BS292" s="267"/>
      <c r="BT292" s="267"/>
      <c r="BU292" s="267"/>
      <c r="BV292" s="267"/>
      <c r="BW292" s="267"/>
      <c r="BX292" s="267"/>
      <c r="BY292" s="267"/>
      <c r="BZ292" s="267"/>
      <c r="CA292" s="267"/>
      <c r="CB292" s="267"/>
      <c r="CC292" s="267"/>
      <c r="CD292" s="267"/>
      <c r="CE292" s="267"/>
      <c r="CF292" s="267"/>
      <c r="CG292" s="267"/>
      <c r="CH292" s="267"/>
      <c r="CI292" s="267"/>
      <c r="CJ292" s="267"/>
      <c r="CK292" s="267"/>
      <c r="CL292" s="267"/>
      <c r="CM292" s="267"/>
      <c r="CN292" s="267"/>
      <c r="CO292" s="267"/>
      <c r="CP292" s="267"/>
      <c r="CQ292" s="267"/>
      <c r="CR292" s="267"/>
      <c r="CS292" s="267"/>
      <c r="CT292" s="267"/>
      <c r="CU292" s="267"/>
      <c r="CV292" s="267"/>
      <c r="CW292" s="267"/>
      <c r="CX292" s="267"/>
      <c r="CY292" s="267"/>
      <c r="CZ292" s="267"/>
      <c r="DA292" s="267"/>
      <c r="DB292" s="267"/>
      <c r="DC292" s="267"/>
      <c r="DD292" s="267"/>
      <c r="DE292" s="267"/>
      <c r="DF292" s="267"/>
      <c r="DG292" s="267"/>
    </row>
    <row r="293" spans="1:111" s="209" customFormat="1" ht="21.75" customHeight="1">
      <c r="A293" s="365">
        <v>72183</v>
      </c>
      <c r="B293" s="85" t="s">
        <v>13</v>
      </c>
      <c r="C293" s="15" t="s">
        <v>809</v>
      </c>
      <c r="D293" s="363" t="s">
        <v>803</v>
      </c>
      <c r="E293" s="103" t="s">
        <v>99</v>
      </c>
      <c r="F293" s="190">
        <v>13</v>
      </c>
      <c r="G293" s="107">
        <f>$J$4</f>
        <v>0.24940000000000001</v>
      </c>
      <c r="H293" s="105"/>
      <c r="I293" s="121">
        <f>H293*(1+G293)</f>
        <v>0</v>
      </c>
      <c r="J293" s="87">
        <f>F293*I293</f>
        <v>0</v>
      </c>
      <c r="K293" s="266"/>
      <c r="L293" s="266"/>
      <c r="M293" s="266"/>
      <c r="N293" s="266"/>
      <c r="O293" s="266"/>
      <c r="P293" s="266"/>
      <c r="Q293" s="266"/>
      <c r="R293" s="266"/>
      <c r="S293" s="266"/>
      <c r="T293" s="266"/>
      <c r="U293" s="266"/>
      <c r="V293" s="266"/>
      <c r="W293" s="266"/>
      <c r="X293" s="266"/>
      <c r="Y293" s="266"/>
      <c r="Z293" s="266"/>
      <c r="AA293" s="266"/>
      <c r="AB293" s="266"/>
      <c r="AC293" s="266"/>
      <c r="AD293" s="266"/>
      <c r="AE293" s="266"/>
      <c r="AF293" s="266"/>
      <c r="AG293" s="266"/>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7"/>
      <c r="BQ293" s="267"/>
      <c r="BR293" s="267"/>
      <c r="BS293" s="267"/>
      <c r="BT293" s="267"/>
      <c r="BU293" s="267"/>
      <c r="BV293" s="267"/>
      <c r="BW293" s="267"/>
      <c r="BX293" s="267"/>
      <c r="BY293" s="267"/>
      <c r="BZ293" s="267"/>
      <c r="CA293" s="267"/>
      <c r="CB293" s="267"/>
      <c r="CC293" s="267"/>
      <c r="CD293" s="267"/>
      <c r="CE293" s="267"/>
      <c r="CF293" s="267"/>
      <c r="CG293" s="267"/>
      <c r="CH293" s="267"/>
      <c r="CI293" s="267"/>
      <c r="CJ293" s="267"/>
      <c r="CK293" s="267"/>
      <c r="CL293" s="267"/>
      <c r="CM293" s="267"/>
      <c r="CN293" s="267"/>
      <c r="CO293" s="267"/>
      <c r="CP293" s="267"/>
      <c r="CQ293" s="267"/>
      <c r="CR293" s="267"/>
      <c r="CS293" s="267"/>
      <c r="CT293" s="267"/>
      <c r="CU293" s="267"/>
      <c r="CV293" s="267"/>
      <c r="CW293" s="267"/>
      <c r="CX293" s="267"/>
      <c r="CY293" s="267"/>
      <c r="CZ293" s="267"/>
      <c r="DA293" s="267"/>
      <c r="DB293" s="267"/>
      <c r="DC293" s="267"/>
      <c r="DD293" s="267"/>
      <c r="DE293" s="267"/>
      <c r="DF293" s="267"/>
      <c r="DG293" s="267"/>
    </row>
    <row r="294" spans="1:111" s="209" customFormat="1">
      <c r="A294" s="81"/>
      <c r="B294" s="81"/>
      <c r="C294" s="15"/>
      <c r="D294" s="26"/>
      <c r="E294" s="81"/>
      <c r="F294" s="25"/>
      <c r="G294" s="25"/>
      <c r="H294" s="463" t="s">
        <v>14</v>
      </c>
      <c r="I294" s="464"/>
      <c r="J294" s="34">
        <f>SUM(J291:J293)</f>
        <v>0</v>
      </c>
      <c r="K294" s="266"/>
      <c r="L294" s="266"/>
      <c r="M294" s="266"/>
      <c r="N294" s="266"/>
      <c r="O294" s="266"/>
      <c r="P294" s="266"/>
      <c r="Q294" s="266"/>
      <c r="R294" s="266"/>
      <c r="S294" s="266"/>
      <c r="T294" s="266"/>
      <c r="U294" s="266"/>
      <c r="V294" s="266"/>
      <c r="W294" s="266"/>
      <c r="X294" s="266"/>
      <c r="Y294" s="266"/>
      <c r="Z294" s="266"/>
      <c r="AA294" s="266"/>
      <c r="AB294" s="266"/>
      <c r="AC294" s="266"/>
      <c r="AD294" s="266"/>
      <c r="AE294" s="266"/>
      <c r="AF294" s="266"/>
      <c r="AG294" s="266"/>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7"/>
      <c r="BQ294" s="267"/>
      <c r="BR294" s="267"/>
      <c r="BS294" s="267"/>
      <c r="BT294" s="267"/>
      <c r="BU294" s="267"/>
      <c r="BV294" s="267"/>
      <c r="BW294" s="267"/>
      <c r="BX294" s="267"/>
      <c r="BY294" s="267"/>
      <c r="BZ294" s="267"/>
      <c r="CA294" s="267"/>
      <c r="CB294" s="267"/>
      <c r="CC294" s="267"/>
      <c r="CD294" s="267"/>
      <c r="CE294" s="267"/>
      <c r="CF294" s="267"/>
      <c r="CG294" s="267"/>
      <c r="CH294" s="267"/>
      <c r="CI294" s="267"/>
      <c r="CJ294" s="267"/>
      <c r="CK294" s="267"/>
      <c r="CL294" s="267"/>
      <c r="CM294" s="267"/>
      <c r="CN294" s="267"/>
      <c r="CO294" s="267"/>
      <c r="CP294" s="267"/>
      <c r="CQ294" s="267"/>
      <c r="CR294" s="267"/>
      <c r="CS294" s="267"/>
      <c r="CT294" s="267"/>
      <c r="CU294" s="267"/>
      <c r="CV294" s="267"/>
      <c r="CW294" s="267"/>
      <c r="CX294" s="267"/>
      <c r="CY294" s="267"/>
      <c r="CZ294" s="267"/>
      <c r="DA294" s="267"/>
      <c r="DB294" s="267"/>
      <c r="DC294" s="267"/>
      <c r="DD294" s="267"/>
      <c r="DE294" s="267"/>
      <c r="DF294" s="267"/>
      <c r="DG294" s="267"/>
    </row>
    <row r="295" spans="1:111" s="4" customFormat="1" ht="16.5" customHeight="1">
      <c r="A295" s="21"/>
      <c r="B295" s="21"/>
      <c r="C295" s="11" t="s">
        <v>530</v>
      </c>
      <c r="D295" s="12" t="s">
        <v>360</v>
      </c>
      <c r="E295" s="21"/>
      <c r="F295" s="22"/>
      <c r="G295" s="22"/>
      <c r="H295" s="22"/>
      <c r="I295" s="23"/>
      <c r="J295" s="22"/>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row>
    <row r="296" spans="1:111" s="4" customFormat="1" ht="15">
      <c r="A296" s="365" t="s">
        <v>633</v>
      </c>
      <c r="B296" s="275" t="s">
        <v>93</v>
      </c>
      <c r="C296" s="104" t="s">
        <v>531</v>
      </c>
      <c r="D296" s="97" t="s">
        <v>361</v>
      </c>
      <c r="E296" s="103" t="s">
        <v>99</v>
      </c>
      <c r="F296" s="190">
        <v>171.03</v>
      </c>
      <c r="G296" s="107">
        <f>$J$4</f>
        <v>0.24940000000000001</v>
      </c>
      <c r="H296" s="105"/>
      <c r="I296" s="121">
        <f>H296*(1+G296)</f>
        <v>0</v>
      </c>
      <c r="J296" s="87">
        <f>F296*I296</f>
        <v>0</v>
      </c>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row>
    <row r="297" spans="1:111" s="4" customFormat="1" ht="15">
      <c r="A297" s="365" t="s">
        <v>541</v>
      </c>
      <c r="B297" s="275" t="s">
        <v>93</v>
      </c>
      <c r="C297" s="104" t="s">
        <v>532</v>
      </c>
      <c r="D297" s="20" t="s">
        <v>365</v>
      </c>
      <c r="E297" s="103" t="s">
        <v>99</v>
      </c>
      <c r="F297" s="190">
        <v>14</v>
      </c>
      <c r="G297" s="72">
        <f>$J$4</f>
        <v>0.24940000000000001</v>
      </c>
      <c r="H297" s="105"/>
      <c r="I297" s="121">
        <f>H297*(1+G297)</f>
        <v>0</v>
      </c>
      <c r="J297" s="87">
        <f>F297*I297</f>
        <v>0</v>
      </c>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row>
    <row r="298" spans="1:111" s="4" customFormat="1" ht="15">
      <c r="A298" s="365" t="s">
        <v>542</v>
      </c>
      <c r="B298" s="275" t="s">
        <v>93</v>
      </c>
      <c r="C298" s="104" t="s">
        <v>632</v>
      </c>
      <c r="D298" s="97" t="s">
        <v>366</v>
      </c>
      <c r="E298" s="103" t="s">
        <v>99</v>
      </c>
      <c r="F298" s="190">
        <v>23.44</v>
      </c>
      <c r="G298" s="107">
        <f>$J$4</f>
        <v>0.24940000000000001</v>
      </c>
      <c r="H298" s="105"/>
      <c r="I298" s="121">
        <f>H298*(1+G298)</f>
        <v>0</v>
      </c>
      <c r="J298" s="87">
        <f>F298*I298</f>
        <v>0</v>
      </c>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row>
    <row r="299" spans="1:111">
      <c r="A299" s="24"/>
      <c r="B299" s="24"/>
      <c r="C299" s="29"/>
      <c r="D299" s="26"/>
      <c r="E299" s="24"/>
      <c r="F299" s="25"/>
      <c r="G299" s="25"/>
      <c r="H299" s="463" t="s">
        <v>14</v>
      </c>
      <c r="I299" s="464"/>
      <c r="J299" s="34">
        <f>SUM(J296:J298)</f>
        <v>0</v>
      </c>
    </row>
    <row r="300" spans="1:111">
      <c r="A300" s="224"/>
      <c r="B300" s="224"/>
      <c r="C300" s="225" t="s">
        <v>533</v>
      </c>
      <c r="D300" s="192" t="s">
        <v>479</v>
      </c>
      <c r="E300" s="224"/>
      <c r="F300" s="226"/>
      <c r="G300" s="226"/>
      <c r="H300" s="226"/>
      <c r="I300" s="224"/>
      <c r="J300" s="226"/>
      <c r="BP300" s="106"/>
      <c r="BQ300" s="106"/>
      <c r="BR300" s="106"/>
      <c r="BS300" s="106"/>
      <c r="BT300" s="106"/>
      <c r="BU300" s="106"/>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c r="CP300" s="106"/>
      <c r="CQ300" s="106"/>
      <c r="CR300" s="106"/>
      <c r="CS300" s="106"/>
      <c r="CT300" s="106"/>
      <c r="CU300" s="106"/>
      <c r="CV300" s="106"/>
      <c r="CW300" s="106"/>
      <c r="CX300" s="106"/>
      <c r="CY300" s="106"/>
      <c r="CZ300" s="106"/>
      <c r="DA300" s="106"/>
      <c r="DB300" s="106"/>
      <c r="DC300" s="106"/>
      <c r="DD300" s="106"/>
      <c r="DE300" s="106"/>
      <c r="DF300" s="106"/>
      <c r="DG300" s="106"/>
    </row>
    <row r="301" spans="1:111">
      <c r="A301" s="85"/>
      <c r="B301" s="103"/>
      <c r="C301" s="27" t="s">
        <v>802</v>
      </c>
      <c r="D301" s="91" t="s">
        <v>473</v>
      </c>
      <c r="E301" s="78"/>
      <c r="F301" s="274"/>
      <c r="G301" s="107"/>
      <c r="H301" s="105"/>
      <c r="I301" s="121"/>
      <c r="J301" s="87"/>
      <c r="BP301" s="106"/>
      <c r="BQ301" s="106"/>
      <c r="BR301" s="106"/>
      <c r="BS301" s="106"/>
      <c r="BT301" s="106"/>
      <c r="BU301" s="106"/>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c r="CP301" s="106"/>
      <c r="CQ301" s="106"/>
      <c r="CR301" s="106"/>
      <c r="CS301" s="106"/>
      <c r="CT301" s="106"/>
      <c r="CU301" s="106"/>
      <c r="CV301" s="106"/>
      <c r="CW301" s="106"/>
      <c r="CX301" s="106"/>
      <c r="CY301" s="106"/>
      <c r="CZ301" s="106"/>
      <c r="DA301" s="106"/>
      <c r="DB301" s="106"/>
      <c r="DC301" s="106"/>
      <c r="DD301" s="106"/>
      <c r="DE301" s="106"/>
      <c r="DF301" s="106"/>
      <c r="DG301" s="106"/>
    </row>
    <row r="302" spans="1:111" ht="21" customHeight="1">
      <c r="A302" s="85">
        <v>83635</v>
      </c>
      <c r="B302" s="103" t="s">
        <v>13</v>
      </c>
      <c r="C302" s="104" t="s">
        <v>810</v>
      </c>
      <c r="D302" s="388" t="s">
        <v>474</v>
      </c>
      <c r="E302" s="274" t="s">
        <v>94</v>
      </c>
      <c r="F302" s="190">
        <v>2</v>
      </c>
      <c r="G302" s="107">
        <f t="shared" ref="G302:G305" si="57">$J$4</f>
        <v>0.24940000000000001</v>
      </c>
      <c r="H302" s="105"/>
      <c r="I302" s="121">
        <f>H302*(1+G302)</f>
        <v>0</v>
      </c>
      <c r="J302" s="87">
        <f>F302*I302</f>
        <v>0</v>
      </c>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row>
    <row r="303" spans="1:111" ht="28.5" customHeight="1">
      <c r="A303" s="85" t="s">
        <v>475</v>
      </c>
      <c r="B303" s="103" t="s">
        <v>13</v>
      </c>
      <c r="C303" s="104" t="s">
        <v>811</v>
      </c>
      <c r="D303" s="388" t="s">
        <v>476</v>
      </c>
      <c r="E303" s="274" t="s">
        <v>94</v>
      </c>
      <c r="F303" s="190">
        <v>2</v>
      </c>
      <c r="G303" s="107">
        <f t="shared" si="57"/>
        <v>0.24940000000000001</v>
      </c>
      <c r="H303" s="105"/>
      <c r="I303" s="121">
        <f>H303*(1+G303)</f>
        <v>0</v>
      </c>
      <c r="J303" s="87">
        <f>F303*I303</f>
        <v>0</v>
      </c>
      <c r="BP303" s="106"/>
      <c r="BQ303" s="106"/>
      <c r="BR303" s="106"/>
      <c r="BS303" s="106"/>
      <c r="BT303" s="106"/>
      <c r="BU303" s="106"/>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row>
    <row r="304" spans="1:111">
      <c r="A304" s="285"/>
      <c r="B304" s="285"/>
      <c r="C304" s="27" t="s">
        <v>534</v>
      </c>
      <c r="D304" s="91" t="s">
        <v>477</v>
      </c>
      <c r="E304" s="81"/>
      <c r="F304" s="274"/>
      <c r="G304" s="107"/>
      <c r="H304" s="105"/>
      <c r="I304" s="121"/>
      <c r="J304" s="87"/>
      <c r="BP304" s="106"/>
      <c r="BQ304" s="106"/>
      <c r="BR304" s="106"/>
      <c r="BS304" s="106"/>
      <c r="BT304" s="106"/>
      <c r="BU304" s="106"/>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row>
    <row r="305" spans="1:111" ht="29.25" customHeight="1">
      <c r="A305" s="275" t="s">
        <v>971</v>
      </c>
      <c r="B305" s="103" t="s">
        <v>93</v>
      </c>
      <c r="C305" s="104" t="s">
        <v>812</v>
      </c>
      <c r="D305" s="388" t="s">
        <v>478</v>
      </c>
      <c r="E305" s="274" t="s">
        <v>94</v>
      </c>
      <c r="F305" s="190">
        <v>2</v>
      </c>
      <c r="G305" s="107">
        <f t="shared" si="57"/>
        <v>0.24940000000000001</v>
      </c>
      <c r="H305" s="105"/>
      <c r="I305" s="121">
        <f>H305*(1+G305)</f>
        <v>0</v>
      </c>
      <c r="J305" s="87">
        <f>F305*I305</f>
        <v>0</v>
      </c>
      <c r="BP305" s="106"/>
      <c r="BQ305" s="106"/>
      <c r="BR305" s="106"/>
      <c r="BS305" s="106"/>
      <c r="BT305" s="106"/>
      <c r="BU305" s="106"/>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c r="CP305" s="106"/>
      <c r="CQ305" s="106"/>
      <c r="CR305" s="106"/>
      <c r="CS305" s="106"/>
      <c r="CT305" s="106"/>
      <c r="CU305" s="106"/>
      <c r="CV305" s="106"/>
      <c r="CW305" s="106"/>
      <c r="CX305" s="106"/>
      <c r="CY305" s="106"/>
      <c r="CZ305" s="106"/>
      <c r="DA305" s="106"/>
      <c r="DB305" s="106"/>
      <c r="DC305" s="106"/>
      <c r="DD305" s="106"/>
      <c r="DE305" s="106"/>
      <c r="DF305" s="106"/>
      <c r="DG305" s="106"/>
    </row>
    <row r="306" spans="1:111">
      <c r="A306" s="285"/>
      <c r="B306" s="285"/>
      <c r="C306" s="27" t="s">
        <v>955</v>
      </c>
      <c r="D306" s="91" t="s">
        <v>635</v>
      </c>
      <c r="E306" s="274"/>
      <c r="F306" s="274">
        <v>0</v>
      </c>
      <c r="G306" s="107"/>
      <c r="H306" s="105"/>
      <c r="I306" s="121"/>
      <c r="J306" s="87"/>
      <c r="BP306" s="106"/>
      <c r="BQ306" s="106"/>
      <c r="BR306" s="106"/>
      <c r="BS306" s="106"/>
      <c r="BT306" s="106"/>
      <c r="BU306" s="106"/>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c r="CP306" s="106"/>
      <c r="CQ306" s="106"/>
      <c r="CR306" s="106"/>
      <c r="CS306" s="106"/>
      <c r="CT306" s="106"/>
      <c r="CU306" s="106"/>
      <c r="CV306" s="106"/>
      <c r="CW306" s="106"/>
      <c r="CX306" s="106"/>
      <c r="CY306" s="106"/>
      <c r="CZ306" s="106"/>
      <c r="DA306" s="106"/>
      <c r="DB306" s="106"/>
      <c r="DC306" s="106"/>
      <c r="DD306" s="106"/>
      <c r="DE306" s="106"/>
      <c r="DF306" s="106"/>
      <c r="DG306" s="106"/>
    </row>
    <row r="307" spans="1:111" ht="16.5" customHeight="1">
      <c r="A307" s="85">
        <v>97599</v>
      </c>
      <c r="B307" s="103" t="s">
        <v>13</v>
      </c>
      <c r="C307" s="104" t="s">
        <v>956</v>
      </c>
      <c r="D307" s="388" t="s">
        <v>862</v>
      </c>
      <c r="E307" s="274" t="s">
        <v>94</v>
      </c>
      <c r="F307" s="190">
        <v>2</v>
      </c>
      <c r="G307" s="107">
        <f>$J$4</f>
        <v>0.24940000000000001</v>
      </c>
      <c r="H307" s="105"/>
      <c r="I307" s="121">
        <f>H307*(1+G307)</f>
        <v>0</v>
      </c>
      <c r="J307" s="87">
        <f>F307*I307</f>
        <v>0</v>
      </c>
      <c r="BP307" s="106"/>
      <c r="BQ307" s="106"/>
      <c r="BR307" s="106"/>
      <c r="BS307" s="106"/>
      <c r="BT307" s="106"/>
      <c r="BU307" s="106"/>
      <c r="BV307" s="106"/>
      <c r="BW307" s="106"/>
      <c r="BX307" s="106"/>
      <c r="BY307" s="106"/>
      <c r="BZ307" s="106"/>
      <c r="CA307" s="106"/>
      <c r="CB307" s="106"/>
      <c r="CC307" s="106"/>
      <c r="CD307" s="106"/>
      <c r="CE307" s="106"/>
      <c r="CF307" s="106"/>
      <c r="CG307" s="106"/>
      <c r="CH307" s="106"/>
      <c r="CI307" s="106"/>
      <c r="CJ307" s="106"/>
      <c r="CK307" s="106"/>
      <c r="CL307" s="106"/>
      <c r="CM307" s="106"/>
      <c r="CN307" s="106"/>
      <c r="CO307" s="106"/>
      <c r="CP307" s="106"/>
      <c r="CQ307" s="106"/>
      <c r="CR307" s="106"/>
      <c r="CS307" s="106"/>
      <c r="CT307" s="106"/>
      <c r="CU307" s="106"/>
      <c r="CV307" s="106"/>
      <c r="CW307" s="106"/>
      <c r="CX307" s="106"/>
      <c r="CY307" s="106"/>
      <c r="CZ307" s="106"/>
      <c r="DA307" s="106"/>
      <c r="DB307" s="106"/>
      <c r="DC307" s="106"/>
      <c r="DD307" s="106"/>
      <c r="DE307" s="106"/>
      <c r="DF307" s="106"/>
      <c r="DG307" s="106"/>
    </row>
    <row r="308" spans="1:111">
      <c r="A308" s="81"/>
      <c r="B308" s="81"/>
      <c r="C308" s="49"/>
      <c r="D308" s="28"/>
      <c r="E308" s="81"/>
      <c r="F308" s="25"/>
      <c r="G308" s="25"/>
      <c r="H308" s="462" t="s">
        <v>14</v>
      </c>
      <c r="I308" s="462"/>
      <c r="J308" s="34">
        <f>SUM(J302:J307)</f>
        <v>0</v>
      </c>
      <c r="BP308" s="106"/>
      <c r="BQ308" s="106"/>
      <c r="BR308" s="106"/>
      <c r="BS308" s="106"/>
      <c r="BT308" s="106"/>
      <c r="BU308" s="106"/>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c r="CP308" s="106"/>
      <c r="CQ308" s="106"/>
      <c r="CR308" s="106"/>
      <c r="CS308" s="106"/>
      <c r="CT308" s="106"/>
      <c r="CU308" s="106"/>
      <c r="CV308" s="106"/>
      <c r="CW308" s="106"/>
      <c r="CX308" s="106"/>
      <c r="CY308" s="106"/>
      <c r="CZ308" s="106"/>
      <c r="DA308" s="106"/>
      <c r="DB308" s="106"/>
      <c r="DC308" s="106"/>
      <c r="DD308" s="106"/>
      <c r="DE308" s="106"/>
      <c r="DF308" s="106"/>
      <c r="DG308" s="106"/>
    </row>
    <row r="309" spans="1:111">
      <c r="A309" s="21"/>
      <c r="B309" s="21"/>
      <c r="C309" s="11" t="s">
        <v>535</v>
      </c>
      <c r="D309" s="12" t="s">
        <v>648</v>
      </c>
      <c r="E309" s="21"/>
      <c r="F309" s="22"/>
      <c r="G309" s="22"/>
      <c r="H309" s="22"/>
      <c r="I309" s="23"/>
      <c r="J309" s="22"/>
      <c r="BP309" s="106"/>
      <c r="BQ309" s="106"/>
      <c r="BR309" s="106"/>
      <c r="BS309" s="106"/>
      <c r="BT309" s="106"/>
      <c r="BU309" s="106"/>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row>
    <row r="310" spans="1:111" s="455" customFormat="1" ht="19.5" customHeight="1">
      <c r="A310" s="275" t="s">
        <v>973</v>
      </c>
      <c r="B310" s="103" t="s">
        <v>93</v>
      </c>
      <c r="C310" s="422" t="s">
        <v>950</v>
      </c>
      <c r="D310" s="453" t="s">
        <v>949</v>
      </c>
      <c r="E310" s="419" t="s">
        <v>94</v>
      </c>
      <c r="F310" s="454">
        <v>30</v>
      </c>
      <c r="G310" s="107">
        <f>$J$4</f>
        <v>0.24940000000000001</v>
      </c>
      <c r="H310" s="328"/>
      <c r="I310" s="121">
        <f>H310*(1+G310)</f>
        <v>0</v>
      </c>
      <c r="J310" s="420">
        <f t="shared" ref="J310:J316" si="58">F310*I310</f>
        <v>0</v>
      </c>
    </row>
    <row r="311" spans="1:111" s="455" customFormat="1" ht="19.5" customHeight="1">
      <c r="A311" s="275" t="s">
        <v>974</v>
      </c>
      <c r="B311" s="103" t="s">
        <v>93</v>
      </c>
      <c r="C311" s="422" t="s">
        <v>951</v>
      </c>
      <c r="D311" s="453" t="s">
        <v>948</v>
      </c>
      <c r="E311" s="419" t="s">
        <v>94</v>
      </c>
      <c r="F311" s="454">
        <v>30</v>
      </c>
      <c r="G311" s="107">
        <f t="shared" ref="G311:G316" si="59">$J$4</f>
        <v>0.24940000000000001</v>
      </c>
      <c r="H311" s="421"/>
      <c r="I311" s="121">
        <f t="shared" ref="I311:I315" si="60">H311*(1+G311)</f>
        <v>0</v>
      </c>
      <c r="J311" s="420">
        <f t="shared" si="58"/>
        <v>0</v>
      </c>
    </row>
    <row r="312" spans="1:111" s="455" customFormat="1" ht="19.5" customHeight="1">
      <c r="A312" s="275" t="s">
        <v>975</v>
      </c>
      <c r="B312" s="103" t="s">
        <v>93</v>
      </c>
      <c r="C312" s="422" t="s">
        <v>953</v>
      </c>
      <c r="D312" s="453" t="s">
        <v>947</v>
      </c>
      <c r="E312" s="419" t="s">
        <v>94</v>
      </c>
      <c r="F312" s="454">
        <v>30</v>
      </c>
      <c r="G312" s="107">
        <f t="shared" si="59"/>
        <v>0.24940000000000001</v>
      </c>
      <c r="H312" s="421"/>
      <c r="I312" s="121">
        <f t="shared" si="60"/>
        <v>0</v>
      </c>
      <c r="J312" s="420">
        <f t="shared" si="58"/>
        <v>0</v>
      </c>
    </row>
    <row r="313" spans="1:111" s="456" customFormat="1" ht="19.5" customHeight="1">
      <c r="A313" s="419">
        <v>96973</v>
      </c>
      <c r="B313" s="419" t="s">
        <v>13</v>
      </c>
      <c r="C313" s="422" t="s">
        <v>650</v>
      </c>
      <c r="D313" s="453" t="s">
        <v>649</v>
      </c>
      <c r="E313" s="419" t="s">
        <v>94</v>
      </c>
      <c r="F313" s="454">
        <v>75.8</v>
      </c>
      <c r="G313" s="107">
        <f t="shared" si="59"/>
        <v>0.24940000000000001</v>
      </c>
      <c r="H313" s="421"/>
      <c r="I313" s="121">
        <f>H313*(1+G313)</f>
        <v>0</v>
      </c>
      <c r="J313" s="420">
        <f t="shared" si="58"/>
        <v>0</v>
      </c>
    </row>
    <row r="314" spans="1:111" s="458" customFormat="1" ht="19.5" customHeight="1">
      <c r="A314" s="419">
        <v>72315</v>
      </c>
      <c r="B314" s="419" t="s">
        <v>13</v>
      </c>
      <c r="C314" s="422" t="s">
        <v>813</v>
      </c>
      <c r="D314" s="457" t="s">
        <v>944</v>
      </c>
      <c r="E314" s="419" t="s">
        <v>94</v>
      </c>
      <c r="F314" s="454">
        <v>30</v>
      </c>
      <c r="G314" s="107">
        <f t="shared" si="59"/>
        <v>0.24940000000000001</v>
      </c>
      <c r="H314" s="421"/>
      <c r="I314" s="121">
        <f t="shared" si="60"/>
        <v>0</v>
      </c>
      <c r="J314" s="420">
        <f t="shared" si="58"/>
        <v>0</v>
      </c>
    </row>
    <row r="315" spans="1:111" s="458" customFormat="1" ht="19.5" customHeight="1">
      <c r="A315" s="275" t="s">
        <v>663</v>
      </c>
      <c r="B315" s="103" t="s">
        <v>93</v>
      </c>
      <c r="C315" s="422" t="s">
        <v>954</v>
      </c>
      <c r="D315" s="459" t="s">
        <v>946</v>
      </c>
      <c r="E315" s="419" t="s">
        <v>94</v>
      </c>
      <c r="F315" s="454">
        <v>60</v>
      </c>
      <c r="G315" s="107">
        <f t="shared" si="59"/>
        <v>0.24940000000000001</v>
      </c>
      <c r="H315" s="421"/>
      <c r="I315" s="121">
        <f t="shared" si="60"/>
        <v>0</v>
      </c>
      <c r="J315" s="420">
        <f t="shared" si="58"/>
        <v>0</v>
      </c>
    </row>
    <row r="316" spans="1:111" s="458" customFormat="1" ht="19.5" customHeight="1">
      <c r="A316" s="275" t="s">
        <v>976</v>
      </c>
      <c r="B316" s="103" t="s">
        <v>93</v>
      </c>
      <c r="C316" s="422" t="s">
        <v>952</v>
      </c>
      <c r="D316" s="453" t="s">
        <v>945</v>
      </c>
      <c r="E316" s="419" t="s">
        <v>94</v>
      </c>
      <c r="F316" s="454">
        <v>60</v>
      </c>
      <c r="G316" s="107">
        <f t="shared" si="59"/>
        <v>0.24940000000000001</v>
      </c>
      <c r="H316" s="421"/>
      <c r="I316" s="121">
        <f>H316*(1+G316)</f>
        <v>0</v>
      </c>
      <c r="J316" s="420">
        <f t="shared" si="58"/>
        <v>0</v>
      </c>
    </row>
    <row r="317" spans="1:111" s="140" customFormat="1" ht="19.5" customHeight="1">
      <c r="A317" s="460"/>
      <c r="B317" s="134"/>
      <c r="C317" s="77"/>
      <c r="D317" s="110"/>
      <c r="E317" s="134"/>
      <c r="F317" s="135"/>
      <c r="G317" s="135"/>
      <c r="H317" s="487" t="s">
        <v>14</v>
      </c>
      <c r="I317" s="487"/>
      <c r="J317" s="329">
        <f>SUM(J310:J316)</f>
        <v>0</v>
      </c>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c r="AO317" s="130"/>
      <c r="AP317" s="130"/>
      <c r="AQ317" s="130"/>
      <c r="AR317" s="130"/>
      <c r="AS317" s="130"/>
      <c r="AT317" s="130"/>
      <c r="AU317" s="130"/>
      <c r="AV317" s="130"/>
      <c r="AW317" s="130"/>
      <c r="AX317" s="130"/>
      <c r="AY317" s="130"/>
      <c r="AZ317" s="130"/>
      <c r="BA317" s="130"/>
      <c r="BB317" s="130"/>
      <c r="BC317" s="130"/>
      <c r="BD317" s="130"/>
      <c r="BE317" s="130"/>
      <c r="BF317" s="130"/>
      <c r="BG317" s="130"/>
      <c r="BH317" s="130"/>
      <c r="BI317" s="130"/>
      <c r="BJ317" s="130"/>
      <c r="BK317" s="130"/>
      <c r="BL317" s="130"/>
      <c r="BM317" s="130"/>
      <c r="BN317" s="130"/>
      <c r="BO317" s="130"/>
      <c r="BP317" s="130"/>
      <c r="BQ317" s="130"/>
      <c r="BR317" s="130"/>
      <c r="BS317" s="130"/>
      <c r="BT317" s="130"/>
      <c r="BU317" s="130"/>
      <c r="BV317" s="130"/>
      <c r="BW317" s="130"/>
      <c r="BX317" s="130"/>
      <c r="BY317" s="130"/>
      <c r="BZ317" s="130"/>
      <c r="CA317" s="130"/>
      <c r="CB317" s="130"/>
      <c r="CC317" s="130"/>
      <c r="CD317" s="130"/>
      <c r="CE317" s="130"/>
      <c r="CF317" s="130"/>
      <c r="CG317" s="130"/>
      <c r="CH317" s="130"/>
      <c r="CI317" s="130"/>
      <c r="CJ317" s="130"/>
      <c r="CK317" s="130"/>
      <c r="CL317" s="130"/>
      <c r="CM317" s="130"/>
      <c r="CN317" s="130"/>
      <c r="CO317" s="130"/>
      <c r="CP317" s="130"/>
      <c r="CQ317" s="130"/>
      <c r="CR317" s="130"/>
      <c r="CS317" s="130"/>
      <c r="CT317" s="130"/>
      <c r="CU317" s="130"/>
      <c r="CV317" s="130"/>
      <c r="CW317" s="130"/>
      <c r="CX317" s="130"/>
      <c r="CY317" s="130"/>
      <c r="CZ317" s="130"/>
      <c r="DA317" s="130"/>
      <c r="DB317" s="130"/>
      <c r="DC317" s="130"/>
      <c r="DD317" s="130"/>
      <c r="DE317" s="130"/>
      <c r="DF317" s="130"/>
      <c r="DG317" s="130"/>
    </row>
    <row r="318" spans="1:111" ht="16.5">
      <c r="A318" s="484" t="s">
        <v>181</v>
      </c>
      <c r="B318" s="485"/>
      <c r="C318" s="485"/>
      <c r="D318" s="485"/>
      <c r="E318" s="485"/>
      <c r="F318" s="485"/>
      <c r="G318" s="485"/>
      <c r="H318" s="486"/>
      <c r="I318" s="482">
        <f>(SUM(J13:J317))/2</f>
        <v>0</v>
      </c>
      <c r="J318" s="483"/>
    </row>
    <row r="319" spans="1:111" ht="17.25" customHeight="1">
      <c r="A319" s="473" t="s">
        <v>1006</v>
      </c>
      <c r="B319" s="474"/>
      <c r="C319" s="474"/>
      <c r="D319" s="474"/>
      <c r="E319" s="474"/>
      <c r="F319" s="474"/>
      <c r="G319" s="474"/>
      <c r="H319" s="474"/>
      <c r="I319" s="474"/>
      <c r="J319" s="475"/>
    </row>
    <row r="320" spans="1:111">
      <c r="A320" s="476"/>
      <c r="B320" s="477"/>
      <c r="C320" s="477"/>
      <c r="D320" s="477"/>
      <c r="E320" s="477"/>
      <c r="F320" s="477"/>
      <c r="G320" s="477"/>
      <c r="H320" s="477"/>
      <c r="I320" s="477"/>
      <c r="J320" s="478"/>
    </row>
    <row r="321" spans="1:10">
      <c r="A321" s="479"/>
      <c r="B321" s="480"/>
      <c r="C321" s="480"/>
      <c r="D321" s="480"/>
      <c r="E321" s="480"/>
      <c r="F321" s="480"/>
      <c r="G321" s="480"/>
      <c r="H321" s="480"/>
      <c r="I321" s="480"/>
      <c r="J321" s="481"/>
    </row>
    <row r="325" spans="1:10">
      <c r="A325" s="106"/>
      <c r="B325" s="106"/>
      <c r="E325" s="106"/>
      <c r="I325" s="36"/>
      <c r="J325" s="36"/>
    </row>
  </sheetData>
  <autoFilter ref="A1:A325"/>
  <mergeCells count="35">
    <mergeCell ref="H308:I308"/>
    <mergeCell ref="H289:I289"/>
    <mergeCell ref="A319:J321"/>
    <mergeCell ref="H106:I106"/>
    <mergeCell ref="I318:J318"/>
    <mergeCell ref="A318:H318"/>
    <mergeCell ref="H217:I217"/>
    <mergeCell ref="H130:I130"/>
    <mergeCell ref="H149:I149"/>
    <mergeCell ref="H170:I170"/>
    <mergeCell ref="H120:I120"/>
    <mergeCell ref="H317:I317"/>
    <mergeCell ref="A1:J2"/>
    <mergeCell ref="A10:A11"/>
    <mergeCell ref="B10:B11"/>
    <mergeCell ref="C10:C11"/>
    <mergeCell ref="D10:D11"/>
    <mergeCell ref="E10:E11"/>
    <mergeCell ref="F10:F11"/>
    <mergeCell ref="H10:J10"/>
    <mergeCell ref="B6:G6"/>
    <mergeCell ref="B7:J7"/>
    <mergeCell ref="H30:I30"/>
    <mergeCell ref="H23:I23"/>
    <mergeCell ref="H299:I299"/>
    <mergeCell ref="H233:I233"/>
    <mergeCell ref="H241:I241"/>
    <mergeCell ref="H268:I268"/>
    <mergeCell ref="H285:I285"/>
    <mergeCell ref="H294:I294"/>
    <mergeCell ref="H45:I45"/>
    <mergeCell ref="H67:I67"/>
    <mergeCell ref="H64:I64"/>
    <mergeCell ref="H73:I73"/>
    <mergeCell ref="H93:I93"/>
  </mergeCells>
  <printOptions horizontalCentered="1"/>
  <pageMargins left="0.59055118110236227" right="0.11811023622047245" top="0.51181102362204722" bottom="0.98425196850393704" header="0.31496062992125984" footer="0.31496062992125984"/>
  <pageSetup paperSize="9" scale="55" orientation="landscape" horizontalDpi="300" verticalDpi="300" r:id="rId1"/>
  <headerFooter>
    <oddFooter>&amp;L&amp;G&amp;C&amp;"-,Negrito"&amp;9Camila Diel Bobrzyk
 &amp;"-,Regular"Engenheira Civil 
CREA MT025305&amp;R&amp;P de &amp;N</oddFooter>
  </headerFooter>
  <rowBreaks count="10" manualBreakCount="10">
    <brk id="37" max="9" man="1"/>
    <brk id="59" max="9" man="1"/>
    <brk id="85" max="9" man="1"/>
    <brk id="106" max="9" man="1"/>
    <brk id="130" max="9" man="1"/>
    <brk id="187" max="9" man="1"/>
    <brk id="217" max="9" man="1"/>
    <brk id="241" max="9" man="1"/>
    <brk id="268" max="9" man="1"/>
    <brk id="299"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6"/>
  <sheetViews>
    <sheetView showWhiteSpace="0" view="pageBreakPreview" zoomScale="80" zoomScaleNormal="100" zoomScaleSheetLayoutView="80" zoomScalePageLayoutView="90" workbookViewId="0">
      <selection activeCell="G28" sqref="G28:H28"/>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5.42578125" customWidth="1"/>
    <col min="8" max="8" width="13.7109375" customWidth="1"/>
    <col min="9" max="9" width="19.140625" bestFit="1" customWidth="1"/>
    <col min="11" max="11" width="10.140625" bestFit="1" customWidth="1"/>
    <col min="13" max="13" width="21.42578125" customWidth="1"/>
    <col min="14" max="14" width="14.85546875" customWidth="1"/>
  </cols>
  <sheetData>
    <row r="1" spans="1:111" ht="20.85" customHeight="1">
      <c r="A1" s="465" t="str">
        <f>Orçamento!A1</f>
        <v xml:space="preserve"> Ampliação e Reforma PSF Boa Esperança</v>
      </c>
      <c r="B1" s="465"/>
      <c r="C1" s="465"/>
      <c r="D1" s="465"/>
      <c r="E1" s="465"/>
      <c r="F1" s="465"/>
      <c r="G1" s="465"/>
      <c r="H1" s="465"/>
      <c r="I1" s="465"/>
    </row>
    <row r="2" spans="1:111" ht="20.85" customHeight="1">
      <c r="A2" s="465"/>
      <c r="B2" s="465"/>
      <c r="C2" s="465"/>
      <c r="D2" s="465"/>
      <c r="E2" s="465"/>
      <c r="F2" s="465"/>
      <c r="G2" s="465"/>
      <c r="H2" s="465"/>
      <c r="I2" s="465"/>
    </row>
    <row r="3" spans="1:111" ht="21" customHeight="1">
      <c r="A3" s="506" t="str">
        <f>Orçamento!A3</f>
        <v>Proprietário:  Municipio de Sorriso</v>
      </c>
      <c r="B3" s="506"/>
      <c r="C3" s="506"/>
      <c r="D3" s="506"/>
      <c r="E3" s="493" t="s">
        <v>7</v>
      </c>
      <c r="F3" s="493"/>
      <c r="G3" s="160">
        <f>G33</f>
        <v>0</v>
      </c>
      <c r="H3" s="161" t="s">
        <v>9</v>
      </c>
      <c r="I3" s="162">
        <f>Orçamento!J3</f>
        <v>43948</v>
      </c>
    </row>
    <row r="4" spans="1:111" ht="21" customHeight="1">
      <c r="A4" s="506" t="str">
        <f>Orçamento!B4</f>
        <v xml:space="preserve"> Ampliação e Reforma PSF Boa Esperança</v>
      </c>
      <c r="B4" s="506"/>
      <c r="C4" s="506"/>
      <c r="D4" s="506"/>
      <c r="E4" s="506"/>
      <c r="F4" s="161" t="s">
        <v>8</v>
      </c>
      <c r="G4" s="160">
        <f>G3/B6</f>
        <v>0</v>
      </c>
      <c r="H4" s="161" t="s">
        <v>10</v>
      </c>
      <c r="I4" s="165">
        <f>'BDI - Serviços'!I25</f>
        <v>0.24940000000000001</v>
      </c>
    </row>
    <row r="5" spans="1:111" ht="28.5" customHeight="1">
      <c r="A5" s="132" t="str">
        <f>Orçamento!A5</f>
        <v>Local:</v>
      </c>
      <c r="B5" s="494" t="str">
        <f>Orçamento!B5</f>
        <v xml:space="preserve">Local: Avenida das Bromélias esq. Rua dos Cedros, Quadra 01, Loteamento Boa Esperança , Distrito Boa Esperança </v>
      </c>
      <c r="C5" s="494"/>
      <c r="D5" s="494"/>
      <c r="E5" s="494"/>
      <c r="F5" s="494"/>
      <c r="G5" s="494"/>
      <c r="H5" s="501" t="s">
        <v>11</v>
      </c>
      <c r="I5" s="503" t="str">
        <f>Orçamento!I6</f>
        <v>SINAPI - MARÇO 2020 - DESONERADO</v>
      </c>
    </row>
    <row r="6" spans="1:111" s="4" customFormat="1" ht="21" customHeight="1">
      <c r="A6" s="132" t="str">
        <f>Orçamento!A6</f>
        <v xml:space="preserve">Área Ampliação: </v>
      </c>
      <c r="B6" s="495">
        <f>Orçamento!B6</f>
        <v>142.26</v>
      </c>
      <c r="C6" s="496"/>
      <c r="D6" s="496"/>
      <c r="E6" s="496"/>
      <c r="F6" s="496"/>
      <c r="G6" s="497"/>
      <c r="H6" s="502"/>
      <c r="I6" s="504"/>
    </row>
    <row r="7" spans="1:111" s="140" customFormat="1" ht="21" customHeight="1">
      <c r="A7" s="432" t="s">
        <v>861</v>
      </c>
      <c r="B7" s="498">
        <f>Orçamento!$B$7</f>
        <v>49.7</v>
      </c>
      <c r="C7" s="499"/>
      <c r="D7" s="499"/>
      <c r="E7" s="499"/>
      <c r="F7" s="499"/>
      <c r="G7" s="500"/>
      <c r="H7" s="502"/>
      <c r="I7" s="504"/>
      <c r="J7" s="433"/>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row>
    <row r="8" spans="1:111" s="4" customFormat="1" ht="21" customHeight="1">
      <c r="A8" s="505" t="str">
        <f>Orçamento!A8</f>
        <v>Responsável Técnico: Camila Diel Bobrzyk - CREA MT025305</v>
      </c>
      <c r="B8" s="506"/>
      <c r="C8" s="506"/>
      <c r="D8" s="506"/>
      <c r="E8" s="506"/>
      <c r="F8" s="506"/>
      <c r="G8" s="506"/>
      <c r="H8" s="506"/>
      <c r="I8" s="507"/>
    </row>
    <row r="9" spans="1:111" ht="21" customHeight="1">
      <c r="A9" s="508"/>
      <c r="B9" s="509"/>
      <c r="C9" s="509"/>
      <c r="D9" s="510"/>
      <c r="E9" s="511" t="str">
        <f>Orçamento!E8</f>
        <v>Arredondamentos: Opções → Avançado → Fórmulas → "Definir Precisão Conforme Exibido"</v>
      </c>
      <c r="F9" s="512"/>
      <c r="G9" s="512"/>
      <c r="H9" s="512"/>
      <c r="I9" s="513"/>
    </row>
    <row r="10" spans="1:111" ht="20.85" customHeight="1">
      <c r="A10" s="148" t="s">
        <v>27</v>
      </c>
      <c r="B10" s="492" t="s">
        <v>262</v>
      </c>
      <c r="C10" s="492"/>
      <c r="D10" s="492"/>
      <c r="E10" s="492"/>
      <c r="F10" s="492"/>
      <c r="G10" s="492" t="s">
        <v>28</v>
      </c>
      <c r="H10" s="492"/>
      <c r="I10" s="148" t="s">
        <v>29</v>
      </c>
    </row>
    <row r="11" spans="1:111" ht="20.85" customHeight="1">
      <c r="A11" s="141" t="str">
        <f>Orçamento!C12</f>
        <v>1.0</v>
      </c>
      <c r="B11" s="488" t="str">
        <f>Orçamento!D12</f>
        <v>SERVIÇOS PRELIMINARES</v>
      </c>
      <c r="C11" s="489">
        <f>Orçamento!E24</f>
        <v>0</v>
      </c>
      <c r="D11" s="489">
        <f>Orçamento!F24</f>
        <v>0</v>
      </c>
      <c r="E11" s="489">
        <f>Orçamento!G24</f>
        <v>0</v>
      </c>
      <c r="F11" s="490">
        <f>Orçamento!H24</f>
        <v>0</v>
      </c>
      <c r="G11" s="491">
        <f>Orçamento!J23</f>
        <v>0</v>
      </c>
      <c r="H11" s="491"/>
      <c r="I11" s="142" t="e">
        <f t="shared" ref="I11:I32" si="0">G11/$G$33</f>
        <v>#DIV/0!</v>
      </c>
      <c r="M11" s="194"/>
      <c r="N11" s="195"/>
    </row>
    <row r="12" spans="1:111" ht="20.85" customHeight="1">
      <c r="A12" s="141" t="str">
        <f>Orçamento!C24</f>
        <v>2.0</v>
      </c>
      <c r="B12" s="488" t="str">
        <f>Orçamento!D24</f>
        <v>MOVIMENTO DE TERRA</v>
      </c>
      <c r="C12" s="489">
        <f>Orçamento!E31</f>
        <v>0</v>
      </c>
      <c r="D12" s="489">
        <f>Orçamento!F31</f>
        <v>0</v>
      </c>
      <c r="E12" s="489">
        <f>Orçamento!G31</f>
        <v>0</v>
      </c>
      <c r="F12" s="490">
        <f>Orçamento!H31</f>
        <v>0</v>
      </c>
      <c r="G12" s="491">
        <f>Orçamento!J30</f>
        <v>0</v>
      </c>
      <c r="H12" s="491"/>
      <c r="I12" s="142" t="e">
        <f t="shared" si="0"/>
        <v>#DIV/0!</v>
      </c>
      <c r="M12" s="194"/>
      <c r="N12" s="195"/>
    </row>
    <row r="13" spans="1:111" ht="20.85" customHeight="1">
      <c r="A13" s="141" t="str">
        <f>Orçamento!C31</f>
        <v>3.0</v>
      </c>
      <c r="B13" s="488" t="str">
        <f>Orçamento!D31</f>
        <v>INFRA ESTRUTURA</v>
      </c>
      <c r="C13" s="489">
        <f>Orçamento!E46</f>
        <v>0</v>
      </c>
      <c r="D13" s="489">
        <f>Orçamento!F46</f>
        <v>0</v>
      </c>
      <c r="E13" s="489">
        <f>Orçamento!G46</f>
        <v>0</v>
      </c>
      <c r="F13" s="490">
        <f>Orçamento!H46</f>
        <v>0</v>
      </c>
      <c r="G13" s="491">
        <f>Orçamento!J45</f>
        <v>0</v>
      </c>
      <c r="H13" s="491"/>
      <c r="I13" s="142" t="e">
        <f t="shared" si="0"/>
        <v>#DIV/0!</v>
      </c>
      <c r="M13" s="194"/>
      <c r="N13" s="195"/>
    </row>
    <row r="14" spans="1:111" ht="20.85" customHeight="1">
      <c r="A14" s="141" t="str">
        <f>Orçamento!C46</f>
        <v>4.0</v>
      </c>
      <c r="B14" s="488" t="str">
        <f>Orçamento!D46</f>
        <v>SUPRA ESTRUTURA</v>
      </c>
      <c r="C14" s="489">
        <f>Orçamento!E65</f>
        <v>0</v>
      </c>
      <c r="D14" s="489">
        <f>Orçamento!F65</f>
        <v>0</v>
      </c>
      <c r="E14" s="489">
        <f>Orçamento!G65</f>
        <v>0</v>
      </c>
      <c r="F14" s="490">
        <f>Orçamento!H65</f>
        <v>0</v>
      </c>
      <c r="G14" s="491">
        <f>Orçamento!J64</f>
        <v>0</v>
      </c>
      <c r="H14" s="491"/>
      <c r="I14" s="142" t="e">
        <f t="shared" si="0"/>
        <v>#DIV/0!</v>
      </c>
      <c r="M14" s="194"/>
      <c r="N14" s="195"/>
    </row>
    <row r="15" spans="1:111" ht="20.85" customHeight="1">
      <c r="A15" s="141" t="str">
        <f>Orçamento!C65</f>
        <v>5.0</v>
      </c>
      <c r="B15" s="488" t="str">
        <f>Orçamento!D65</f>
        <v>IMPERMEABILIZAÇÃO E TRATAMENTOS</v>
      </c>
      <c r="C15" s="489">
        <f>Orçamento!E68</f>
        <v>0</v>
      </c>
      <c r="D15" s="489">
        <f>Orçamento!F68</f>
        <v>0</v>
      </c>
      <c r="E15" s="489">
        <f>Orçamento!G68</f>
        <v>0</v>
      </c>
      <c r="F15" s="490">
        <f>Orçamento!H68</f>
        <v>0</v>
      </c>
      <c r="G15" s="491">
        <f>Orçamento!J67</f>
        <v>0</v>
      </c>
      <c r="H15" s="491"/>
      <c r="I15" s="142" t="e">
        <f t="shared" si="0"/>
        <v>#DIV/0!</v>
      </c>
      <c r="M15" s="194"/>
      <c r="N15" s="195"/>
    </row>
    <row r="16" spans="1:111" ht="20.85" customHeight="1">
      <c r="A16" s="141" t="str">
        <f>Orçamento!C68</f>
        <v>6.0</v>
      </c>
      <c r="B16" s="488" t="str">
        <f>Orçamento!D68</f>
        <v>ALVENARIAS E VEDAÇÕES</v>
      </c>
      <c r="C16" s="489">
        <f>Orçamento!E74</f>
        <v>0</v>
      </c>
      <c r="D16" s="489">
        <f>Orçamento!F74</f>
        <v>0</v>
      </c>
      <c r="E16" s="489">
        <f>Orçamento!G74</f>
        <v>0</v>
      </c>
      <c r="F16" s="490">
        <f>Orçamento!H74</f>
        <v>0</v>
      </c>
      <c r="G16" s="491">
        <f>Orçamento!J73</f>
        <v>0</v>
      </c>
      <c r="H16" s="491"/>
      <c r="I16" s="142" t="e">
        <f t="shared" si="0"/>
        <v>#DIV/0!</v>
      </c>
      <c r="M16" s="194"/>
      <c r="N16" s="195"/>
    </row>
    <row r="17" spans="1:14" ht="20.85" customHeight="1">
      <c r="A17" s="141" t="str">
        <f>Orçamento!C74</f>
        <v>7.0</v>
      </c>
      <c r="B17" s="488" t="str">
        <f>Orçamento!D74</f>
        <v>REVESTIMENTOS</v>
      </c>
      <c r="C17" s="489">
        <f>Orçamento!E94</f>
        <v>0</v>
      </c>
      <c r="D17" s="489">
        <f>Orçamento!F94</f>
        <v>0</v>
      </c>
      <c r="E17" s="489">
        <f>Orçamento!G94</f>
        <v>0</v>
      </c>
      <c r="F17" s="490">
        <f>Orçamento!H94</f>
        <v>0</v>
      </c>
      <c r="G17" s="491">
        <f>Orçamento!J93</f>
        <v>0</v>
      </c>
      <c r="H17" s="491"/>
      <c r="I17" s="142" t="e">
        <f t="shared" si="0"/>
        <v>#DIV/0!</v>
      </c>
      <c r="M17" s="194"/>
      <c r="N17" s="195"/>
    </row>
    <row r="18" spans="1:14" ht="20.85" customHeight="1">
      <c r="A18" s="141" t="str">
        <f>Orçamento!C94</f>
        <v>8.0</v>
      </c>
      <c r="B18" s="488" t="str">
        <f>Orçamento!D94</f>
        <v>COBERTURA</v>
      </c>
      <c r="C18" s="489">
        <f>Orçamento!E107</f>
        <v>0</v>
      </c>
      <c r="D18" s="489">
        <f>Orçamento!F107</f>
        <v>0</v>
      </c>
      <c r="E18" s="489">
        <f>Orçamento!G107</f>
        <v>0</v>
      </c>
      <c r="F18" s="490">
        <f>Orçamento!H107</f>
        <v>0</v>
      </c>
      <c r="G18" s="491">
        <f>Orçamento!J106</f>
        <v>0</v>
      </c>
      <c r="H18" s="491"/>
      <c r="I18" s="142" t="e">
        <f t="shared" si="0"/>
        <v>#DIV/0!</v>
      </c>
      <c r="M18" s="194"/>
      <c r="N18" s="195"/>
    </row>
    <row r="19" spans="1:14" ht="20.85" customHeight="1">
      <c r="A19" s="141" t="str">
        <f>Orçamento!C107</f>
        <v>9.0</v>
      </c>
      <c r="B19" s="488" t="str">
        <f>Orçamento!D107</f>
        <v>ESQUADRIAS</v>
      </c>
      <c r="C19" s="489">
        <f>Orçamento!E121</f>
        <v>0</v>
      </c>
      <c r="D19" s="489">
        <f>Orçamento!F121</f>
        <v>0</v>
      </c>
      <c r="E19" s="489">
        <f>Orçamento!G121</f>
        <v>0</v>
      </c>
      <c r="F19" s="490">
        <f>Orçamento!H121</f>
        <v>0</v>
      </c>
      <c r="G19" s="491">
        <f>Orçamento!J120</f>
        <v>0</v>
      </c>
      <c r="H19" s="491"/>
      <c r="I19" s="142" t="e">
        <f t="shared" si="0"/>
        <v>#DIV/0!</v>
      </c>
      <c r="M19" s="194"/>
      <c r="N19" s="195"/>
    </row>
    <row r="20" spans="1:14" ht="20.85" customHeight="1">
      <c r="A20" s="141" t="str">
        <f>Orçamento!C121</f>
        <v>10.0</v>
      </c>
      <c r="B20" s="488" t="str">
        <f>Orçamento!D121</f>
        <v>PISOS, RODAPÉS E SOLEIRAS</v>
      </c>
      <c r="C20" s="489">
        <f>Orçamento!E131</f>
        <v>0</v>
      </c>
      <c r="D20" s="489">
        <f>Orçamento!F131</f>
        <v>0</v>
      </c>
      <c r="E20" s="489">
        <f>Orçamento!G131</f>
        <v>0</v>
      </c>
      <c r="F20" s="490">
        <f>Orçamento!H131</f>
        <v>0</v>
      </c>
      <c r="G20" s="491">
        <f>Orçamento!J130</f>
        <v>0</v>
      </c>
      <c r="H20" s="491"/>
      <c r="I20" s="142" t="e">
        <f t="shared" si="0"/>
        <v>#DIV/0!</v>
      </c>
      <c r="M20" s="194"/>
      <c r="N20" s="195"/>
    </row>
    <row r="21" spans="1:14" ht="20.85" customHeight="1">
      <c r="A21" s="141" t="str">
        <f>Orçamento!C131</f>
        <v>11.0</v>
      </c>
      <c r="B21" s="488" t="str">
        <f>Orçamento!D131</f>
        <v>PINTURA</v>
      </c>
      <c r="C21" s="489" t="e">
        <f>Orçamento!#REF!</f>
        <v>#REF!</v>
      </c>
      <c r="D21" s="489" t="e">
        <f>Orçamento!#REF!</f>
        <v>#REF!</v>
      </c>
      <c r="E21" s="489" t="e">
        <f>Orçamento!#REF!</f>
        <v>#REF!</v>
      </c>
      <c r="F21" s="490" t="e">
        <f>Orçamento!#REF!</f>
        <v>#REF!</v>
      </c>
      <c r="G21" s="491">
        <f>Orçamento!J149</f>
        <v>0</v>
      </c>
      <c r="H21" s="491"/>
      <c r="I21" s="142" t="e">
        <f t="shared" si="0"/>
        <v>#DIV/0!</v>
      </c>
      <c r="M21" s="194"/>
      <c r="N21" s="195"/>
    </row>
    <row r="22" spans="1:14" ht="20.85" customHeight="1">
      <c r="A22" s="141" t="str">
        <f>Orçamento!C150</f>
        <v>12.0</v>
      </c>
      <c r="B22" s="488" t="str">
        <f>Orçamento!D150</f>
        <v>LOUÇAS, METAIS E ACESSÓRIOS</v>
      </c>
      <c r="C22" s="489">
        <f>Orçamento!E150</f>
        <v>0</v>
      </c>
      <c r="D22" s="489">
        <f>Orçamento!F150</f>
        <v>0</v>
      </c>
      <c r="E22" s="489">
        <f>Orçamento!G150</f>
        <v>0</v>
      </c>
      <c r="F22" s="490">
        <f>Orçamento!H150</f>
        <v>0</v>
      </c>
      <c r="G22" s="491">
        <f>Orçamento!J170</f>
        <v>0</v>
      </c>
      <c r="H22" s="491"/>
      <c r="I22" s="142" t="e">
        <f t="shared" si="0"/>
        <v>#DIV/0!</v>
      </c>
      <c r="M22" s="194"/>
      <c r="N22" s="195"/>
    </row>
    <row r="23" spans="1:14" ht="20.85" customHeight="1">
      <c r="A23" s="141" t="str">
        <f>Orçamento!C171</f>
        <v>13.0</v>
      </c>
      <c r="B23" s="488" t="str">
        <f>Orçamento!D171</f>
        <v>INSTALAÇÕES ELÉTRICAS</v>
      </c>
      <c r="C23" s="489">
        <f>Orçamento!E171</f>
        <v>0</v>
      </c>
      <c r="D23" s="489">
        <f>Orçamento!F171</f>
        <v>0</v>
      </c>
      <c r="E23" s="489">
        <f>Orçamento!G171</f>
        <v>0</v>
      </c>
      <c r="F23" s="490">
        <f>Orçamento!H171</f>
        <v>0</v>
      </c>
      <c r="G23" s="491">
        <f>Orçamento!J217</f>
        <v>0</v>
      </c>
      <c r="H23" s="491"/>
      <c r="I23" s="142" t="e">
        <f t="shared" si="0"/>
        <v>#DIV/0!</v>
      </c>
      <c r="M23" s="194"/>
      <c r="N23" s="195"/>
    </row>
    <row r="24" spans="1:14" ht="20.85" customHeight="1">
      <c r="A24" s="141" t="str">
        <f>Orçamento!C218</f>
        <v>14.0</v>
      </c>
      <c r="B24" s="488" t="str">
        <f>Orçamento!D218</f>
        <v>INSTALAÇÕES HIDRÁULICAS</v>
      </c>
      <c r="C24" s="489" t="e">
        <f>Orçamento!#REF!</f>
        <v>#REF!</v>
      </c>
      <c r="D24" s="489" t="e">
        <f>Orçamento!#REF!</f>
        <v>#REF!</v>
      </c>
      <c r="E24" s="489" t="e">
        <f>Orçamento!#REF!</f>
        <v>#REF!</v>
      </c>
      <c r="F24" s="490" t="e">
        <f>Orçamento!#REF!</f>
        <v>#REF!</v>
      </c>
      <c r="G24" s="491">
        <f>Orçamento!J233</f>
        <v>0</v>
      </c>
      <c r="H24" s="491"/>
      <c r="I24" s="142" t="e">
        <f t="shared" si="0"/>
        <v>#DIV/0!</v>
      </c>
      <c r="M24" s="194"/>
      <c r="N24" s="195"/>
    </row>
    <row r="25" spans="1:14" ht="20.85" customHeight="1">
      <c r="A25" s="141" t="str">
        <f>Orçamento!C234</f>
        <v>15.0</v>
      </c>
      <c r="B25" s="488" t="str">
        <f>Orçamento!D234</f>
        <v>DRENOS DE AR CONDICIONADO</v>
      </c>
      <c r="C25" s="489" t="e">
        <f>Orçamento!#REF!</f>
        <v>#REF!</v>
      </c>
      <c r="D25" s="489" t="e">
        <f>Orçamento!#REF!</f>
        <v>#REF!</v>
      </c>
      <c r="E25" s="489" t="e">
        <f>Orçamento!#REF!</f>
        <v>#REF!</v>
      </c>
      <c r="F25" s="490" t="e">
        <f>Orçamento!#REF!</f>
        <v>#REF!</v>
      </c>
      <c r="G25" s="491">
        <f>Orçamento!J241</f>
        <v>0</v>
      </c>
      <c r="H25" s="491"/>
      <c r="I25" s="142" t="e">
        <f t="shared" si="0"/>
        <v>#DIV/0!</v>
      </c>
      <c r="M25" s="194"/>
      <c r="N25" s="195"/>
    </row>
    <row r="26" spans="1:14" ht="20.85" customHeight="1">
      <c r="A26" s="141" t="str">
        <f>Orçamento!C242</f>
        <v>16.0</v>
      </c>
      <c r="B26" s="488" t="str">
        <f>Orçamento!D242</f>
        <v>INSTALAÇÕES SANITÁRIAS</v>
      </c>
      <c r="C26" s="489" t="e">
        <f>Orçamento!#REF!</f>
        <v>#REF!</v>
      </c>
      <c r="D26" s="489" t="e">
        <f>Orçamento!#REF!</f>
        <v>#REF!</v>
      </c>
      <c r="E26" s="489" t="e">
        <f>Orçamento!#REF!</f>
        <v>#REF!</v>
      </c>
      <c r="F26" s="490" t="e">
        <f>Orçamento!#REF!</f>
        <v>#REF!</v>
      </c>
      <c r="G26" s="491">
        <f>Orçamento!J268</f>
        <v>0</v>
      </c>
      <c r="H26" s="491"/>
      <c r="I26" s="142" t="e">
        <f t="shared" si="0"/>
        <v>#DIV/0!</v>
      </c>
      <c r="M26" s="194"/>
      <c r="N26" s="195"/>
    </row>
    <row r="27" spans="1:14" ht="20.85" customHeight="1">
      <c r="A27" s="141" t="str">
        <f>Orçamento!C269</f>
        <v>17.0</v>
      </c>
      <c r="B27" s="488" t="str">
        <f>Orçamento!D269</f>
        <v>INSTALAÇÕES PLUVIAIS</v>
      </c>
      <c r="C27" s="489" t="e">
        <f>Orçamento!#REF!</f>
        <v>#REF!</v>
      </c>
      <c r="D27" s="489" t="e">
        <f>Orçamento!#REF!</f>
        <v>#REF!</v>
      </c>
      <c r="E27" s="489" t="e">
        <f>Orçamento!#REF!</f>
        <v>#REF!</v>
      </c>
      <c r="F27" s="490" t="e">
        <f>Orçamento!#REF!</f>
        <v>#REF!</v>
      </c>
      <c r="G27" s="491">
        <f>Orçamento!J285</f>
        <v>0</v>
      </c>
      <c r="H27" s="491"/>
      <c r="I27" s="142" t="e">
        <f t="shared" si="0"/>
        <v>#DIV/0!</v>
      </c>
      <c r="M27" s="194"/>
      <c r="N27" s="195"/>
    </row>
    <row r="28" spans="1:14" ht="20.85" customHeight="1">
      <c r="A28" s="141" t="str">
        <f>Orçamento!C286</f>
        <v>18.0</v>
      </c>
      <c r="B28" s="488" t="str">
        <f>Orçamento!D286</f>
        <v>CLIMATIZAÇÃO</v>
      </c>
      <c r="C28" s="489" t="e">
        <f>Orçamento!#REF!</f>
        <v>#REF!</v>
      </c>
      <c r="D28" s="489" t="e">
        <f>Orçamento!#REF!</f>
        <v>#REF!</v>
      </c>
      <c r="E28" s="489" t="e">
        <f>Orçamento!#REF!</f>
        <v>#REF!</v>
      </c>
      <c r="F28" s="490" t="e">
        <f>Orçamento!#REF!</f>
        <v>#REF!</v>
      </c>
      <c r="G28" s="491">
        <f>Orçamento!J289</f>
        <v>0</v>
      </c>
      <c r="H28" s="491"/>
      <c r="I28" s="142" t="e">
        <f t="shared" si="0"/>
        <v>#DIV/0!</v>
      </c>
      <c r="M28" s="194"/>
      <c r="N28" s="195"/>
    </row>
    <row r="29" spans="1:14" ht="20.85" customHeight="1">
      <c r="A29" s="141" t="str">
        <f>Orçamento!C290</f>
        <v>19.0</v>
      </c>
      <c r="B29" s="488" t="str">
        <f>Orçamento!D290</f>
        <v>ÁREAS EXTERNAS E PAVIMENTAÇÕES</v>
      </c>
      <c r="C29" s="489" t="e">
        <f>Orçamento!#REF!</f>
        <v>#REF!</v>
      </c>
      <c r="D29" s="489" t="e">
        <f>Orçamento!#REF!</f>
        <v>#REF!</v>
      </c>
      <c r="E29" s="489" t="e">
        <f>Orçamento!#REF!</f>
        <v>#REF!</v>
      </c>
      <c r="F29" s="490" t="e">
        <f>Orçamento!#REF!</f>
        <v>#REF!</v>
      </c>
      <c r="G29" s="491">
        <f>Orçamento!J294</f>
        <v>0</v>
      </c>
      <c r="H29" s="491"/>
      <c r="I29" s="142" t="e">
        <f t="shared" si="0"/>
        <v>#DIV/0!</v>
      </c>
      <c r="M29" s="194"/>
      <c r="N29" s="195"/>
    </row>
    <row r="30" spans="1:14" ht="20.85" customHeight="1">
      <c r="A30" s="141" t="str">
        <f>Orçamento!C295</f>
        <v>20.0</v>
      </c>
      <c r="B30" s="488" t="str">
        <f>Orçamento!D295</f>
        <v>LIMPEZAS</v>
      </c>
      <c r="C30" s="489" t="e">
        <f>Orçamento!#REF!</f>
        <v>#REF!</v>
      </c>
      <c r="D30" s="489" t="e">
        <f>Orçamento!#REF!</f>
        <v>#REF!</v>
      </c>
      <c r="E30" s="489" t="e">
        <f>Orçamento!#REF!</f>
        <v>#REF!</v>
      </c>
      <c r="F30" s="490" t="e">
        <f>Orçamento!#REF!</f>
        <v>#REF!</v>
      </c>
      <c r="G30" s="491">
        <f>Orçamento!J299</f>
        <v>0</v>
      </c>
      <c r="H30" s="491"/>
      <c r="I30" s="142" t="e">
        <f t="shared" si="0"/>
        <v>#DIV/0!</v>
      </c>
      <c r="M30" s="194"/>
      <c r="N30" s="195"/>
    </row>
    <row r="31" spans="1:14" ht="20.85" customHeight="1">
      <c r="A31" s="141" t="str">
        <f>Orçamento!C300</f>
        <v>21.0</v>
      </c>
      <c r="B31" s="488" t="str">
        <f>Orçamento!D300</f>
        <v>INSTALAÇÕES DE PREVENÇÃO E COMBATE À INCÊNDIO E PÂNICO</v>
      </c>
      <c r="C31" s="489" t="e">
        <f>Orçamento!#REF!</f>
        <v>#REF!</v>
      </c>
      <c r="D31" s="489" t="e">
        <f>Orçamento!#REF!</f>
        <v>#REF!</v>
      </c>
      <c r="E31" s="489" t="e">
        <f>Orçamento!#REF!</f>
        <v>#REF!</v>
      </c>
      <c r="F31" s="490" t="e">
        <f>Orçamento!#REF!</f>
        <v>#REF!</v>
      </c>
      <c r="G31" s="491">
        <f>Orçamento!J308</f>
        <v>0</v>
      </c>
      <c r="H31" s="491"/>
      <c r="I31" s="142" t="e">
        <f t="shared" si="0"/>
        <v>#DIV/0!</v>
      </c>
      <c r="M31" s="194"/>
      <c r="N31" s="195"/>
    </row>
    <row r="32" spans="1:14" ht="20.85" customHeight="1">
      <c r="A32" s="141" t="str">
        <f>Orçamento!C309</f>
        <v>22.0</v>
      </c>
      <c r="B32" s="488" t="str">
        <f>Orçamento!D309</f>
        <v>INSTALAÇÕES ELÉTRICAS - SPDA</v>
      </c>
      <c r="C32" s="489" t="e">
        <f>Orçamento!#REF!</f>
        <v>#REF!</v>
      </c>
      <c r="D32" s="489" t="e">
        <f>Orçamento!#REF!</f>
        <v>#REF!</v>
      </c>
      <c r="E32" s="489" t="e">
        <f>Orçamento!#REF!</f>
        <v>#REF!</v>
      </c>
      <c r="F32" s="490" t="e">
        <f>Orçamento!#REF!</f>
        <v>#REF!</v>
      </c>
      <c r="G32" s="491">
        <f>Orçamento!J317</f>
        <v>0</v>
      </c>
      <c r="H32" s="491"/>
      <c r="I32" s="142" t="e">
        <f t="shared" si="0"/>
        <v>#DIV/0!</v>
      </c>
      <c r="M32" s="194"/>
      <c r="N32" s="195"/>
    </row>
    <row r="33" spans="1:13" ht="33" customHeight="1">
      <c r="A33" s="514" t="s">
        <v>181</v>
      </c>
      <c r="B33" s="515"/>
      <c r="C33" s="515"/>
      <c r="D33" s="515"/>
      <c r="E33" s="515"/>
      <c r="F33" s="516"/>
      <c r="G33" s="517">
        <f>SUM(G11:H32)</f>
        <v>0</v>
      </c>
      <c r="H33" s="518"/>
      <c r="I33" s="279" t="e">
        <f>SUM(I11:I32)</f>
        <v>#DIV/0!</v>
      </c>
      <c r="M33" s="194"/>
    </row>
    <row r="34" spans="1:13" ht="20.85" customHeight="1">
      <c r="A34" s="4"/>
      <c r="B34" s="4"/>
      <c r="C34" s="4"/>
      <c r="D34" s="4"/>
      <c r="E34" s="4"/>
      <c r="F34" s="4"/>
      <c r="G34" s="4"/>
      <c r="H34" s="4"/>
      <c r="I34" s="4"/>
    </row>
    <row r="35" spans="1:13" ht="20.85" customHeight="1">
      <c r="A35" s="4"/>
      <c r="B35" s="4"/>
      <c r="C35" s="4"/>
      <c r="D35" s="4"/>
      <c r="E35" s="4"/>
      <c r="F35" s="4"/>
      <c r="G35" s="4"/>
      <c r="H35" s="4"/>
      <c r="I35" s="4"/>
    </row>
    <row r="36" spans="1:13" ht="20.85" customHeight="1">
      <c r="A36" s="4"/>
      <c r="B36" s="4"/>
      <c r="C36" s="4"/>
      <c r="D36" s="4"/>
      <c r="E36" s="4"/>
      <c r="F36" s="4"/>
      <c r="G36" s="4"/>
      <c r="H36" s="4"/>
      <c r="I36" s="4"/>
    </row>
  </sheetData>
  <mergeCells count="60">
    <mergeCell ref="A33:F33"/>
    <mergeCell ref="G33:H33"/>
    <mergeCell ref="B28:F28"/>
    <mergeCell ref="G28:H28"/>
    <mergeCell ref="B29:F29"/>
    <mergeCell ref="G29:H29"/>
    <mergeCell ref="B30:F30"/>
    <mergeCell ref="G30:H30"/>
    <mergeCell ref="B31:F31"/>
    <mergeCell ref="G31:H31"/>
    <mergeCell ref="B32:F32"/>
    <mergeCell ref="G32:H32"/>
    <mergeCell ref="B27:F27"/>
    <mergeCell ref="G27:H27"/>
    <mergeCell ref="G21:H21"/>
    <mergeCell ref="B21:F21"/>
    <mergeCell ref="B22:F22"/>
    <mergeCell ref="B23:F23"/>
    <mergeCell ref="G22:H22"/>
    <mergeCell ref="G23:H23"/>
    <mergeCell ref="B24:F24"/>
    <mergeCell ref="G24:H24"/>
    <mergeCell ref="B25:F25"/>
    <mergeCell ref="G25:H25"/>
    <mergeCell ref="B26:F26"/>
    <mergeCell ref="G26:H26"/>
    <mergeCell ref="A1:I2"/>
    <mergeCell ref="B10:F10"/>
    <mergeCell ref="G10:H10"/>
    <mergeCell ref="E3:F3"/>
    <mergeCell ref="B5:G5"/>
    <mergeCell ref="B6:G6"/>
    <mergeCell ref="B7:G7"/>
    <mergeCell ref="H5:H7"/>
    <mergeCell ref="I5:I7"/>
    <mergeCell ref="A8:I8"/>
    <mergeCell ref="A9:D9"/>
    <mergeCell ref="E9:I9"/>
    <mergeCell ref="A3:D3"/>
    <mergeCell ref="A4:E4"/>
    <mergeCell ref="B19:F19"/>
    <mergeCell ref="G19:H19"/>
    <mergeCell ref="B20:F20"/>
    <mergeCell ref="G20:H20"/>
    <mergeCell ref="B12:F12"/>
    <mergeCell ref="B11:F11"/>
    <mergeCell ref="G11:H11"/>
    <mergeCell ref="G17:H17"/>
    <mergeCell ref="B18:F18"/>
    <mergeCell ref="G18:H18"/>
    <mergeCell ref="B13:F13"/>
    <mergeCell ref="G13:H13"/>
    <mergeCell ref="B14:F14"/>
    <mergeCell ref="G14:H14"/>
    <mergeCell ref="B15:F15"/>
    <mergeCell ref="G15:H15"/>
    <mergeCell ref="B16:F16"/>
    <mergeCell ref="G16:H16"/>
    <mergeCell ref="B17:F17"/>
    <mergeCell ref="G12:H12"/>
  </mergeCells>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oddFooter>&amp;L&amp;G&amp;C&amp;"-,Negrito"&amp;9Camila Diel Bobrzyk
 &amp;"-,Regular"Engenheira Civil 
CREA MT025305&amp;R&amp;P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8"/>
  <sheetViews>
    <sheetView showZeros="0" tabSelected="1" view="pageBreakPreview" topLeftCell="B7" zoomScale="85" zoomScaleNormal="80" zoomScaleSheetLayoutView="85" workbookViewId="0">
      <selection activeCell="K16" sqref="K16"/>
    </sheetView>
  </sheetViews>
  <sheetFormatPr defaultRowHeight="20.85" customHeight="1"/>
  <cols>
    <col min="1" max="1" width="13.7109375" style="106" customWidth="1"/>
    <col min="2" max="2" width="28.5703125" style="106" customWidth="1"/>
    <col min="3" max="3" width="4" style="106" customWidth="1"/>
    <col min="4" max="4" width="2.7109375" style="106" customWidth="1"/>
    <col min="5" max="5" width="9.5703125" style="106" customWidth="1"/>
    <col min="6" max="6" width="15.7109375" style="106" customWidth="1"/>
    <col min="7" max="7" width="20.42578125" style="106" customWidth="1"/>
    <col min="8" max="8" width="11.7109375" style="106" customWidth="1"/>
    <col min="9" max="9" width="16.140625" style="106" customWidth="1"/>
    <col min="10" max="10" width="11.7109375" style="106" customWidth="1"/>
    <col min="11" max="11" width="9.140625" style="106"/>
    <col min="12" max="12" width="10" style="106" customWidth="1"/>
    <col min="13" max="13" width="12.140625" style="106" customWidth="1"/>
    <col min="14" max="14" width="9.140625" style="106"/>
    <col min="15" max="15" width="9.7109375" style="106" customWidth="1"/>
    <col min="16" max="16" width="11.85546875" style="106" customWidth="1"/>
    <col min="17" max="18" width="9.140625" style="106" customWidth="1"/>
    <col min="19" max="19" width="12.42578125" style="106" customWidth="1"/>
    <col min="20" max="21" width="9.140625" style="106"/>
    <col min="22" max="22" width="12.140625" style="106" customWidth="1"/>
    <col min="23" max="23" width="9.140625" style="106"/>
    <col min="24" max="24" width="9.85546875" style="106" customWidth="1"/>
    <col min="25" max="25" width="11.85546875" style="106" customWidth="1"/>
    <col min="26" max="26" width="9.140625" style="106"/>
    <col min="27" max="27" width="12.5703125" style="106" customWidth="1"/>
    <col min="28" max="16384" width="9.140625" style="106"/>
  </cols>
  <sheetData>
    <row r="1" spans="1:105" s="155" customFormat="1" ht="20.85" customHeight="1">
      <c r="A1" s="521" t="str">
        <f>Orçamento!A1</f>
        <v xml:space="preserve"> Ampliação e Reforma PSF Boa Esperança</v>
      </c>
      <c r="B1" s="522"/>
      <c r="C1" s="522"/>
      <c r="D1" s="522"/>
      <c r="E1" s="522"/>
      <c r="F1" s="522"/>
      <c r="G1" s="522"/>
      <c r="H1" s="522"/>
      <c r="I1" s="522"/>
      <c r="J1" s="522"/>
      <c r="K1" s="522"/>
      <c r="L1" s="522"/>
      <c r="AB1" s="209"/>
      <c r="AC1" s="209"/>
      <c r="AD1" s="209"/>
      <c r="AE1" s="209"/>
      <c r="AF1" s="209"/>
      <c r="AG1" s="209"/>
      <c r="AH1" s="209"/>
      <c r="AI1" s="209"/>
      <c r="AJ1" s="209"/>
      <c r="AK1" s="209"/>
      <c r="AL1" s="204"/>
      <c r="AM1" s="204"/>
      <c r="AN1" s="204"/>
      <c r="AO1" s="204"/>
      <c r="AP1" s="204"/>
    </row>
    <row r="2" spans="1:105" s="155" customFormat="1" ht="20.85" customHeight="1">
      <c r="A2" s="521" t="s">
        <v>274</v>
      </c>
      <c r="B2" s="522"/>
      <c r="C2" s="522"/>
      <c r="D2" s="522"/>
      <c r="E2" s="522"/>
      <c r="F2" s="522"/>
      <c r="G2" s="522"/>
      <c r="H2" s="522"/>
      <c r="I2" s="522"/>
      <c r="J2" s="522"/>
      <c r="K2" s="522"/>
      <c r="L2" s="522"/>
      <c r="AB2" s="209"/>
      <c r="AC2" s="209"/>
      <c r="AD2" s="209"/>
      <c r="AE2" s="209"/>
      <c r="AF2" s="209"/>
      <c r="AG2" s="209"/>
      <c r="AH2" s="209"/>
      <c r="AI2" s="209"/>
      <c r="AJ2" s="209"/>
      <c r="AK2" s="209"/>
      <c r="AL2" s="204"/>
      <c r="AM2" s="204"/>
      <c r="AN2" s="204"/>
      <c r="AO2" s="204"/>
      <c r="AP2" s="204"/>
    </row>
    <row r="3" spans="1:105" s="163" customFormat="1" ht="21" customHeight="1">
      <c r="A3" s="210" t="str">
        <f>Orçamento!A3</f>
        <v>Proprietário:  Municipio de Sorriso</v>
      </c>
      <c r="B3" s="157"/>
      <c r="C3" s="158"/>
      <c r="D3" s="159"/>
      <c r="E3" s="493" t="s">
        <v>7</v>
      </c>
      <c r="F3" s="493"/>
      <c r="G3" s="160">
        <f>Resumo!G3</f>
        <v>0</v>
      </c>
      <c r="H3" s="206" t="s">
        <v>9</v>
      </c>
      <c r="I3" s="162">
        <f>Orçamento!J3</f>
        <v>43948</v>
      </c>
      <c r="AB3" s="209"/>
      <c r="AC3" s="209"/>
      <c r="AD3" s="209"/>
      <c r="AE3" s="209"/>
      <c r="AF3" s="209"/>
      <c r="AG3" s="209"/>
      <c r="AH3" s="209"/>
      <c r="AI3" s="209"/>
      <c r="AJ3" s="209"/>
      <c r="AK3" s="209"/>
      <c r="AL3" s="36"/>
      <c r="AM3" s="36"/>
      <c r="AN3" s="36"/>
      <c r="AO3" s="36"/>
      <c r="AP3" s="36"/>
    </row>
    <row r="4" spans="1:105" s="163" customFormat="1" ht="24" customHeight="1">
      <c r="A4" s="527" t="str">
        <f>Orçamento!B4</f>
        <v xml:space="preserve"> Ampliação e Reforma PSF Boa Esperança</v>
      </c>
      <c r="B4" s="528"/>
      <c r="C4" s="528"/>
      <c r="D4" s="528"/>
      <c r="E4" s="528"/>
      <c r="F4" s="206" t="s">
        <v>8</v>
      </c>
      <c r="G4" s="160">
        <f>G3/B6</f>
        <v>0</v>
      </c>
      <c r="H4" s="206" t="s">
        <v>10</v>
      </c>
      <c r="I4" s="165">
        <f>'BDI - Serviços'!I25</f>
        <v>0.24940000000000001</v>
      </c>
      <c r="O4" s="205"/>
      <c r="P4" s="211"/>
      <c r="Q4" s="212"/>
      <c r="R4" s="212"/>
      <c r="S4" s="212"/>
      <c r="T4" s="212"/>
      <c r="U4" s="212"/>
      <c r="V4" s="212"/>
      <c r="W4" s="212"/>
      <c r="X4" s="212"/>
      <c r="Y4" s="212"/>
      <c r="Z4" s="212"/>
      <c r="AA4" s="212"/>
      <c r="AB4" s="209"/>
      <c r="AC4" s="209"/>
      <c r="AD4" s="209"/>
      <c r="AE4" s="209"/>
      <c r="AF4" s="209"/>
      <c r="AG4" s="209"/>
      <c r="AH4" s="209"/>
      <c r="AI4" s="209"/>
      <c r="AJ4" s="209"/>
      <c r="AK4" s="209"/>
      <c r="AL4" s="36"/>
      <c r="AM4" s="36"/>
      <c r="AN4" s="36"/>
      <c r="AO4" s="36"/>
      <c r="AP4" s="36"/>
    </row>
    <row r="5" spans="1:105" s="163" customFormat="1" ht="24.75" customHeight="1">
      <c r="A5" s="210" t="str">
        <f>Orçamento!A5</f>
        <v>Local:</v>
      </c>
      <c r="B5" s="524" t="str">
        <f>Orçamento!B5</f>
        <v xml:space="preserve">Local: Avenida das Bromélias esq. Rua dos Cedros, Quadra 01, Loteamento Boa Esperança , Distrito Boa Esperança </v>
      </c>
      <c r="C5" s="524"/>
      <c r="D5" s="524"/>
      <c r="E5" s="524"/>
      <c r="F5" s="524"/>
      <c r="G5" s="524"/>
      <c r="H5" s="166" t="s">
        <v>11</v>
      </c>
      <c r="I5" s="167" t="str">
        <f>Resumo!I5</f>
        <v>SINAPI - MARÇO 2020 - DESONERADO</v>
      </c>
      <c r="O5" s="205"/>
      <c r="P5" s="211"/>
      <c r="Q5" s="212"/>
      <c r="R5" s="212"/>
      <c r="S5" s="212"/>
      <c r="T5" s="212"/>
      <c r="U5" s="212"/>
      <c r="V5" s="212"/>
      <c r="W5" s="212"/>
      <c r="X5" s="212"/>
      <c r="Y5" s="212"/>
      <c r="Z5" s="212"/>
      <c r="AA5" s="212"/>
      <c r="AB5" s="36"/>
      <c r="AC5" s="36"/>
      <c r="AD5" s="36"/>
      <c r="AE5" s="36"/>
      <c r="AF5" s="36"/>
      <c r="AG5" s="36"/>
      <c r="AH5" s="36"/>
      <c r="AI5" s="36"/>
      <c r="AJ5" s="36"/>
      <c r="AK5" s="36"/>
      <c r="AL5" s="36"/>
      <c r="AM5" s="36"/>
      <c r="AN5" s="36"/>
      <c r="AO5" s="36"/>
      <c r="AP5" s="36"/>
    </row>
    <row r="6" spans="1:105" s="163" customFormat="1" ht="21" customHeight="1">
      <c r="A6" s="210" t="str">
        <f>Orçamento!A6</f>
        <v xml:space="preserve">Área Ampliação: </v>
      </c>
      <c r="B6" s="496">
        <f>Orçamento!B6</f>
        <v>142.26</v>
      </c>
      <c r="C6" s="496"/>
      <c r="D6" s="496"/>
      <c r="E6" s="496"/>
      <c r="F6" s="512" t="str">
        <f>Orçamento!E8</f>
        <v>Arredondamentos: Opções → Avançado → Fórmulas → "Definir Precisão Conforme Exibido"</v>
      </c>
      <c r="G6" s="512"/>
      <c r="H6" s="512"/>
      <c r="I6" s="512"/>
      <c r="J6" s="512"/>
      <c r="K6" s="512"/>
      <c r="L6" s="512"/>
      <c r="O6" s="205"/>
      <c r="P6" s="211"/>
      <c r="Q6" s="212"/>
      <c r="R6" s="212"/>
      <c r="S6" s="212"/>
      <c r="T6" s="212"/>
      <c r="U6" s="212"/>
      <c r="V6" s="212"/>
      <c r="W6" s="212"/>
      <c r="X6" s="212"/>
      <c r="Y6" s="212"/>
      <c r="Z6" s="212"/>
      <c r="AA6" s="212"/>
      <c r="AB6" s="36"/>
      <c r="AC6" s="36"/>
      <c r="AD6" s="36"/>
      <c r="AE6" s="36"/>
      <c r="AF6" s="36"/>
      <c r="AG6" s="36"/>
      <c r="AH6" s="36"/>
      <c r="AI6" s="36"/>
      <c r="AJ6" s="36"/>
      <c r="AK6" s="36"/>
      <c r="AL6" s="36"/>
      <c r="AM6" s="36"/>
      <c r="AN6" s="36"/>
      <c r="AO6" s="36"/>
      <c r="AP6" s="36"/>
    </row>
    <row r="7" spans="1:105" s="140" customFormat="1" ht="21" customHeight="1">
      <c r="A7" s="431" t="s">
        <v>861</v>
      </c>
      <c r="B7" s="469">
        <f>Orçamento!$B$7</f>
        <v>49.7</v>
      </c>
      <c r="C7" s="469"/>
      <c r="D7" s="469"/>
      <c r="E7" s="469"/>
      <c r="F7" s="469"/>
      <c r="G7" s="469"/>
      <c r="H7" s="469"/>
      <c r="I7" s="469"/>
      <c r="J7" s="469"/>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row>
    <row r="8" spans="1:105" s="163" customFormat="1" ht="21" customHeight="1">
      <c r="A8" s="534" t="str">
        <f>Orçamento!A8</f>
        <v>Responsável Técnico: Camila Diel Bobrzyk - CREA MT025305</v>
      </c>
      <c r="B8" s="535"/>
      <c r="C8" s="535"/>
      <c r="D8" s="535"/>
      <c r="E8" s="535"/>
      <c r="F8" s="535"/>
      <c r="G8" s="535"/>
      <c r="H8" s="535"/>
      <c r="I8" s="535"/>
      <c r="J8" s="535"/>
      <c r="K8" s="535"/>
      <c r="L8" s="535"/>
      <c r="O8" s="205"/>
      <c r="P8" s="211"/>
      <c r="Q8" s="212"/>
      <c r="R8" s="212"/>
      <c r="S8" s="212"/>
      <c r="T8" s="212"/>
      <c r="U8" s="212"/>
      <c r="V8" s="212"/>
      <c r="W8" s="212"/>
      <c r="X8" s="212"/>
      <c r="Y8" s="212"/>
      <c r="Z8" s="212"/>
      <c r="AA8" s="212"/>
      <c r="AB8" s="36"/>
      <c r="AC8" s="36"/>
      <c r="AD8" s="36"/>
      <c r="AE8" s="36"/>
      <c r="AF8" s="36"/>
      <c r="AG8" s="36"/>
      <c r="AH8" s="36"/>
      <c r="AI8" s="36"/>
      <c r="AJ8" s="36"/>
      <c r="AK8" s="36"/>
      <c r="AL8" s="36"/>
      <c r="AM8" s="36"/>
      <c r="AN8" s="36"/>
      <c r="AO8" s="36"/>
      <c r="AP8" s="36"/>
    </row>
    <row r="9" spans="1:105" ht="20.85" customHeight="1">
      <c r="A9" s="532"/>
      <c r="B9" s="533"/>
      <c r="C9" s="533"/>
      <c r="D9" s="533"/>
      <c r="E9" s="533"/>
      <c r="F9" s="533"/>
      <c r="G9" s="533"/>
      <c r="H9" s="533"/>
      <c r="I9" s="533"/>
      <c r="J9" s="533"/>
      <c r="K9" s="533"/>
      <c r="L9" s="533"/>
      <c r="M9" s="207"/>
      <c r="N9" s="207"/>
      <c r="O9" s="208"/>
      <c r="P9" s="211"/>
      <c r="Q9" s="212"/>
      <c r="R9" s="212"/>
      <c r="S9" s="212"/>
      <c r="T9" s="212"/>
      <c r="U9" s="212"/>
      <c r="V9" s="212"/>
      <c r="W9" s="212"/>
      <c r="X9" s="212"/>
      <c r="Y9" s="212"/>
      <c r="Z9" s="212"/>
      <c r="AA9" s="212"/>
      <c r="AB9" s="36"/>
      <c r="AC9" s="36"/>
      <c r="AD9" s="36"/>
      <c r="AE9" s="36"/>
      <c r="AF9" s="36"/>
      <c r="AG9" s="36"/>
      <c r="AH9" s="36"/>
      <c r="AI9" s="36"/>
      <c r="AJ9" s="36"/>
      <c r="AK9" s="36"/>
      <c r="AL9" s="36"/>
      <c r="AM9" s="36"/>
      <c r="AN9" s="36"/>
      <c r="AO9" s="36"/>
      <c r="AP9" s="36"/>
    </row>
    <row r="10" spans="1:105" s="42" customFormat="1" ht="20.85" customHeight="1">
      <c r="A10" s="466" t="s">
        <v>27</v>
      </c>
      <c r="B10" s="466" t="s">
        <v>262</v>
      </c>
      <c r="C10" s="466"/>
      <c r="D10" s="466"/>
      <c r="E10" s="466"/>
      <c r="F10" s="466"/>
      <c r="G10" s="466" t="s">
        <v>28</v>
      </c>
      <c r="H10" s="466"/>
      <c r="I10" s="466" t="s">
        <v>29</v>
      </c>
      <c r="J10" s="523">
        <v>30</v>
      </c>
      <c r="K10" s="523"/>
      <c r="L10" s="523"/>
      <c r="M10" s="523">
        <f>J10+30</f>
        <v>60</v>
      </c>
      <c r="N10" s="523"/>
      <c r="O10" s="523"/>
      <c r="P10" s="523">
        <f>M10+30</f>
        <v>90</v>
      </c>
      <c r="Q10" s="523"/>
      <c r="R10" s="523"/>
      <c r="S10" s="523">
        <f>P10+30</f>
        <v>120</v>
      </c>
      <c r="T10" s="523"/>
      <c r="U10" s="523"/>
      <c r="V10" s="523">
        <f>S10+30</f>
        <v>150</v>
      </c>
      <c r="W10" s="523"/>
      <c r="X10" s="523"/>
      <c r="Y10" s="523">
        <f>V10+30</f>
        <v>180</v>
      </c>
      <c r="Z10" s="523"/>
      <c r="AA10" s="523"/>
      <c r="AB10" s="19"/>
      <c r="AC10" s="19"/>
      <c r="AD10" s="19"/>
      <c r="AE10" s="19"/>
      <c r="AF10" s="19"/>
      <c r="AG10" s="19"/>
      <c r="AH10" s="19"/>
      <c r="AI10" s="19"/>
      <c r="AJ10" s="19"/>
      <c r="AK10" s="19"/>
      <c r="AL10" s="19"/>
      <c r="AM10" s="19"/>
      <c r="AN10" s="19"/>
      <c r="AO10" s="19"/>
      <c r="AP10" s="19"/>
    </row>
    <row r="11" spans="1:105" s="42" customFormat="1" ht="20.85" customHeight="1">
      <c r="A11" s="466"/>
      <c r="B11" s="466"/>
      <c r="C11" s="466"/>
      <c r="D11" s="466"/>
      <c r="E11" s="466"/>
      <c r="F11" s="466"/>
      <c r="G11" s="466"/>
      <c r="H11" s="466"/>
      <c r="I11" s="466"/>
      <c r="J11" s="327" t="s">
        <v>78</v>
      </c>
      <c r="K11" s="327" t="s">
        <v>77</v>
      </c>
      <c r="L11" s="327" t="s">
        <v>79</v>
      </c>
      <c r="M11" s="327" t="s">
        <v>78</v>
      </c>
      <c r="N11" s="327" t="s">
        <v>77</v>
      </c>
      <c r="O11" s="327" t="s">
        <v>79</v>
      </c>
      <c r="P11" s="327" t="s">
        <v>78</v>
      </c>
      <c r="Q11" s="327" t="s">
        <v>77</v>
      </c>
      <c r="R11" s="327" t="s">
        <v>79</v>
      </c>
      <c r="S11" s="327" t="s">
        <v>78</v>
      </c>
      <c r="T11" s="327" t="s">
        <v>77</v>
      </c>
      <c r="U11" s="327" t="s">
        <v>79</v>
      </c>
      <c r="V11" s="327" t="s">
        <v>78</v>
      </c>
      <c r="W11" s="327" t="s">
        <v>77</v>
      </c>
      <c r="X11" s="327" t="s">
        <v>79</v>
      </c>
      <c r="Y11" s="327" t="s">
        <v>78</v>
      </c>
      <c r="Z11" s="327" t="s">
        <v>77</v>
      </c>
      <c r="AA11" s="327" t="s">
        <v>79</v>
      </c>
    </row>
    <row r="12" spans="1:105" s="42" customFormat="1" ht="20.85" customHeight="1">
      <c r="A12" s="280" t="str">
        <f>Resumo!A11</f>
        <v>1.0</v>
      </c>
      <c r="B12" s="525" t="str">
        <f>Resumo!B11</f>
        <v>SERVIÇOS PRELIMINARES</v>
      </c>
      <c r="C12" s="525"/>
      <c r="D12" s="525"/>
      <c r="E12" s="525"/>
      <c r="F12" s="525"/>
      <c r="G12" s="520">
        <f>Resumo!G11</f>
        <v>0</v>
      </c>
      <c r="H12" s="520"/>
      <c r="I12" s="281" t="e">
        <f t="shared" ref="I12:I33" si="0">G12/$G$34</f>
        <v>#DIV/0!</v>
      </c>
      <c r="J12" s="282">
        <f>K12*$G12</f>
        <v>0</v>
      </c>
      <c r="K12" s="283"/>
      <c r="L12" s="284">
        <f>K12</f>
        <v>0</v>
      </c>
      <c r="M12" s="282">
        <f t="shared" ref="M12:M32" si="1">N12*$G12</f>
        <v>0</v>
      </c>
      <c r="N12" s="283">
        <v>0</v>
      </c>
      <c r="O12" s="284">
        <f>L12+N12</f>
        <v>0</v>
      </c>
      <c r="P12" s="282">
        <f t="shared" ref="P12:P32" si="2">Q12*$G12</f>
        <v>0</v>
      </c>
      <c r="Q12" s="283">
        <v>0</v>
      </c>
      <c r="R12" s="284">
        <f>O12+Q12</f>
        <v>0</v>
      </c>
      <c r="S12" s="282">
        <f>T12*$G12</f>
        <v>0</v>
      </c>
      <c r="T12" s="283">
        <v>0</v>
      </c>
      <c r="U12" s="284">
        <f>R12+T12</f>
        <v>0</v>
      </c>
      <c r="V12" s="282">
        <f>W12*$G12</f>
        <v>0</v>
      </c>
      <c r="W12" s="283">
        <v>0</v>
      </c>
      <c r="X12" s="284">
        <f>U12+W12</f>
        <v>0</v>
      </c>
      <c r="Y12" s="282">
        <f>Z12*$G12</f>
        <v>0</v>
      </c>
      <c r="Z12" s="283">
        <v>0</v>
      </c>
      <c r="AA12" s="284">
        <f>X12+Z12</f>
        <v>0</v>
      </c>
    </row>
    <row r="13" spans="1:105" s="42" customFormat="1" ht="20.85" customHeight="1">
      <c r="A13" s="32" t="str">
        <f>Resumo!A12</f>
        <v>2.0</v>
      </c>
      <c r="B13" s="519" t="str">
        <f>Resumo!B12</f>
        <v>MOVIMENTO DE TERRA</v>
      </c>
      <c r="C13" s="519"/>
      <c r="D13" s="519"/>
      <c r="E13" s="519"/>
      <c r="F13" s="519"/>
      <c r="G13" s="520">
        <f>Resumo!G12</f>
        <v>0</v>
      </c>
      <c r="H13" s="520"/>
      <c r="I13" s="189" t="e">
        <f t="shared" si="0"/>
        <v>#DIV/0!</v>
      </c>
      <c r="J13" s="282">
        <f t="shared" ref="J13:J32" si="3">K13*$G13</f>
        <v>0</v>
      </c>
      <c r="K13" s="50"/>
      <c r="L13" s="41">
        <f t="shared" ref="L13:L29" si="4">K13</f>
        <v>0</v>
      </c>
      <c r="M13" s="282">
        <f t="shared" si="1"/>
        <v>0</v>
      </c>
      <c r="N13" s="50">
        <v>0</v>
      </c>
      <c r="O13" s="41">
        <f t="shared" ref="O13:O29" si="5">L13+N13</f>
        <v>0</v>
      </c>
      <c r="P13" s="282">
        <f t="shared" si="2"/>
        <v>0</v>
      </c>
      <c r="Q13" s="50"/>
      <c r="R13" s="41">
        <f t="shared" ref="R13:R29" si="6">O13+Q13</f>
        <v>0</v>
      </c>
      <c r="S13" s="105">
        <f t="shared" ref="S13:S29" si="7">T13*$G13</f>
        <v>0</v>
      </c>
      <c r="T13" s="50"/>
      <c r="U13" s="41">
        <f t="shared" ref="U13:U29" si="8">R13+T13</f>
        <v>0</v>
      </c>
      <c r="V13" s="105">
        <f t="shared" ref="V13:V29" si="9">W13*$G13</f>
        <v>0</v>
      </c>
      <c r="W13" s="50"/>
      <c r="X13" s="41">
        <f t="shared" ref="X13:X29" si="10">U13+W13</f>
        <v>0</v>
      </c>
      <c r="Y13" s="105">
        <f t="shared" ref="Y13:Y29" si="11">Z13*$G13</f>
        <v>0</v>
      </c>
      <c r="Z13" s="50"/>
      <c r="AA13" s="41">
        <f t="shared" ref="AA13:AA29" si="12">X13+Z13</f>
        <v>0</v>
      </c>
    </row>
    <row r="14" spans="1:105" s="42" customFormat="1" ht="20.85" customHeight="1">
      <c r="A14" s="32" t="str">
        <f>Resumo!A13</f>
        <v>3.0</v>
      </c>
      <c r="B14" s="519" t="str">
        <f>Resumo!B13</f>
        <v>INFRA ESTRUTURA</v>
      </c>
      <c r="C14" s="519"/>
      <c r="D14" s="519"/>
      <c r="E14" s="519"/>
      <c r="F14" s="519"/>
      <c r="G14" s="520">
        <f>Resumo!G13</f>
        <v>0</v>
      </c>
      <c r="H14" s="520"/>
      <c r="I14" s="189" t="e">
        <f t="shared" si="0"/>
        <v>#DIV/0!</v>
      </c>
      <c r="J14" s="282">
        <f t="shared" si="3"/>
        <v>0</v>
      </c>
      <c r="K14" s="50"/>
      <c r="L14" s="41">
        <f t="shared" si="4"/>
        <v>0</v>
      </c>
      <c r="M14" s="282">
        <f t="shared" si="1"/>
        <v>0</v>
      </c>
      <c r="N14" s="50"/>
      <c r="O14" s="41">
        <f t="shared" si="5"/>
        <v>0</v>
      </c>
      <c r="P14" s="282">
        <f t="shared" si="2"/>
        <v>0</v>
      </c>
      <c r="Q14" s="50"/>
      <c r="R14" s="41">
        <f t="shared" si="6"/>
        <v>0</v>
      </c>
      <c r="S14" s="105">
        <f t="shared" si="7"/>
        <v>0</v>
      </c>
      <c r="T14" s="50"/>
      <c r="U14" s="41">
        <f t="shared" si="8"/>
        <v>0</v>
      </c>
      <c r="V14" s="105">
        <f t="shared" si="9"/>
        <v>0</v>
      </c>
      <c r="W14" s="50"/>
      <c r="X14" s="41">
        <f t="shared" si="10"/>
        <v>0</v>
      </c>
      <c r="Y14" s="105">
        <f t="shared" si="11"/>
        <v>0</v>
      </c>
      <c r="Z14" s="50"/>
      <c r="AA14" s="41">
        <f t="shared" si="12"/>
        <v>0</v>
      </c>
    </row>
    <row r="15" spans="1:105" s="42" customFormat="1" ht="20.85" customHeight="1">
      <c r="A15" s="32" t="str">
        <f>Resumo!A14</f>
        <v>4.0</v>
      </c>
      <c r="B15" s="519" t="str">
        <f>Resumo!B14</f>
        <v>SUPRA ESTRUTURA</v>
      </c>
      <c r="C15" s="519"/>
      <c r="D15" s="519"/>
      <c r="E15" s="519"/>
      <c r="F15" s="519"/>
      <c r="G15" s="520">
        <f>Resumo!G14</f>
        <v>0</v>
      </c>
      <c r="H15" s="520"/>
      <c r="I15" s="189" t="e">
        <f t="shared" si="0"/>
        <v>#DIV/0!</v>
      </c>
      <c r="J15" s="282">
        <f t="shared" si="3"/>
        <v>0</v>
      </c>
      <c r="K15" s="50"/>
      <c r="L15" s="41">
        <f t="shared" si="4"/>
        <v>0</v>
      </c>
      <c r="M15" s="282">
        <f t="shared" si="1"/>
        <v>0</v>
      </c>
      <c r="N15" s="50"/>
      <c r="O15" s="41">
        <f t="shared" si="5"/>
        <v>0</v>
      </c>
      <c r="P15" s="282">
        <f t="shared" si="2"/>
        <v>0</v>
      </c>
      <c r="Q15" s="50"/>
      <c r="R15" s="41">
        <f t="shared" si="6"/>
        <v>0</v>
      </c>
      <c r="S15" s="105">
        <f t="shared" si="7"/>
        <v>0</v>
      </c>
      <c r="T15" s="50">
        <v>0</v>
      </c>
      <c r="U15" s="41">
        <f t="shared" si="8"/>
        <v>0</v>
      </c>
      <c r="V15" s="105">
        <f t="shared" si="9"/>
        <v>0</v>
      </c>
      <c r="W15" s="50"/>
      <c r="X15" s="41">
        <f t="shared" si="10"/>
        <v>0</v>
      </c>
      <c r="Y15" s="105">
        <f t="shared" si="11"/>
        <v>0</v>
      </c>
      <c r="Z15" s="50"/>
      <c r="AA15" s="41">
        <f t="shared" si="12"/>
        <v>0</v>
      </c>
    </row>
    <row r="16" spans="1:105" s="42" customFormat="1" ht="20.85" customHeight="1">
      <c r="A16" s="32" t="str">
        <f>Resumo!A15</f>
        <v>5.0</v>
      </c>
      <c r="B16" s="519" t="str">
        <f>Resumo!B15</f>
        <v>IMPERMEABILIZAÇÃO E TRATAMENTOS</v>
      </c>
      <c r="C16" s="519"/>
      <c r="D16" s="519"/>
      <c r="E16" s="519"/>
      <c r="F16" s="519"/>
      <c r="G16" s="520">
        <f>Resumo!G15</f>
        <v>0</v>
      </c>
      <c r="H16" s="520"/>
      <c r="I16" s="189" t="e">
        <f t="shared" si="0"/>
        <v>#DIV/0!</v>
      </c>
      <c r="J16" s="282">
        <f t="shared" si="3"/>
        <v>0</v>
      </c>
      <c r="K16" s="50"/>
      <c r="L16" s="41">
        <f t="shared" si="4"/>
        <v>0</v>
      </c>
      <c r="M16" s="282">
        <f t="shared" si="1"/>
        <v>0</v>
      </c>
      <c r="N16" s="50"/>
      <c r="O16" s="41">
        <f t="shared" si="5"/>
        <v>0</v>
      </c>
      <c r="P16" s="282">
        <f t="shared" si="2"/>
        <v>0</v>
      </c>
      <c r="Q16" s="50"/>
      <c r="R16" s="41">
        <f t="shared" si="6"/>
        <v>0</v>
      </c>
      <c r="S16" s="105">
        <f t="shared" si="7"/>
        <v>0</v>
      </c>
      <c r="T16" s="50">
        <v>0</v>
      </c>
      <c r="U16" s="41">
        <f t="shared" si="8"/>
        <v>0</v>
      </c>
      <c r="V16" s="105">
        <f t="shared" si="9"/>
        <v>0</v>
      </c>
      <c r="W16" s="50"/>
      <c r="X16" s="41">
        <f t="shared" si="10"/>
        <v>0</v>
      </c>
      <c r="Y16" s="105">
        <f t="shared" si="11"/>
        <v>0</v>
      </c>
      <c r="Z16" s="50"/>
      <c r="AA16" s="41">
        <f t="shared" si="12"/>
        <v>0</v>
      </c>
    </row>
    <row r="17" spans="1:27" s="42" customFormat="1" ht="20.85" customHeight="1">
      <c r="A17" s="32" t="str">
        <f>Resumo!A16</f>
        <v>6.0</v>
      </c>
      <c r="B17" s="519" t="str">
        <f>Resumo!B16</f>
        <v>ALVENARIAS E VEDAÇÕES</v>
      </c>
      <c r="C17" s="519"/>
      <c r="D17" s="519"/>
      <c r="E17" s="519"/>
      <c r="F17" s="519"/>
      <c r="G17" s="520">
        <f>Resumo!G16</f>
        <v>0</v>
      </c>
      <c r="H17" s="520"/>
      <c r="I17" s="189" t="e">
        <f t="shared" si="0"/>
        <v>#DIV/0!</v>
      </c>
      <c r="J17" s="282">
        <f t="shared" si="3"/>
        <v>0</v>
      </c>
      <c r="K17" s="50"/>
      <c r="L17" s="41">
        <f t="shared" si="4"/>
        <v>0</v>
      </c>
      <c r="M17" s="282">
        <f t="shared" si="1"/>
        <v>0</v>
      </c>
      <c r="N17" s="50"/>
      <c r="O17" s="41">
        <f t="shared" si="5"/>
        <v>0</v>
      </c>
      <c r="P17" s="282">
        <f t="shared" si="2"/>
        <v>0</v>
      </c>
      <c r="Q17" s="50"/>
      <c r="R17" s="41">
        <f t="shared" si="6"/>
        <v>0</v>
      </c>
      <c r="S17" s="105">
        <f t="shared" si="7"/>
        <v>0</v>
      </c>
      <c r="T17" s="50">
        <v>0</v>
      </c>
      <c r="U17" s="41">
        <f t="shared" si="8"/>
        <v>0</v>
      </c>
      <c r="V17" s="105">
        <f t="shared" si="9"/>
        <v>0</v>
      </c>
      <c r="W17" s="50"/>
      <c r="X17" s="41">
        <f t="shared" si="10"/>
        <v>0</v>
      </c>
      <c r="Y17" s="105">
        <f t="shared" si="11"/>
        <v>0</v>
      </c>
      <c r="Z17" s="50"/>
      <c r="AA17" s="41">
        <f t="shared" si="12"/>
        <v>0</v>
      </c>
    </row>
    <row r="18" spans="1:27" s="42" customFormat="1" ht="20.85" customHeight="1">
      <c r="A18" s="32" t="str">
        <f>Resumo!A17</f>
        <v>7.0</v>
      </c>
      <c r="B18" s="519" t="str">
        <f>Resumo!B17</f>
        <v>REVESTIMENTOS</v>
      </c>
      <c r="C18" s="519"/>
      <c r="D18" s="519"/>
      <c r="E18" s="519"/>
      <c r="F18" s="519"/>
      <c r="G18" s="520">
        <f>Resumo!G17</f>
        <v>0</v>
      </c>
      <c r="H18" s="520"/>
      <c r="I18" s="189" t="e">
        <f t="shared" si="0"/>
        <v>#DIV/0!</v>
      </c>
      <c r="J18" s="282">
        <f t="shared" si="3"/>
        <v>0</v>
      </c>
      <c r="K18" s="50"/>
      <c r="L18" s="41">
        <f t="shared" si="4"/>
        <v>0</v>
      </c>
      <c r="M18" s="282">
        <f t="shared" si="1"/>
        <v>0</v>
      </c>
      <c r="N18" s="50"/>
      <c r="O18" s="41">
        <f t="shared" si="5"/>
        <v>0</v>
      </c>
      <c r="P18" s="282">
        <f t="shared" si="2"/>
        <v>0</v>
      </c>
      <c r="Q18" s="50"/>
      <c r="R18" s="41">
        <f t="shared" si="6"/>
        <v>0</v>
      </c>
      <c r="S18" s="105">
        <f t="shared" si="7"/>
        <v>0</v>
      </c>
      <c r="T18" s="50">
        <v>0</v>
      </c>
      <c r="U18" s="41">
        <f t="shared" si="8"/>
        <v>0</v>
      </c>
      <c r="V18" s="105">
        <f t="shared" si="9"/>
        <v>0</v>
      </c>
      <c r="W18" s="50"/>
      <c r="X18" s="41">
        <f t="shared" si="10"/>
        <v>0</v>
      </c>
      <c r="Y18" s="105">
        <f t="shared" si="11"/>
        <v>0</v>
      </c>
      <c r="Z18" s="50"/>
      <c r="AA18" s="41">
        <f t="shared" si="12"/>
        <v>0</v>
      </c>
    </row>
    <row r="19" spans="1:27" s="42" customFormat="1" ht="20.85" customHeight="1">
      <c r="A19" s="32" t="str">
        <f>Resumo!A18</f>
        <v>8.0</v>
      </c>
      <c r="B19" s="519" t="str">
        <f>Resumo!B18</f>
        <v>COBERTURA</v>
      </c>
      <c r="C19" s="519"/>
      <c r="D19" s="519"/>
      <c r="E19" s="519"/>
      <c r="F19" s="519"/>
      <c r="G19" s="520">
        <f>Resumo!G18</f>
        <v>0</v>
      </c>
      <c r="H19" s="520"/>
      <c r="I19" s="189" t="e">
        <f t="shared" si="0"/>
        <v>#DIV/0!</v>
      </c>
      <c r="J19" s="282">
        <f t="shared" si="3"/>
        <v>0</v>
      </c>
      <c r="K19" s="50"/>
      <c r="L19" s="41">
        <f t="shared" si="4"/>
        <v>0</v>
      </c>
      <c r="M19" s="282">
        <f t="shared" si="1"/>
        <v>0</v>
      </c>
      <c r="N19" s="50"/>
      <c r="O19" s="41">
        <f t="shared" si="5"/>
        <v>0</v>
      </c>
      <c r="P19" s="282">
        <f t="shared" si="2"/>
        <v>0</v>
      </c>
      <c r="Q19" s="50"/>
      <c r="R19" s="41">
        <f t="shared" si="6"/>
        <v>0</v>
      </c>
      <c r="S19" s="105">
        <f t="shared" si="7"/>
        <v>0</v>
      </c>
      <c r="T19" s="50">
        <v>0</v>
      </c>
      <c r="U19" s="41">
        <f t="shared" si="8"/>
        <v>0</v>
      </c>
      <c r="V19" s="105">
        <f t="shared" si="9"/>
        <v>0</v>
      </c>
      <c r="W19" s="50"/>
      <c r="X19" s="41">
        <f t="shared" si="10"/>
        <v>0</v>
      </c>
      <c r="Y19" s="105">
        <f t="shared" si="11"/>
        <v>0</v>
      </c>
      <c r="Z19" s="50"/>
      <c r="AA19" s="41">
        <f t="shared" si="12"/>
        <v>0</v>
      </c>
    </row>
    <row r="20" spans="1:27" s="42" customFormat="1" ht="20.85" customHeight="1">
      <c r="A20" s="32" t="str">
        <f>Resumo!A19</f>
        <v>9.0</v>
      </c>
      <c r="B20" s="519" t="str">
        <f>Resumo!B19</f>
        <v>ESQUADRIAS</v>
      </c>
      <c r="C20" s="519"/>
      <c r="D20" s="519"/>
      <c r="E20" s="519"/>
      <c r="F20" s="519"/>
      <c r="G20" s="520">
        <f>Resumo!G19</f>
        <v>0</v>
      </c>
      <c r="H20" s="520"/>
      <c r="I20" s="189" t="e">
        <f t="shared" si="0"/>
        <v>#DIV/0!</v>
      </c>
      <c r="J20" s="282">
        <f t="shared" si="3"/>
        <v>0</v>
      </c>
      <c r="K20" s="50"/>
      <c r="L20" s="41">
        <f t="shared" si="4"/>
        <v>0</v>
      </c>
      <c r="M20" s="282">
        <f t="shared" si="1"/>
        <v>0</v>
      </c>
      <c r="N20" s="50"/>
      <c r="O20" s="41">
        <f t="shared" si="5"/>
        <v>0</v>
      </c>
      <c r="P20" s="282">
        <f t="shared" si="2"/>
        <v>0</v>
      </c>
      <c r="Q20" s="50"/>
      <c r="R20" s="41">
        <f t="shared" si="6"/>
        <v>0</v>
      </c>
      <c r="S20" s="105">
        <f t="shared" si="7"/>
        <v>0</v>
      </c>
      <c r="T20" s="50">
        <v>0</v>
      </c>
      <c r="U20" s="41">
        <f t="shared" si="8"/>
        <v>0</v>
      </c>
      <c r="V20" s="105">
        <f t="shared" si="9"/>
        <v>0</v>
      </c>
      <c r="W20" s="50"/>
      <c r="X20" s="41">
        <f t="shared" si="10"/>
        <v>0</v>
      </c>
      <c r="Y20" s="105">
        <f t="shared" si="11"/>
        <v>0</v>
      </c>
      <c r="Z20" s="50"/>
      <c r="AA20" s="41">
        <f t="shared" si="12"/>
        <v>0</v>
      </c>
    </row>
    <row r="21" spans="1:27" s="42" customFormat="1" ht="20.85" customHeight="1">
      <c r="A21" s="32" t="str">
        <f>Resumo!A20</f>
        <v>10.0</v>
      </c>
      <c r="B21" s="519" t="str">
        <f>Resumo!B20</f>
        <v>PISOS, RODAPÉS E SOLEIRAS</v>
      </c>
      <c r="C21" s="519"/>
      <c r="D21" s="519"/>
      <c r="E21" s="519"/>
      <c r="F21" s="519"/>
      <c r="G21" s="520">
        <f>Resumo!G20</f>
        <v>0</v>
      </c>
      <c r="H21" s="520"/>
      <c r="I21" s="189" t="e">
        <f t="shared" si="0"/>
        <v>#DIV/0!</v>
      </c>
      <c r="J21" s="282">
        <f t="shared" si="3"/>
        <v>0</v>
      </c>
      <c r="K21" s="50"/>
      <c r="L21" s="41">
        <f t="shared" si="4"/>
        <v>0</v>
      </c>
      <c r="M21" s="282">
        <f t="shared" si="1"/>
        <v>0</v>
      </c>
      <c r="N21" s="50"/>
      <c r="O21" s="41">
        <f t="shared" si="5"/>
        <v>0</v>
      </c>
      <c r="P21" s="282">
        <f t="shared" si="2"/>
        <v>0</v>
      </c>
      <c r="Q21" s="50"/>
      <c r="R21" s="41">
        <f t="shared" si="6"/>
        <v>0</v>
      </c>
      <c r="S21" s="105">
        <f t="shared" si="7"/>
        <v>0</v>
      </c>
      <c r="T21" s="50">
        <v>0</v>
      </c>
      <c r="U21" s="41">
        <f t="shared" si="8"/>
        <v>0</v>
      </c>
      <c r="V21" s="105">
        <f t="shared" si="9"/>
        <v>0</v>
      </c>
      <c r="W21" s="50"/>
      <c r="X21" s="41">
        <f t="shared" si="10"/>
        <v>0</v>
      </c>
      <c r="Y21" s="105">
        <f t="shared" si="11"/>
        <v>0</v>
      </c>
      <c r="Z21" s="50"/>
      <c r="AA21" s="41">
        <f t="shared" si="12"/>
        <v>0</v>
      </c>
    </row>
    <row r="22" spans="1:27" s="42" customFormat="1" ht="20.85" customHeight="1">
      <c r="A22" s="32" t="str">
        <f>Resumo!A21</f>
        <v>11.0</v>
      </c>
      <c r="B22" s="519" t="str">
        <f>Resumo!B21</f>
        <v>PINTURA</v>
      </c>
      <c r="C22" s="519"/>
      <c r="D22" s="519"/>
      <c r="E22" s="519"/>
      <c r="F22" s="519"/>
      <c r="G22" s="520">
        <f>Resumo!G21</f>
        <v>0</v>
      </c>
      <c r="H22" s="520"/>
      <c r="I22" s="189" t="e">
        <f t="shared" si="0"/>
        <v>#DIV/0!</v>
      </c>
      <c r="J22" s="282">
        <f t="shared" si="3"/>
        <v>0</v>
      </c>
      <c r="K22" s="50"/>
      <c r="L22" s="41">
        <f t="shared" si="4"/>
        <v>0</v>
      </c>
      <c r="M22" s="282">
        <f t="shared" si="1"/>
        <v>0</v>
      </c>
      <c r="N22" s="50"/>
      <c r="O22" s="41">
        <f t="shared" si="5"/>
        <v>0</v>
      </c>
      <c r="P22" s="282">
        <f t="shared" si="2"/>
        <v>0</v>
      </c>
      <c r="Q22" s="50"/>
      <c r="R22" s="41">
        <f t="shared" si="6"/>
        <v>0</v>
      </c>
      <c r="S22" s="105">
        <f t="shared" si="7"/>
        <v>0</v>
      </c>
      <c r="T22" s="50">
        <v>0</v>
      </c>
      <c r="U22" s="41">
        <f t="shared" si="8"/>
        <v>0</v>
      </c>
      <c r="V22" s="105">
        <f t="shared" si="9"/>
        <v>0</v>
      </c>
      <c r="W22" s="50"/>
      <c r="X22" s="41">
        <f t="shared" si="10"/>
        <v>0</v>
      </c>
      <c r="Y22" s="105">
        <f t="shared" si="11"/>
        <v>0</v>
      </c>
      <c r="Z22" s="50"/>
      <c r="AA22" s="41">
        <f t="shared" si="12"/>
        <v>0</v>
      </c>
    </row>
    <row r="23" spans="1:27" s="42" customFormat="1" ht="20.85" customHeight="1">
      <c r="A23" s="32" t="str">
        <f>Resumo!A22</f>
        <v>12.0</v>
      </c>
      <c r="B23" s="519" t="str">
        <f>Resumo!B22</f>
        <v>LOUÇAS, METAIS E ACESSÓRIOS</v>
      </c>
      <c r="C23" s="519"/>
      <c r="D23" s="519"/>
      <c r="E23" s="519"/>
      <c r="F23" s="519"/>
      <c r="G23" s="520">
        <f>Resumo!G22</f>
        <v>0</v>
      </c>
      <c r="H23" s="520"/>
      <c r="I23" s="189" t="e">
        <f t="shared" si="0"/>
        <v>#DIV/0!</v>
      </c>
      <c r="J23" s="282">
        <f t="shared" si="3"/>
        <v>0</v>
      </c>
      <c r="K23" s="50"/>
      <c r="L23" s="41">
        <f t="shared" si="4"/>
        <v>0</v>
      </c>
      <c r="M23" s="282">
        <f t="shared" si="1"/>
        <v>0</v>
      </c>
      <c r="N23" s="50"/>
      <c r="O23" s="41">
        <f t="shared" si="5"/>
        <v>0</v>
      </c>
      <c r="P23" s="282">
        <f t="shared" si="2"/>
        <v>0</v>
      </c>
      <c r="Q23" s="50"/>
      <c r="R23" s="41">
        <f t="shared" si="6"/>
        <v>0</v>
      </c>
      <c r="S23" s="105">
        <f t="shared" si="7"/>
        <v>0</v>
      </c>
      <c r="T23" s="50">
        <v>0</v>
      </c>
      <c r="U23" s="41">
        <f t="shared" si="8"/>
        <v>0</v>
      </c>
      <c r="V23" s="105">
        <f t="shared" si="9"/>
        <v>0</v>
      </c>
      <c r="W23" s="50"/>
      <c r="X23" s="41">
        <f t="shared" si="10"/>
        <v>0</v>
      </c>
      <c r="Y23" s="105">
        <f t="shared" si="11"/>
        <v>0</v>
      </c>
      <c r="Z23" s="50"/>
      <c r="AA23" s="41">
        <f t="shared" si="12"/>
        <v>0</v>
      </c>
    </row>
    <row r="24" spans="1:27" s="42" customFormat="1" ht="20.85" customHeight="1">
      <c r="A24" s="32" t="str">
        <f>Resumo!A23</f>
        <v>13.0</v>
      </c>
      <c r="B24" s="519" t="str">
        <f>Resumo!B23</f>
        <v>INSTALAÇÕES ELÉTRICAS</v>
      </c>
      <c r="C24" s="519"/>
      <c r="D24" s="519"/>
      <c r="E24" s="519"/>
      <c r="F24" s="519"/>
      <c r="G24" s="520">
        <f>Resumo!G23</f>
        <v>0</v>
      </c>
      <c r="H24" s="520"/>
      <c r="I24" s="189" t="e">
        <f t="shared" si="0"/>
        <v>#DIV/0!</v>
      </c>
      <c r="J24" s="282">
        <f t="shared" si="3"/>
        <v>0</v>
      </c>
      <c r="K24" s="50"/>
      <c r="L24" s="41">
        <f t="shared" si="4"/>
        <v>0</v>
      </c>
      <c r="M24" s="282">
        <f t="shared" si="1"/>
        <v>0</v>
      </c>
      <c r="N24" s="50">
        <v>0</v>
      </c>
      <c r="O24" s="41">
        <f t="shared" si="5"/>
        <v>0</v>
      </c>
      <c r="P24" s="282">
        <f t="shared" si="2"/>
        <v>0</v>
      </c>
      <c r="Q24" s="50"/>
      <c r="R24" s="41">
        <f t="shared" si="6"/>
        <v>0</v>
      </c>
      <c r="S24" s="105">
        <f t="shared" si="7"/>
        <v>0</v>
      </c>
      <c r="T24" s="50">
        <v>0</v>
      </c>
      <c r="U24" s="41">
        <f t="shared" si="8"/>
        <v>0</v>
      </c>
      <c r="V24" s="105">
        <f t="shared" si="9"/>
        <v>0</v>
      </c>
      <c r="W24" s="50"/>
      <c r="X24" s="41">
        <f t="shared" si="10"/>
        <v>0</v>
      </c>
      <c r="Y24" s="105">
        <f t="shared" si="11"/>
        <v>0</v>
      </c>
      <c r="Z24" s="50"/>
      <c r="AA24" s="41">
        <f t="shared" si="12"/>
        <v>0</v>
      </c>
    </row>
    <row r="25" spans="1:27" s="42" customFormat="1" ht="20.85" customHeight="1">
      <c r="A25" s="32" t="str">
        <f>Resumo!A24</f>
        <v>14.0</v>
      </c>
      <c r="B25" s="519" t="str">
        <f>Resumo!B24</f>
        <v>INSTALAÇÕES HIDRÁULICAS</v>
      </c>
      <c r="C25" s="519"/>
      <c r="D25" s="519"/>
      <c r="E25" s="519"/>
      <c r="F25" s="519"/>
      <c r="G25" s="520">
        <f>Resumo!G24</f>
        <v>0</v>
      </c>
      <c r="H25" s="520"/>
      <c r="I25" s="189" t="e">
        <f t="shared" si="0"/>
        <v>#DIV/0!</v>
      </c>
      <c r="J25" s="282">
        <f t="shared" si="3"/>
        <v>0</v>
      </c>
      <c r="K25" s="50"/>
      <c r="L25" s="41">
        <f t="shared" si="4"/>
        <v>0</v>
      </c>
      <c r="M25" s="282">
        <f t="shared" si="1"/>
        <v>0</v>
      </c>
      <c r="N25" s="50">
        <v>0</v>
      </c>
      <c r="O25" s="41">
        <f t="shared" si="5"/>
        <v>0</v>
      </c>
      <c r="P25" s="282">
        <f t="shared" si="2"/>
        <v>0</v>
      </c>
      <c r="Q25" s="50"/>
      <c r="R25" s="41">
        <f t="shared" si="6"/>
        <v>0</v>
      </c>
      <c r="S25" s="105">
        <f t="shared" si="7"/>
        <v>0</v>
      </c>
      <c r="T25" s="50">
        <v>0</v>
      </c>
      <c r="U25" s="41">
        <f t="shared" si="8"/>
        <v>0</v>
      </c>
      <c r="V25" s="105">
        <f t="shared" si="9"/>
        <v>0</v>
      </c>
      <c r="W25" s="50"/>
      <c r="X25" s="41">
        <f t="shared" si="10"/>
        <v>0</v>
      </c>
      <c r="Y25" s="105">
        <f t="shared" si="11"/>
        <v>0</v>
      </c>
      <c r="Z25" s="50"/>
      <c r="AA25" s="41">
        <f t="shared" si="12"/>
        <v>0</v>
      </c>
    </row>
    <row r="26" spans="1:27" s="42" customFormat="1" ht="20.85" customHeight="1">
      <c r="A26" s="32" t="str">
        <f>Resumo!A25</f>
        <v>15.0</v>
      </c>
      <c r="B26" s="519" t="str">
        <f>Resumo!B25</f>
        <v>DRENOS DE AR CONDICIONADO</v>
      </c>
      <c r="C26" s="519"/>
      <c r="D26" s="519"/>
      <c r="E26" s="519"/>
      <c r="F26" s="519"/>
      <c r="G26" s="520">
        <f>Resumo!G25</f>
        <v>0</v>
      </c>
      <c r="H26" s="520"/>
      <c r="I26" s="189" t="e">
        <f t="shared" si="0"/>
        <v>#DIV/0!</v>
      </c>
      <c r="J26" s="282">
        <f t="shared" si="3"/>
        <v>0</v>
      </c>
      <c r="K26" s="50"/>
      <c r="L26" s="41">
        <f t="shared" si="4"/>
        <v>0</v>
      </c>
      <c r="M26" s="282">
        <f t="shared" si="1"/>
        <v>0</v>
      </c>
      <c r="N26" s="50">
        <v>0</v>
      </c>
      <c r="O26" s="41">
        <f t="shared" si="5"/>
        <v>0</v>
      </c>
      <c r="P26" s="282">
        <f t="shared" si="2"/>
        <v>0</v>
      </c>
      <c r="Q26" s="50"/>
      <c r="R26" s="41">
        <f t="shared" si="6"/>
        <v>0</v>
      </c>
      <c r="S26" s="105">
        <f t="shared" si="7"/>
        <v>0</v>
      </c>
      <c r="T26" s="50">
        <v>0</v>
      </c>
      <c r="U26" s="41">
        <f t="shared" si="8"/>
        <v>0</v>
      </c>
      <c r="V26" s="105">
        <f t="shared" si="9"/>
        <v>0</v>
      </c>
      <c r="W26" s="50"/>
      <c r="X26" s="41">
        <f t="shared" si="10"/>
        <v>0</v>
      </c>
      <c r="Y26" s="105">
        <f t="shared" si="11"/>
        <v>0</v>
      </c>
      <c r="Z26" s="50"/>
      <c r="AA26" s="41">
        <f t="shared" si="12"/>
        <v>0</v>
      </c>
    </row>
    <row r="27" spans="1:27" s="42" customFormat="1" ht="20.85" customHeight="1">
      <c r="A27" s="32" t="str">
        <f>Resumo!A26</f>
        <v>16.0</v>
      </c>
      <c r="B27" s="519" t="str">
        <f>Resumo!B26</f>
        <v>INSTALAÇÕES SANITÁRIAS</v>
      </c>
      <c r="C27" s="519"/>
      <c r="D27" s="519"/>
      <c r="E27" s="519"/>
      <c r="F27" s="519"/>
      <c r="G27" s="520">
        <f>Resumo!G26</f>
        <v>0</v>
      </c>
      <c r="H27" s="520"/>
      <c r="I27" s="189" t="e">
        <f t="shared" si="0"/>
        <v>#DIV/0!</v>
      </c>
      <c r="J27" s="282">
        <f t="shared" si="3"/>
        <v>0</v>
      </c>
      <c r="K27" s="50"/>
      <c r="L27" s="41">
        <f t="shared" si="4"/>
        <v>0</v>
      </c>
      <c r="M27" s="282">
        <f t="shared" si="1"/>
        <v>0</v>
      </c>
      <c r="N27" s="50">
        <v>0</v>
      </c>
      <c r="O27" s="41">
        <f t="shared" si="5"/>
        <v>0</v>
      </c>
      <c r="P27" s="282">
        <f t="shared" si="2"/>
        <v>0</v>
      </c>
      <c r="Q27" s="50"/>
      <c r="R27" s="41">
        <f t="shared" si="6"/>
        <v>0</v>
      </c>
      <c r="S27" s="105">
        <f t="shared" si="7"/>
        <v>0</v>
      </c>
      <c r="T27" s="50">
        <v>0</v>
      </c>
      <c r="U27" s="41">
        <f t="shared" si="8"/>
        <v>0</v>
      </c>
      <c r="V27" s="105">
        <f t="shared" si="9"/>
        <v>0</v>
      </c>
      <c r="W27" s="50"/>
      <c r="X27" s="41">
        <f t="shared" si="10"/>
        <v>0</v>
      </c>
      <c r="Y27" s="105">
        <f t="shared" si="11"/>
        <v>0</v>
      </c>
      <c r="Z27" s="50"/>
      <c r="AA27" s="41">
        <f t="shared" si="12"/>
        <v>0</v>
      </c>
    </row>
    <row r="28" spans="1:27" s="42" customFormat="1" ht="20.85" customHeight="1">
      <c r="A28" s="32" t="str">
        <f>Resumo!A27</f>
        <v>17.0</v>
      </c>
      <c r="B28" s="519" t="str">
        <f>Resumo!B27</f>
        <v>INSTALAÇÕES PLUVIAIS</v>
      </c>
      <c r="C28" s="519"/>
      <c r="D28" s="519"/>
      <c r="E28" s="519"/>
      <c r="F28" s="519"/>
      <c r="G28" s="520">
        <f>Resumo!G27</f>
        <v>0</v>
      </c>
      <c r="H28" s="520"/>
      <c r="I28" s="189" t="e">
        <f t="shared" si="0"/>
        <v>#DIV/0!</v>
      </c>
      <c r="J28" s="282">
        <f t="shared" si="3"/>
        <v>0</v>
      </c>
      <c r="K28" s="50"/>
      <c r="L28" s="41">
        <f t="shared" si="4"/>
        <v>0</v>
      </c>
      <c r="M28" s="282">
        <f t="shared" si="1"/>
        <v>0</v>
      </c>
      <c r="N28" s="50">
        <v>0</v>
      </c>
      <c r="O28" s="41">
        <f t="shared" si="5"/>
        <v>0</v>
      </c>
      <c r="P28" s="282">
        <f t="shared" si="2"/>
        <v>0</v>
      </c>
      <c r="Q28" s="50"/>
      <c r="R28" s="41">
        <f t="shared" si="6"/>
        <v>0</v>
      </c>
      <c r="S28" s="105">
        <f t="shared" si="7"/>
        <v>0</v>
      </c>
      <c r="T28" s="50">
        <v>0</v>
      </c>
      <c r="U28" s="41">
        <f t="shared" si="8"/>
        <v>0</v>
      </c>
      <c r="V28" s="105">
        <f t="shared" si="9"/>
        <v>0</v>
      </c>
      <c r="W28" s="50"/>
      <c r="X28" s="41">
        <f t="shared" si="10"/>
        <v>0</v>
      </c>
      <c r="Y28" s="105">
        <f t="shared" si="11"/>
        <v>0</v>
      </c>
      <c r="Z28" s="50"/>
      <c r="AA28" s="41">
        <f t="shared" si="12"/>
        <v>0</v>
      </c>
    </row>
    <row r="29" spans="1:27" s="42" customFormat="1" ht="20.85" customHeight="1">
      <c r="A29" s="32" t="str">
        <f>Resumo!A28</f>
        <v>18.0</v>
      </c>
      <c r="B29" s="519" t="str">
        <f>Resumo!B28</f>
        <v>CLIMATIZAÇÃO</v>
      </c>
      <c r="C29" s="519"/>
      <c r="D29" s="519"/>
      <c r="E29" s="519"/>
      <c r="F29" s="519"/>
      <c r="G29" s="520">
        <f>Resumo!G28</f>
        <v>0</v>
      </c>
      <c r="H29" s="520"/>
      <c r="I29" s="189" t="e">
        <f t="shared" si="0"/>
        <v>#DIV/0!</v>
      </c>
      <c r="J29" s="282">
        <f t="shared" si="3"/>
        <v>0</v>
      </c>
      <c r="K29" s="50"/>
      <c r="L29" s="41">
        <f t="shared" si="4"/>
        <v>0</v>
      </c>
      <c r="M29" s="282">
        <f t="shared" si="1"/>
        <v>0</v>
      </c>
      <c r="N29" s="50">
        <v>0</v>
      </c>
      <c r="O29" s="41">
        <f t="shared" si="5"/>
        <v>0</v>
      </c>
      <c r="P29" s="282">
        <f t="shared" si="2"/>
        <v>0</v>
      </c>
      <c r="Q29" s="50"/>
      <c r="R29" s="41">
        <f t="shared" si="6"/>
        <v>0</v>
      </c>
      <c r="S29" s="105">
        <f t="shared" si="7"/>
        <v>0</v>
      </c>
      <c r="T29" s="50"/>
      <c r="U29" s="41">
        <f t="shared" si="8"/>
        <v>0</v>
      </c>
      <c r="V29" s="105">
        <f t="shared" si="9"/>
        <v>0</v>
      </c>
      <c r="W29" s="50"/>
      <c r="X29" s="41">
        <f t="shared" si="10"/>
        <v>0</v>
      </c>
      <c r="Y29" s="105">
        <f t="shared" si="11"/>
        <v>0</v>
      </c>
      <c r="Z29" s="50"/>
      <c r="AA29" s="41">
        <f t="shared" si="12"/>
        <v>0</v>
      </c>
    </row>
    <row r="30" spans="1:27" s="42" customFormat="1" ht="20.85" customHeight="1">
      <c r="A30" s="32" t="str">
        <f>Resumo!A29</f>
        <v>19.0</v>
      </c>
      <c r="B30" s="519" t="str">
        <f>Resumo!B29</f>
        <v>ÁREAS EXTERNAS E PAVIMENTAÇÕES</v>
      </c>
      <c r="C30" s="519"/>
      <c r="D30" s="519"/>
      <c r="E30" s="519"/>
      <c r="F30" s="519"/>
      <c r="G30" s="520">
        <f>Resumo!G29</f>
        <v>0</v>
      </c>
      <c r="H30" s="520"/>
      <c r="I30" s="189" t="e">
        <f t="shared" si="0"/>
        <v>#DIV/0!</v>
      </c>
      <c r="J30" s="282">
        <f t="shared" si="3"/>
        <v>0</v>
      </c>
      <c r="K30" s="50"/>
      <c r="L30" s="41">
        <f>K30</f>
        <v>0</v>
      </c>
      <c r="M30" s="282">
        <f t="shared" si="1"/>
        <v>0</v>
      </c>
      <c r="N30" s="50">
        <v>0</v>
      </c>
      <c r="O30" s="41">
        <f>L30+N30</f>
        <v>0</v>
      </c>
      <c r="P30" s="282">
        <f t="shared" si="2"/>
        <v>0</v>
      </c>
      <c r="Q30" s="50"/>
      <c r="R30" s="41">
        <f>O30+Q30</f>
        <v>0</v>
      </c>
      <c r="S30" s="105">
        <f>T30*$G30</f>
        <v>0</v>
      </c>
      <c r="T30" s="50"/>
      <c r="U30" s="41">
        <f>R30+T30</f>
        <v>0</v>
      </c>
      <c r="V30" s="105">
        <f>W30*$G30</f>
        <v>0</v>
      </c>
      <c r="W30" s="50"/>
      <c r="X30" s="41">
        <f>U30+W30</f>
        <v>0</v>
      </c>
      <c r="Y30" s="105">
        <f>Z30*$G30</f>
        <v>0</v>
      </c>
      <c r="Z30" s="50"/>
      <c r="AA30" s="41">
        <f>X30+Z30</f>
        <v>0</v>
      </c>
    </row>
    <row r="31" spans="1:27" s="42" customFormat="1" ht="20.85" customHeight="1">
      <c r="A31" s="32" t="str">
        <f>Resumo!A30</f>
        <v>20.0</v>
      </c>
      <c r="B31" s="519" t="str">
        <f>Resumo!B30</f>
        <v>LIMPEZAS</v>
      </c>
      <c r="C31" s="519"/>
      <c r="D31" s="519"/>
      <c r="E31" s="519"/>
      <c r="F31" s="519"/>
      <c r="G31" s="520">
        <f>Resumo!G30</f>
        <v>0</v>
      </c>
      <c r="H31" s="520"/>
      <c r="I31" s="189" t="e">
        <f t="shared" si="0"/>
        <v>#DIV/0!</v>
      </c>
      <c r="J31" s="282">
        <f t="shared" si="3"/>
        <v>0</v>
      </c>
      <c r="K31" s="50"/>
      <c r="L31" s="41">
        <f>K31</f>
        <v>0</v>
      </c>
      <c r="M31" s="282">
        <f t="shared" si="1"/>
        <v>0</v>
      </c>
      <c r="N31" s="50">
        <v>0</v>
      </c>
      <c r="O31" s="41">
        <f>L31+N31</f>
        <v>0</v>
      </c>
      <c r="P31" s="282">
        <f t="shared" si="2"/>
        <v>0</v>
      </c>
      <c r="Q31" s="50">
        <v>0</v>
      </c>
      <c r="R31" s="41">
        <f>O31+Q31</f>
        <v>0</v>
      </c>
      <c r="S31" s="105">
        <f>T31*$G31</f>
        <v>0</v>
      </c>
      <c r="T31" s="50">
        <v>0</v>
      </c>
      <c r="U31" s="41">
        <f>R31+T31</f>
        <v>0</v>
      </c>
      <c r="V31" s="105">
        <f>W31*$G31</f>
        <v>0</v>
      </c>
      <c r="W31" s="50"/>
      <c r="X31" s="41">
        <f>U31+W31</f>
        <v>0</v>
      </c>
      <c r="Y31" s="105">
        <f>Z31*$G31</f>
        <v>0</v>
      </c>
      <c r="Z31" s="50"/>
      <c r="AA31" s="41">
        <f>X31+Z31</f>
        <v>0</v>
      </c>
    </row>
    <row r="32" spans="1:27" s="42" customFormat="1" ht="20.85" customHeight="1">
      <c r="A32" s="32" t="str">
        <f>Resumo!A31</f>
        <v>21.0</v>
      </c>
      <c r="B32" s="519" t="str">
        <f>Resumo!B31</f>
        <v>INSTALAÇÕES DE PREVENÇÃO E COMBATE À INCÊNDIO E PÂNICO</v>
      </c>
      <c r="C32" s="519"/>
      <c r="D32" s="519"/>
      <c r="E32" s="519"/>
      <c r="F32" s="519"/>
      <c r="G32" s="520">
        <f>Resumo!G31</f>
        <v>0</v>
      </c>
      <c r="H32" s="520"/>
      <c r="I32" s="189" t="e">
        <f t="shared" si="0"/>
        <v>#DIV/0!</v>
      </c>
      <c r="J32" s="282">
        <f t="shared" si="3"/>
        <v>0</v>
      </c>
      <c r="K32" s="50"/>
      <c r="L32" s="41">
        <f>K32</f>
        <v>0</v>
      </c>
      <c r="M32" s="282">
        <f t="shared" si="1"/>
        <v>0</v>
      </c>
      <c r="N32" s="50">
        <v>0</v>
      </c>
      <c r="O32" s="41">
        <f>L32+N32</f>
        <v>0</v>
      </c>
      <c r="P32" s="282">
        <f t="shared" si="2"/>
        <v>0</v>
      </c>
      <c r="Q32" s="50"/>
      <c r="R32" s="41">
        <f>O32+Q32</f>
        <v>0</v>
      </c>
      <c r="S32" s="105">
        <f>T32*$G32</f>
        <v>0</v>
      </c>
      <c r="T32" s="50"/>
      <c r="U32" s="41">
        <f>R32+T32</f>
        <v>0</v>
      </c>
      <c r="V32" s="105">
        <f>W32*$G32</f>
        <v>0</v>
      </c>
      <c r="W32" s="50"/>
      <c r="X32" s="41">
        <f>U32+W32</f>
        <v>0</v>
      </c>
      <c r="Y32" s="105">
        <f>Z32*$G32</f>
        <v>0</v>
      </c>
      <c r="Z32" s="50"/>
      <c r="AA32" s="41">
        <f>X32+Z32</f>
        <v>0</v>
      </c>
    </row>
    <row r="33" spans="1:27" s="42" customFormat="1" ht="20.85" customHeight="1">
      <c r="A33" s="32" t="str">
        <f>Resumo!A32</f>
        <v>22.0</v>
      </c>
      <c r="B33" s="519" t="str">
        <f>Resumo!B32</f>
        <v>INSTALAÇÕES ELÉTRICAS - SPDA</v>
      </c>
      <c r="C33" s="519"/>
      <c r="D33" s="519"/>
      <c r="E33" s="519"/>
      <c r="F33" s="519"/>
      <c r="G33" s="520">
        <f>Resumo!G32</f>
        <v>0</v>
      </c>
      <c r="H33" s="520"/>
      <c r="I33" s="189" t="e">
        <f t="shared" si="0"/>
        <v>#DIV/0!</v>
      </c>
      <c r="J33" s="282">
        <f>K33*$G33</f>
        <v>0</v>
      </c>
      <c r="K33" s="50"/>
      <c r="L33" s="41">
        <f>K33</f>
        <v>0</v>
      </c>
      <c r="M33" s="282">
        <f>N33*$G33</f>
        <v>0</v>
      </c>
      <c r="N33" s="50">
        <v>0</v>
      </c>
      <c r="O33" s="41">
        <f>L33+N33</f>
        <v>0</v>
      </c>
      <c r="P33" s="282">
        <f>Q33*$G33</f>
        <v>0</v>
      </c>
      <c r="Q33" s="50"/>
      <c r="R33" s="41">
        <f>O33+Q33</f>
        <v>0</v>
      </c>
      <c r="S33" s="105">
        <f>T33*$G33</f>
        <v>0</v>
      </c>
      <c r="T33" s="50"/>
      <c r="U33" s="41">
        <f>R33+T33</f>
        <v>0</v>
      </c>
      <c r="V33" s="105">
        <f>W33*$G33</f>
        <v>0</v>
      </c>
      <c r="W33" s="50"/>
      <c r="X33" s="41">
        <f>U33+W33</f>
        <v>0</v>
      </c>
      <c r="Y33" s="105">
        <f>Z33*$G33</f>
        <v>0</v>
      </c>
      <c r="Z33" s="50"/>
      <c r="AA33" s="41">
        <f>X33+Z33</f>
        <v>0</v>
      </c>
    </row>
    <row r="34" spans="1:27" s="42" customFormat="1" ht="20.85" customHeight="1">
      <c r="A34" s="529" t="s">
        <v>192</v>
      </c>
      <c r="B34" s="530"/>
      <c r="C34" s="530"/>
      <c r="D34" s="530"/>
      <c r="E34" s="530"/>
      <c r="F34" s="531"/>
      <c r="G34" s="526">
        <f>SUM(G12:H33)</f>
        <v>0</v>
      </c>
      <c r="H34" s="526"/>
      <c r="I34" s="115" t="e">
        <f>SUM(I12:I33)</f>
        <v>#DIV/0!</v>
      </c>
      <c r="J34" s="526">
        <f>SUM(J12:J33)</f>
        <v>0</v>
      </c>
      <c r="K34" s="526"/>
      <c r="L34" s="115" t="e">
        <f>J34/$G34</f>
        <v>#DIV/0!</v>
      </c>
      <c r="M34" s="526">
        <f>SUM(M12:M33)</f>
        <v>0</v>
      </c>
      <c r="N34" s="526"/>
      <c r="O34" s="115" t="e">
        <f>M34/$G34</f>
        <v>#DIV/0!</v>
      </c>
      <c r="P34" s="526">
        <f>SUM(P12:P33)</f>
        <v>0</v>
      </c>
      <c r="Q34" s="526"/>
      <c r="R34" s="115" t="e">
        <f>P34/$G34</f>
        <v>#DIV/0!</v>
      </c>
      <c r="S34" s="526">
        <f>SUM(S12:S33)</f>
        <v>0</v>
      </c>
      <c r="T34" s="526"/>
      <c r="U34" s="115" t="e">
        <f>S34/$G34</f>
        <v>#DIV/0!</v>
      </c>
      <c r="V34" s="526">
        <f>SUM(V12:V33)</f>
        <v>0</v>
      </c>
      <c r="W34" s="526"/>
      <c r="X34" s="115" t="e">
        <f>V34/$G34</f>
        <v>#DIV/0!</v>
      </c>
      <c r="Y34" s="526">
        <f>SUM(Y12:Y33)</f>
        <v>0</v>
      </c>
      <c r="Z34" s="526"/>
      <c r="AA34" s="115" t="e">
        <f>Y34/$G34</f>
        <v>#DIV/0!</v>
      </c>
    </row>
    <row r="35" spans="1:27" s="42" customFormat="1" ht="20.85" customHeight="1">
      <c r="A35" s="529" t="s">
        <v>193</v>
      </c>
      <c r="B35" s="530"/>
      <c r="C35" s="530"/>
      <c r="D35" s="530"/>
      <c r="E35" s="530"/>
      <c r="F35" s="531"/>
      <c r="G35" s="153"/>
      <c r="H35" s="153"/>
      <c r="I35" s="154"/>
      <c r="J35" s="526">
        <f>J34</f>
        <v>0</v>
      </c>
      <c r="K35" s="526"/>
      <c r="L35" s="115" t="e">
        <f>J35/$G34</f>
        <v>#DIV/0!</v>
      </c>
      <c r="M35" s="526">
        <f>J35+M34</f>
        <v>0</v>
      </c>
      <c r="N35" s="526"/>
      <c r="O35" s="115" t="e">
        <f>M35/$G34</f>
        <v>#DIV/0!</v>
      </c>
      <c r="P35" s="526">
        <f>M35+P34</f>
        <v>0</v>
      </c>
      <c r="Q35" s="526"/>
      <c r="R35" s="115" t="e">
        <f>P35/$G34</f>
        <v>#DIV/0!</v>
      </c>
      <c r="S35" s="526">
        <f>P35+S34</f>
        <v>0</v>
      </c>
      <c r="T35" s="526"/>
      <c r="U35" s="115" t="e">
        <f>S35/$G34</f>
        <v>#DIV/0!</v>
      </c>
      <c r="V35" s="526">
        <f>S35+V34</f>
        <v>0</v>
      </c>
      <c r="W35" s="526"/>
      <c r="X35" s="115" t="e">
        <f>V35/$G34</f>
        <v>#DIV/0!</v>
      </c>
      <c r="Y35" s="526">
        <f>V35+Y34-0.03</f>
        <v>-0.03</v>
      </c>
      <c r="Z35" s="526"/>
      <c r="AA35" s="115" t="e">
        <f>Y35/$G34</f>
        <v>#DIV/0!</v>
      </c>
    </row>
    <row r="36" spans="1:27" customFormat="1" ht="27" customHeight="1"/>
    <row r="37" spans="1:27" ht="20.85" customHeight="1">
      <c r="A37" s="36"/>
      <c r="B37" s="36"/>
      <c r="C37" s="36"/>
      <c r="D37" s="36"/>
      <c r="E37" s="36"/>
      <c r="F37" s="36"/>
      <c r="G37" s="36"/>
      <c r="H37" s="36"/>
      <c r="I37" s="36"/>
    </row>
    <row r="38" spans="1:27" ht="20.85" customHeight="1">
      <c r="A38" s="36"/>
      <c r="B38" s="36"/>
      <c r="C38" s="36"/>
      <c r="D38" s="36"/>
      <c r="E38" s="36"/>
      <c r="F38" s="36"/>
      <c r="G38" s="36"/>
      <c r="H38" s="36"/>
      <c r="I38" s="36"/>
    </row>
  </sheetData>
  <mergeCells count="79">
    <mergeCell ref="B7:J7"/>
    <mergeCell ref="B6:E6"/>
    <mergeCell ref="F6:L6"/>
    <mergeCell ref="A9:L9"/>
    <mergeCell ref="A8:L8"/>
    <mergeCell ref="A4:E4"/>
    <mergeCell ref="M10:O10"/>
    <mergeCell ref="J34:K34"/>
    <mergeCell ref="J35:K35"/>
    <mergeCell ref="M34:N34"/>
    <mergeCell ref="M35:N35"/>
    <mergeCell ref="B29:F29"/>
    <mergeCell ref="G29:H29"/>
    <mergeCell ref="A35:F35"/>
    <mergeCell ref="A34:F34"/>
    <mergeCell ref="G34:H34"/>
    <mergeCell ref="B30:F30"/>
    <mergeCell ref="G30:H30"/>
    <mergeCell ref="B31:F31"/>
    <mergeCell ref="G31:H31"/>
    <mergeCell ref="B32:F32"/>
    <mergeCell ref="G32:H32"/>
    <mergeCell ref="B33:F33"/>
    <mergeCell ref="G33:H33"/>
    <mergeCell ref="Y10:AA10"/>
    <mergeCell ref="Y34:Z34"/>
    <mergeCell ref="G27:H27"/>
    <mergeCell ref="B28:F28"/>
    <mergeCell ref="G28:H28"/>
    <mergeCell ref="B23:F23"/>
    <mergeCell ref="G23:H23"/>
    <mergeCell ref="B24:F24"/>
    <mergeCell ref="G24:H24"/>
    <mergeCell ref="B25:F25"/>
    <mergeCell ref="G25:H25"/>
    <mergeCell ref="B27:F27"/>
    <mergeCell ref="B13:F13"/>
    <mergeCell ref="Y35:Z35"/>
    <mergeCell ref="P10:R10"/>
    <mergeCell ref="P34:Q34"/>
    <mergeCell ref="V10:X10"/>
    <mergeCell ref="S34:T34"/>
    <mergeCell ref="V34:W34"/>
    <mergeCell ref="V35:W35"/>
    <mergeCell ref="S10:U10"/>
    <mergeCell ref="S35:T35"/>
    <mergeCell ref="P35:Q35"/>
    <mergeCell ref="A1:L1"/>
    <mergeCell ref="G17:H17"/>
    <mergeCell ref="B18:F18"/>
    <mergeCell ref="G18:H18"/>
    <mergeCell ref="B19:F19"/>
    <mergeCell ref="G19:H19"/>
    <mergeCell ref="J10:L10"/>
    <mergeCell ref="E3:F3"/>
    <mergeCell ref="B5:G5"/>
    <mergeCell ref="I10:I11"/>
    <mergeCell ref="B10:F11"/>
    <mergeCell ref="A10:A11"/>
    <mergeCell ref="G10:H11"/>
    <mergeCell ref="A2:L2"/>
    <mergeCell ref="B12:F12"/>
    <mergeCell ref="G12:H12"/>
    <mergeCell ref="G13:H13"/>
    <mergeCell ref="B14:F14"/>
    <mergeCell ref="G14:H14"/>
    <mergeCell ref="B15:F15"/>
    <mergeCell ref="G15:H15"/>
    <mergeCell ref="B16:F16"/>
    <mergeCell ref="G16:H16"/>
    <mergeCell ref="B17:F17"/>
    <mergeCell ref="B26:F26"/>
    <mergeCell ref="G26:H26"/>
    <mergeCell ref="B20:F20"/>
    <mergeCell ref="G20:H20"/>
    <mergeCell ref="B21:F21"/>
    <mergeCell ref="G21:H21"/>
    <mergeCell ref="B22:F22"/>
    <mergeCell ref="G22:H22"/>
  </mergeCells>
  <printOptions horizontalCentered="1"/>
  <pageMargins left="0.98425196850393704" right="0.98425196850393704" top="0.98425196850393704" bottom="0.98425196850393704" header="0.51181102362204722" footer="0.51181102362204722"/>
  <pageSetup paperSize="9" scale="60" fitToWidth="0" orientation="landscape" horizontalDpi="300" verticalDpi="300" r:id="rId1"/>
  <headerFooter>
    <oddFooter>&amp;L&amp;G&amp;C&amp;"-,Negrito"&amp;9Camila Diel Bobrzyk
 &amp;"-,Regular"Engenheira Civil 
CREA MT025305&amp;R&amp;P de &amp;N</oddFooter>
  </headerFooter>
  <colBreaks count="3" manualBreakCount="3">
    <brk id="12" max="1048575" man="1"/>
    <brk id="18" max="1048575" man="1"/>
    <brk id="24"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4"/>
  <sheetViews>
    <sheetView view="pageLayout" zoomScaleNormal="100" zoomScaleSheetLayoutView="100" workbookViewId="0">
      <selection activeCell="A6" sqref="A6:XFD6"/>
    </sheetView>
  </sheetViews>
  <sheetFormatPr defaultRowHeight="12"/>
  <cols>
    <col min="1" max="1" width="9.140625" style="42"/>
    <col min="2" max="2" width="22.28515625" style="42" bestFit="1" customWidth="1"/>
    <col min="3" max="3" width="7.5703125" style="42" customWidth="1"/>
    <col min="4" max="4" width="4.85546875" style="42" customWidth="1"/>
    <col min="5" max="5" width="7.140625" style="42" customWidth="1"/>
    <col min="6" max="6" width="13.140625" style="42" customWidth="1"/>
    <col min="7" max="7" width="12.28515625" style="42" customWidth="1"/>
    <col min="8" max="8" width="11.140625" style="42" customWidth="1"/>
    <col min="9" max="9" width="8" style="42" customWidth="1"/>
    <col min="10" max="10" width="8.28515625" style="42" customWidth="1"/>
    <col min="11" max="11" width="6.7109375" style="42" customWidth="1"/>
    <col min="12" max="13" width="9.140625" style="42"/>
    <col min="14" max="15" width="18.5703125" style="42" customWidth="1"/>
    <col min="16" max="16384" width="9.140625" style="42"/>
  </cols>
  <sheetData>
    <row r="1" spans="1:111" ht="15" customHeight="1">
      <c r="A1" s="556" t="str">
        <f>Orçamento!A1</f>
        <v xml:space="preserve"> Ampliação e Reforma PSF Boa Esperança</v>
      </c>
      <c r="B1" s="556"/>
      <c r="C1" s="556"/>
      <c r="D1" s="556"/>
      <c r="E1" s="556"/>
      <c r="F1" s="556"/>
      <c r="G1" s="556"/>
      <c r="H1" s="556"/>
      <c r="I1" s="556"/>
      <c r="J1" s="556"/>
    </row>
    <row r="2" spans="1:111" ht="21" customHeight="1">
      <c r="A2" s="156" t="str">
        <f>Orçamento!A3</f>
        <v>Proprietário:  Municipio de Sorriso</v>
      </c>
      <c r="B2" s="157"/>
      <c r="C2" s="158"/>
      <c r="D2" s="159"/>
      <c r="E2" s="493" t="s">
        <v>7</v>
      </c>
      <c r="F2" s="493"/>
      <c r="G2" s="160">
        <f>Resumo!G3</f>
        <v>0</v>
      </c>
      <c r="H2" s="161" t="s">
        <v>9</v>
      </c>
      <c r="I2" s="558">
        <f>Orçamento!$J$3</f>
        <v>43948</v>
      </c>
      <c r="J2" s="558"/>
    </row>
    <row r="3" spans="1:111" ht="21" customHeight="1">
      <c r="A3" s="156" t="str">
        <f>Orçamento!B4</f>
        <v xml:space="preserve"> Ampliação e Reforma PSF Boa Esperança</v>
      </c>
      <c r="B3" s="156"/>
      <c r="C3" s="156"/>
      <c r="D3" s="156"/>
      <c r="E3" s="164"/>
      <c r="F3" s="161" t="s">
        <v>8</v>
      </c>
      <c r="G3" s="160">
        <f>G2/B5</f>
        <v>0</v>
      </c>
      <c r="H3" s="161" t="s">
        <v>10</v>
      </c>
      <c r="I3" s="165">
        <f>'BDI - Serviços'!I25</f>
        <v>0.24940000000000001</v>
      </c>
      <c r="J3" s="177"/>
    </row>
    <row r="4" spans="1:111" ht="31.5" customHeight="1">
      <c r="A4" s="156" t="str">
        <f>Orçamento!A5</f>
        <v>Local:</v>
      </c>
      <c r="B4" s="524" t="str">
        <f>Orçamento!B5</f>
        <v xml:space="preserve">Local: Avenida das Bromélias esq. Rua dos Cedros, Quadra 01, Loteamento Boa Esperança , Distrito Boa Esperança </v>
      </c>
      <c r="C4" s="524"/>
      <c r="D4" s="524"/>
      <c r="E4" s="524"/>
      <c r="F4" s="524"/>
      <c r="G4" s="524"/>
      <c r="H4" s="166" t="s">
        <v>11</v>
      </c>
      <c r="I4" s="559" t="str">
        <f>Resumo!I5</f>
        <v>SINAPI - MARÇO 2020 - DESONERADO</v>
      </c>
      <c r="J4" s="559"/>
    </row>
    <row r="5" spans="1:111" ht="21" customHeight="1">
      <c r="A5" s="156" t="str">
        <f>Orçamento!A6</f>
        <v xml:space="preserve">Área Ampliação: </v>
      </c>
      <c r="B5" s="168">
        <f>Orçamento!B6</f>
        <v>142.26</v>
      </c>
      <c r="C5" s="156"/>
      <c r="D5" s="169" t="str">
        <f>Orçamento!E8</f>
        <v>Arredondamentos: Opções → Avançado → Fórmulas → "Definir Precisão Conforme Exibido"</v>
      </c>
      <c r="G5" s="157"/>
      <c r="H5" s="157"/>
      <c r="I5" s="156"/>
      <c r="J5" s="177"/>
    </row>
    <row r="6" spans="1:111" s="140" customFormat="1" ht="21" customHeight="1">
      <c r="A6" s="432" t="s">
        <v>861</v>
      </c>
      <c r="B6" s="498">
        <f>Orçamento!$B$7</f>
        <v>49.7</v>
      </c>
      <c r="C6" s="499"/>
      <c r="D6" s="499"/>
      <c r="E6" s="499"/>
      <c r="F6" s="499"/>
      <c r="G6" s="500"/>
      <c r="H6" s="532"/>
      <c r="I6" s="533"/>
      <c r="J6" s="533"/>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row>
    <row r="7" spans="1:111" ht="21" customHeight="1">
      <c r="A7" s="156" t="str">
        <f>Orçamento!A8</f>
        <v>Responsável Técnico: Camila Diel Bobrzyk - CREA MT025305</v>
      </c>
      <c r="B7" s="173"/>
      <c r="C7" s="173"/>
      <c r="D7" s="172"/>
      <c r="E7" s="173"/>
      <c r="F7" s="173"/>
      <c r="G7" s="434"/>
      <c r="H7" s="173"/>
      <c r="I7" s="156"/>
      <c r="J7" s="435"/>
    </row>
    <row r="8" spans="1:111" ht="14.25">
      <c r="A8" s="147"/>
      <c r="B8" s="150"/>
      <c r="C8" s="151"/>
      <c r="D8" s="152"/>
      <c r="E8" s="150"/>
      <c r="F8" s="150"/>
      <c r="G8" s="36"/>
      <c r="H8" s="150"/>
      <c r="I8" s="9"/>
      <c r="J8" s="19"/>
    </row>
    <row r="9" spans="1:111" ht="15">
      <c r="A9" s="537" t="s">
        <v>115</v>
      </c>
      <c r="B9" s="537"/>
      <c r="C9" s="537"/>
      <c r="D9" s="537"/>
      <c r="E9" s="537"/>
      <c r="F9" s="537"/>
      <c r="G9" s="537"/>
      <c r="H9" s="537"/>
      <c r="I9" s="537"/>
      <c r="J9" s="537"/>
    </row>
    <row r="10" spans="1:111">
      <c r="A10" s="52" t="s">
        <v>30</v>
      </c>
      <c r="B10" s="539" t="s">
        <v>31</v>
      </c>
      <c r="C10" s="540"/>
      <c r="D10" s="540"/>
      <c r="E10" s="540"/>
      <c r="F10" s="540"/>
      <c r="G10" s="540"/>
      <c r="H10" s="541"/>
      <c r="I10" s="557">
        <f>SUM(I11:I14)</f>
        <v>6.8500000000000005E-2</v>
      </c>
      <c r="J10" s="557"/>
    </row>
    <row r="11" spans="1:111">
      <c r="A11" s="75" t="s">
        <v>32</v>
      </c>
      <c r="B11" s="538" t="s">
        <v>33</v>
      </c>
      <c r="C11" s="538"/>
      <c r="D11" s="538"/>
      <c r="E11" s="538"/>
      <c r="F11" s="536" t="s">
        <v>34</v>
      </c>
      <c r="G11" s="536"/>
      <c r="H11" s="536"/>
      <c r="I11" s="542">
        <v>3.7999999999999999E-2</v>
      </c>
      <c r="J11" s="542"/>
    </row>
    <row r="12" spans="1:111">
      <c r="A12" s="75" t="s">
        <v>35</v>
      </c>
      <c r="B12" s="538" t="s">
        <v>36</v>
      </c>
      <c r="C12" s="538"/>
      <c r="D12" s="538"/>
      <c r="E12" s="538"/>
      <c r="F12" s="536" t="s">
        <v>37</v>
      </c>
      <c r="G12" s="536"/>
      <c r="H12" s="536"/>
      <c r="I12" s="542">
        <v>7.0000000000000001E-3</v>
      </c>
      <c r="J12" s="542"/>
    </row>
    <row r="13" spans="1:111">
      <c r="A13" s="75" t="s">
        <v>38</v>
      </c>
      <c r="B13" s="538" t="s">
        <v>39</v>
      </c>
      <c r="C13" s="538"/>
      <c r="D13" s="538"/>
      <c r="E13" s="538"/>
      <c r="F13" s="536" t="s">
        <v>40</v>
      </c>
      <c r="G13" s="536"/>
      <c r="H13" s="536"/>
      <c r="I13" s="542">
        <v>1.2E-2</v>
      </c>
      <c r="J13" s="542"/>
    </row>
    <row r="14" spans="1:111">
      <c r="A14" s="75" t="s">
        <v>41</v>
      </c>
      <c r="B14" s="538" t="s">
        <v>42</v>
      </c>
      <c r="C14" s="538"/>
      <c r="D14" s="538"/>
      <c r="E14" s="538"/>
      <c r="F14" s="536" t="s">
        <v>43</v>
      </c>
      <c r="G14" s="536"/>
      <c r="H14" s="536"/>
      <c r="I14" s="542">
        <v>1.15E-2</v>
      </c>
      <c r="J14" s="542"/>
    </row>
    <row r="15" spans="1:111">
      <c r="A15" s="75"/>
      <c r="B15" s="536"/>
      <c r="C15" s="536"/>
      <c r="D15" s="536"/>
      <c r="E15" s="536"/>
      <c r="F15" s="536"/>
      <c r="G15" s="536"/>
      <c r="H15" s="536"/>
      <c r="I15" s="542"/>
      <c r="J15" s="542"/>
    </row>
    <row r="16" spans="1:111">
      <c r="A16" s="52" t="s">
        <v>44</v>
      </c>
      <c r="B16" s="539" t="s">
        <v>45</v>
      </c>
      <c r="C16" s="540"/>
      <c r="D16" s="540"/>
      <c r="E16" s="540"/>
      <c r="F16" s="540"/>
      <c r="G16" s="540"/>
      <c r="H16" s="541"/>
      <c r="I16" s="557">
        <f>SUM(I17:I20)</f>
        <v>0.10150000000000001</v>
      </c>
      <c r="J16" s="557"/>
    </row>
    <row r="17" spans="1:14">
      <c r="A17" s="75" t="s">
        <v>46</v>
      </c>
      <c r="B17" s="538" t="s">
        <v>47</v>
      </c>
      <c r="C17" s="538"/>
      <c r="D17" s="538"/>
      <c r="E17" s="538"/>
      <c r="F17" s="538"/>
      <c r="G17" s="538"/>
      <c r="H17" s="538"/>
      <c r="I17" s="542">
        <v>6.4999999999999997E-3</v>
      </c>
      <c r="J17" s="542"/>
    </row>
    <row r="18" spans="1:14">
      <c r="A18" s="75" t="s">
        <v>48</v>
      </c>
      <c r="B18" s="538" t="s">
        <v>49</v>
      </c>
      <c r="C18" s="538"/>
      <c r="D18" s="538"/>
      <c r="E18" s="538"/>
      <c r="F18" s="538"/>
      <c r="G18" s="538"/>
      <c r="H18" s="538"/>
      <c r="I18" s="542">
        <v>0.03</v>
      </c>
      <c r="J18" s="542"/>
    </row>
    <row r="19" spans="1:14">
      <c r="A19" s="75" t="s">
        <v>50</v>
      </c>
      <c r="B19" s="538" t="s">
        <v>51</v>
      </c>
      <c r="C19" s="538"/>
      <c r="D19" s="538"/>
      <c r="E19" s="538"/>
      <c r="F19" s="538"/>
      <c r="G19" s="538"/>
      <c r="H19" s="538"/>
      <c r="I19" s="542">
        <v>0.02</v>
      </c>
      <c r="J19" s="542"/>
    </row>
    <row r="20" spans="1:14">
      <c r="A20" s="75" t="s">
        <v>58</v>
      </c>
      <c r="B20" s="544" t="s">
        <v>113</v>
      </c>
      <c r="C20" s="545"/>
      <c r="D20" s="545"/>
      <c r="E20" s="545"/>
      <c r="F20" s="545"/>
      <c r="G20" s="545"/>
      <c r="H20" s="546"/>
      <c r="I20" s="554">
        <v>4.4999999999999998E-2</v>
      </c>
      <c r="J20" s="555"/>
    </row>
    <row r="21" spans="1:14">
      <c r="A21" s="75"/>
      <c r="B21" s="536"/>
      <c r="C21" s="536"/>
      <c r="D21" s="536"/>
      <c r="E21" s="536"/>
      <c r="F21" s="536"/>
      <c r="G21" s="536"/>
      <c r="H21" s="536"/>
      <c r="I21" s="536"/>
      <c r="J21" s="536"/>
    </row>
    <row r="22" spans="1:14">
      <c r="A22" s="52" t="s">
        <v>52</v>
      </c>
      <c r="B22" s="539" t="s">
        <v>53</v>
      </c>
      <c r="C22" s="540"/>
      <c r="D22" s="540"/>
      <c r="E22" s="540"/>
      <c r="F22" s="540"/>
      <c r="G22" s="540"/>
      <c r="H22" s="541"/>
      <c r="I22" s="552">
        <f>I23</f>
        <v>0.05</v>
      </c>
      <c r="J22" s="553"/>
    </row>
    <row r="23" spans="1:14">
      <c r="A23" s="75" t="s">
        <v>54</v>
      </c>
      <c r="B23" s="544" t="s">
        <v>55</v>
      </c>
      <c r="C23" s="545"/>
      <c r="D23" s="545"/>
      <c r="E23" s="545"/>
      <c r="F23" s="545"/>
      <c r="G23" s="545"/>
      <c r="H23" s="546"/>
      <c r="I23" s="542">
        <v>0.05</v>
      </c>
      <c r="J23" s="542"/>
    </row>
    <row r="24" spans="1:14">
      <c r="A24" s="53"/>
      <c r="B24" s="548"/>
      <c r="C24" s="549"/>
      <c r="D24" s="549"/>
      <c r="E24" s="549"/>
      <c r="F24" s="549"/>
      <c r="G24" s="549"/>
      <c r="H24" s="550"/>
      <c r="I24" s="548"/>
      <c r="J24" s="550"/>
    </row>
    <row r="25" spans="1:14">
      <c r="A25" s="149"/>
      <c r="B25" s="547" t="s">
        <v>123</v>
      </c>
      <c r="C25" s="547"/>
      <c r="D25" s="547"/>
      <c r="E25" s="547"/>
      <c r="F25" s="547"/>
      <c r="G25" s="547"/>
      <c r="H25" s="547"/>
      <c r="I25" s="551">
        <f>(((1+I11+I12+I13)*(1+I14)*(1+I22))/(1-I16))-1</f>
        <v>0.24940000000000001</v>
      </c>
      <c r="J25" s="551"/>
      <c r="N25" s="54"/>
    </row>
    <row r="26" spans="1:14">
      <c r="A26" s="19"/>
      <c r="B26" s="19"/>
      <c r="C26" s="19"/>
      <c r="D26" s="19"/>
      <c r="E26" s="19"/>
      <c r="F26" s="19"/>
      <c r="G26" s="19"/>
      <c r="H26" s="19"/>
      <c r="I26" s="19"/>
      <c r="J26" s="19"/>
    </row>
    <row r="27" spans="1:14">
      <c r="A27" s="19"/>
      <c r="B27" s="19"/>
      <c r="C27" s="19"/>
      <c r="D27" s="19"/>
      <c r="E27" s="19"/>
      <c r="F27" s="19"/>
      <c r="G27" s="19"/>
      <c r="H27" s="19"/>
      <c r="I27" s="19"/>
      <c r="J27" s="19"/>
      <c r="N27" s="54"/>
    </row>
    <row r="28" spans="1:14" ht="50.25" customHeight="1">
      <c r="A28" s="543" t="s">
        <v>80</v>
      </c>
      <c r="B28" s="543"/>
      <c r="C28" s="543"/>
      <c r="D28" s="543"/>
      <c r="E28" s="543"/>
      <c r="F28" s="543"/>
      <c r="G28" s="543"/>
      <c r="H28" s="543"/>
      <c r="I28" s="543"/>
      <c r="J28" s="543"/>
    </row>
    <row r="29" spans="1:14">
      <c r="A29" s="56"/>
      <c r="B29" s="56"/>
      <c r="C29" s="56"/>
      <c r="D29" s="56"/>
      <c r="E29" s="19"/>
      <c r="F29" s="19"/>
      <c r="G29" s="19"/>
      <c r="H29" s="19"/>
      <c r="I29" s="19"/>
      <c r="J29" s="19"/>
    </row>
    <row r="30" spans="1:14">
      <c r="A30" s="56"/>
      <c r="B30" s="19"/>
      <c r="C30" s="56"/>
      <c r="D30" s="56"/>
      <c r="E30" s="19"/>
      <c r="F30" s="19"/>
      <c r="G30" s="19"/>
      <c r="H30" s="19"/>
      <c r="I30" s="19"/>
      <c r="J30" s="19"/>
    </row>
    <row r="31" spans="1:14">
      <c r="A31" s="56"/>
      <c r="B31" s="56"/>
      <c r="C31" s="56"/>
      <c r="D31" s="56"/>
      <c r="E31" s="19"/>
      <c r="F31" s="19"/>
      <c r="G31" s="19"/>
      <c r="H31" s="19"/>
      <c r="I31" s="19"/>
      <c r="J31" s="19"/>
    </row>
    <row r="32" spans="1:14">
      <c r="A32" s="56" t="s">
        <v>81</v>
      </c>
      <c r="B32" s="56"/>
      <c r="C32" s="56"/>
      <c r="D32" s="56"/>
      <c r="E32" s="19"/>
      <c r="F32" s="19"/>
      <c r="G32" s="19"/>
      <c r="H32" s="19"/>
      <c r="I32" s="19"/>
      <c r="J32" s="19"/>
    </row>
    <row r="33" spans="1:10">
      <c r="A33" s="178" t="s">
        <v>82</v>
      </c>
      <c r="B33" s="56"/>
      <c r="C33" s="56"/>
      <c r="D33" s="56"/>
      <c r="E33" s="19"/>
      <c r="F33" s="19"/>
      <c r="G33" s="19"/>
      <c r="H33" s="19"/>
      <c r="I33" s="19"/>
      <c r="J33" s="19"/>
    </row>
    <row r="34" spans="1:10">
      <c r="A34" s="178" t="s">
        <v>83</v>
      </c>
      <c r="B34" s="56"/>
      <c r="C34" s="56"/>
      <c r="D34" s="56"/>
      <c r="E34" s="19"/>
      <c r="F34" s="19"/>
      <c r="G34" s="19"/>
      <c r="H34" s="19"/>
      <c r="I34" s="19"/>
      <c r="J34" s="19"/>
    </row>
    <row r="35" spans="1:10">
      <c r="A35" s="178" t="s">
        <v>84</v>
      </c>
      <c r="B35" s="56"/>
      <c r="C35" s="56"/>
      <c r="D35" s="56"/>
      <c r="E35" s="19"/>
      <c r="F35" s="19"/>
      <c r="G35" s="19"/>
      <c r="H35" s="19"/>
      <c r="I35" s="19"/>
      <c r="J35" s="19"/>
    </row>
    <row r="36" spans="1:10">
      <c r="A36" s="178" t="s">
        <v>85</v>
      </c>
      <c r="B36" s="56"/>
      <c r="C36" s="56"/>
      <c r="D36" s="56"/>
      <c r="E36" s="19"/>
      <c r="F36" s="19"/>
      <c r="G36" s="19"/>
      <c r="H36" s="19"/>
      <c r="I36" s="19"/>
      <c r="J36" s="19"/>
    </row>
    <row r="37" spans="1:10">
      <c r="A37" s="178" t="s">
        <v>86</v>
      </c>
      <c r="B37" s="56"/>
      <c r="C37" s="56"/>
      <c r="D37" s="56"/>
      <c r="E37" s="19"/>
      <c r="F37" s="19"/>
      <c r="G37" s="19"/>
      <c r="H37" s="19"/>
      <c r="I37" s="19"/>
      <c r="J37" s="19"/>
    </row>
    <row r="38" spans="1:10">
      <c r="A38" s="178" t="s">
        <v>87</v>
      </c>
      <c r="B38" s="19"/>
      <c r="C38" s="19"/>
      <c r="D38" s="19"/>
      <c r="E38" s="19"/>
      <c r="F38" s="19"/>
      <c r="G38" s="19"/>
      <c r="H38" s="19"/>
      <c r="I38" s="19"/>
      <c r="J38" s="19"/>
    </row>
    <row r="39" spans="1:10">
      <c r="A39" s="19"/>
      <c r="B39" s="19"/>
      <c r="C39" s="19"/>
      <c r="D39" s="19"/>
      <c r="E39" s="19"/>
      <c r="F39" s="19"/>
      <c r="G39" s="19"/>
      <c r="H39" s="19"/>
      <c r="I39" s="19"/>
      <c r="J39" s="19"/>
    </row>
    <row r="40" spans="1:10">
      <c r="A40" s="19"/>
      <c r="B40" s="19"/>
      <c r="C40" s="19"/>
      <c r="D40" s="19"/>
      <c r="E40" s="19"/>
      <c r="F40" s="19"/>
      <c r="G40" s="19"/>
      <c r="H40" s="19"/>
      <c r="I40" s="19"/>
      <c r="J40" s="19"/>
    </row>
    <row r="41" spans="1:10">
      <c r="A41" s="19"/>
      <c r="B41" s="19"/>
      <c r="C41" s="19"/>
      <c r="D41" s="19"/>
      <c r="E41" s="19"/>
      <c r="F41" s="19"/>
      <c r="G41" s="19"/>
      <c r="H41" s="19"/>
      <c r="I41" s="19"/>
      <c r="J41" s="19"/>
    </row>
    <row r="42" spans="1:10">
      <c r="A42" s="19"/>
      <c r="B42" s="19"/>
      <c r="C42" s="19"/>
      <c r="D42" s="19"/>
      <c r="E42" s="19"/>
      <c r="F42" s="19"/>
      <c r="G42" s="19"/>
      <c r="H42" s="19"/>
      <c r="I42" s="19"/>
      <c r="J42" s="19"/>
    </row>
    <row r="43" spans="1:10">
      <c r="A43" s="19"/>
      <c r="B43" s="19"/>
      <c r="C43" s="19"/>
      <c r="D43" s="19"/>
      <c r="E43" s="19"/>
      <c r="F43" s="19"/>
      <c r="G43" s="19"/>
      <c r="H43" s="19"/>
      <c r="I43" s="19"/>
      <c r="J43" s="19"/>
    </row>
    <row r="44" spans="1:10">
      <c r="A44" s="19"/>
      <c r="B44" s="19"/>
      <c r="C44" s="19"/>
      <c r="D44" s="19"/>
      <c r="E44" s="19"/>
      <c r="F44" s="19"/>
      <c r="G44" s="19"/>
      <c r="H44" s="19"/>
      <c r="I44" s="19"/>
      <c r="J44" s="19"/>
    </row>
    <row r="45" spans="1:10">
      <c r="A45" s="19"/>
      <c r="B45" s="19"/>
      <c r="C45" s="19"/>
      <c r="D45" s="19"/>
      <c r="E45" s="19"/>
      <c r="F45" s="19"/>
      <c r="G45" s="19"/>
      <c r="H45" s="19"/>
      <c r="I45" s="19"/>
      <c r="J45" s="19"/>
    </row>
    <row r="46" spans="1:10">
      <c r="A46" s="19"/>
      <c r="B46" s="19"/>
      <c r="C46" s="19"/>
      <c r="D46" s="19"/>
      <c r="E46" s="19"/>
      <c r="F46" s="19"/>
      <c r="G46" s="19"/>
      <c r="H46" s="19"/>
      <c r="I46" s="19"/>
      <c r="J46" s="19"/>
    </row>
    <row r="47" spans="1:10">
      <c r="A47" s="19"/>
      <c r="B47" s="19"/>
      <c r="C47" s="19"/>
      <c r="D47" s="19"/>
      <c r="E47" s="19"/>
      <c r="F47" s="19"/>
      <c r="G47" s="19"/>
      <c r="H47" s="19"/>
      <c r="I47" s="19"/>
      <c r="J47" s="19"/>
    </row>
    <row r="48" spans="1:10">
      <c r="A48" s="19"/>
      <c r="B48" s="19"/>
      <c r="C48" s="19"/>
      <c r="D48" s="19"/>
      <c r="E48" s="19"/>
      <c r="F48" s="19"/>
      <c r="G48" s="19"/>
      <c r="H48" s="19"/>
      <c r="I48" s="19"/>
      <c r="J48" s="19"/>
    </row>
    <row r="49" spans="1:10">
      <c r="A49" s="19"/>
      <c r="B49" s="19"/>
      <c r="C49" s="19"/>
      <c r="D49" s="19"/>
      <c r="E49" s="19"/>
      <c r="F49" s="19"/>
      <c r="G49" s="19"/>
      <c r="H49" s="19"/>
      <c r="I49" s="19"/>
      <c r="J49" s="19"/>
    </row>
    <row r="50" spans="1:10">
      <c r="A50" s="19"/>
      <c r="B50" s="19"/>
      <c r="C50" s="19"/>
      <c r="D50" s="19"/>
      <c r="E50" s="19"/>
      <c r="F50" s="19"/>
      <c r="G50" s="19"/>
      <c r="H50" s="19"/>
      <c r="I50" s="19"/>
      <c r="J50" s="19"/>
    </row>
    <row r="51" spans="1:10">
      <c r="A51" s="19"/>
      <c r="B51" s="19"/>
      <c r="C51" s="19"/>
      <c r="D51" s="19"/>
      <c r="E51" s="19"/>
      <c r="F51" s="19"/>
      <c r="G51" s="19"/>
      <c r="H51" s="19"/>
      <c r="I51" s="19"/>
      <c r="J51" s="19"/>
    </row>
    <row r="52" spans="1:10">
      <c r="A52" s="19"/>
      <c r="B52" s="19"/>
      <c r="C52" s="19"/>
      <c r="D52" s="19"/>
      <c r="E52" s="19"/>
      <c r="F52" s="19"/>
      <c r="G52" s="19"/>
      <c r="H52" s="19"/>
      <c r="I52" s="19"/>
      <c r="J52" s="19"/>
    </row>
    <row r="53" spans="1:10">
      <c r="A53" s="19"/>
      <c r="B53" s="19"/>
      <c r="C53" s="19"/>
      <c r="D53" s="19"/>
      <c r="E53" s="19"/>
      <c r="F53" s="19"/>
      <c r="G53" s="19"/>
      <c r="H53" s="19"/>
      <c r="I53" s="19"/>
      <c r="J53" s="19"/>
    </row>
    <row r="54" spans="1:10">
      <c r="A54" s="19"/>
      <c r="B54" s="19"/>
      <c r="C54" s="19"/>
      <c r="D54" s="19"/>
      <c r="E54" s="19"/>
      <c r="F54" s="19"/>
      <c r="G54" s="19"/>
      <c r="H54" s="19"/>
      <c r="I54" s="19"/>
      <c r="J54" s="19"/>
    </row>
  </sheetData>
  <mergeCells count="45">
    <mergeCell ref="A1:J1"/>
    <mergeCell ref="E2:F2"/>
    <mergeCell ref="B4:G4"/>
    <mergeCell ref="I18:J18"/>
    <mergeCell ref="I10:J10"/>
    <mergeCell ref="B18:H18"/>
    <mergeCell ref="I2:J2"/>
    <mergeCell ref="B6:G6"/>
    <mergeCell ref="H6:J6"/>
    <mergeCell ref="I4:J4"/>
    <mergeCell ref="I13:J13"/>
    <mergeCell ref="I14:J14"/>
    <mergeCell ref="I15:J15"/>
    <mergeCell ref="I16:J16"/>
    <mergeCell ref="I17:J17"/>
    <mergeCell ref="B10:H10"/>
    <mergeCell ref="B14:E14"/>
    <mergeCell ref="A28:J28"/>
    <mergeCell ref="B22:H22"/>
    <mergeCell ref="B23:H23"/>
    <mergeCell ref="B25:H25"/>
    <mergeCell ref="B24:H24"/>
    <mergeCell ref="I24:J24"/>
    <mergeCell ref="I25:J25"/>
    <mergeCell ref="I23:J23"/>
    <mergeCell ref="I22:J22"/>
    <mergeCell ref="B20:H20"/>
    <mergeCell ref="I20:J20"/>
    <mergeCell ref="B21:H21"/>
    <mergeCell ref="I21:J21"/>
    <mergeCell ref="F11:H11"/>
    <mergeCell ref="A9:J9"/>
    <mergeCell ref="B19:H19"/>
    <mergeCell ref="F12:H12"/>
    <mergeCell ref="F13:H13"/>
    <mergeCell ref="F14:H14"/>
    <mergeCell ref="B16:H16"/>
    <mergeCell ref="B15:H15"/>
    <mergeCell ref="I11:J11"/>
    <mergeCell ref="I12:J12"/>
    <mergeCell ref="B17:H17"/>
    <mergeCell ref="I19:J19"/>
    <mergeCell ref="B11:E11"/>
    <mergeCell ref="B12:E12"/>
    <mergeCell ref="B13:E13"/>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&amp;L&amp;G&amp;C&amp;"-,Negrito"&amp;9Camila Diel Bobrzyk
&amp;"-,Regular" Engenheira Civil 
CREA MT025305&amp;R&amp;P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4"/>
  <sheetViews>
    <sheetView view="pageBreakPreview" zoomScaleNormal="100" zoomScaleSheetLayoutView="100" workbookViewId="0">
      <selection activeCell="A7" sqref="A7:J7"/>
    </sheetView>
  </sheetViews>
  <sheetFormatPr defaultRowHeight="12"/>
  <cols>
    <col min="1" max="1" width="14.140625" style="42" customWidth="1"/>
    <col min="2" max="2" width="22.28515625" style="42" bestFit="1" customWidth="1"/>
    <col min="3" max="3" width="7.5703125" style="42" customWidth="1"/>
    <col min="4" max="4" width="4.85546875" style="42" customWidth="1"/>
    <col min="5" max="5" width="7.140625" style="42" customWidth="1"/>
    <col min="6" max="7" width="12.42578125" style="42" customWidth="1"/>
    <col min="8" max="8" width="11.140625" style="42" customWidth="1"/>
    <col min="9" max="9" width="9.42578125" style="42" customWidth="1"/>
    <col min="10" max="10" width="8.28515625" style="42" customWidth="1"/>
    <col min="11" max="11" width="6.7109375" style="42" customWidth="1"/>
    <col min="12" max="13" width="9.140625" style="42"/>
    <col min="14" max="15" width="18.5703125" style="42" customWidth="1"/>
    <col min="16" max="16384" width="9.140625" style="42"/>
  </cols>
  <sheetData>
    <row r="1" spans="1:111" ht="15" customHeight="1">
      <c r="A1" s="526" t="str">
        <f>'BDI - Serviços'!A1:J1</f>
        <v xml:space="preserve"> Ampliação e Reforma PSF Boa Esperança</v>
      </c>
      <c r="B1" s="526"/>
      <c r="C1" s="526"/>
      <c r="D1" s="526"/>
      <c r="E1" s="526"/>
      <c r="F1" s="526"/>
      <c r="G1" s="526"/>
      <c r="H1" s="526"/>
      <c r="I1" s="526"/>
      <c r="J1" s="526"/>
    </row>
    <row r="2" spans="1:111" ht="21" customHeight="1">
      <c r="A2" s="181" t="str">
        <f>Orçamento!A3</f>
        <v>Proprietário:  Municipio de Sorriso</v>
      </c>
      <c r="B2" s="181"/>
      <c r="C2" s="181"/>
      <c r="D2" s="181"/>
      <c r="E2" s="181" t="s">
        <v>7</v>
      </c>
      <c r="F2" s="181"/>
      <c r="G2" s="182">
        <f>'BDI - Serviços'!G2</f>
        <v>0</v>
      </c>
      <c r="H2" s="181" t="s">
        <v>9</v>
      </c>
      <c r="I2" s="162">
        <f>Orçamento!J3</f>
        <v>43948</v>
      </c>
      <c r="J2" s="181"/>
    </row>
    <row r="3" spans="1:111" ht="21" customHeight="1">
      <c r="A3" s="156" t="str">
        <f>Orçamento!B4</f>
        <v xml:space="preserve"> Ampliação e Reforma PSF Boa Esperança</v>
      </c>
      <c r="B3" s="167"/>
      <c r="C3" s="177"/>
      <c r="D3" s="177"/>
      <c r="E3" s="156"/>
      <c r="F3" s="156" t="s">
        <v>8</v>
      </c>
      <c r="G3" s="183">
        <f>'BDI - Serviços'!G3</f>
        <v>0</v>
      </c>
      <c r="H3" s="180" t="s">
        <v>10</v>
      </c>
      <c r="I3" s="184">
        <f>'BDI - Serviços'!I3</f>
        <v>0.24940000000000001</v>
      </c>
      <c r="J3" s="177"/>
    </row>
    <row r="4" spans="1:111" ht="43.5" customHeight="1">
      <c r="A4" s="156" t="str">
        <f>Orçamento!A5</f>
        <v>Local:</v>
      </c>
      <c r="B4" s="524" t="str">
        <f>Orçamento!B5</f>
        <v xml:space="preserve">Local: Avenida das Bromélias esq. Rua dos Cedros, Quadra 01, Loteamento Boa Esperança , Distrito Boa Esperança </v>
      </c>
      <c r="C4" s="524"/>
      <c r="D4" s="524"/>
      <c r="E4" s="524"/>
      <c r="F4" s="524"/>
      <c r="G4" s="524"/>
      <c r="H4" s="180" t="s">
        <v>11</v>
      </c>
      <c r="I4" s="563" t="str">
        <f>'BDI - Serviços'!I4:J4</f>
        <v>SINAPI - MARÇO 2020 - DESONERADO</v>
      </c>
      <c r="J4" s="563"/>
    </row>
    <row r="5" spans="1:111" ht="21" customHeight="1">
      <c r="A5" s="156" t="str">
        <f>Orçamento!A6</f>
        <v xml:space="preserve">Área Ampliação: </v>
      </c>
      <c r="B5" s="167">
        <f>Orçamento!B6</f>
        <v>142.26</v>
      </c>
      <c r="C5" s="177"/>
      <c r="D5" s="156" t="str">
        <f>Orçamento!E8</f>
        <v>Arredondamentos: Opções → Avançado → Fórmulas → "Definir Precisão Conforme Exibido"</v>
      </c>
      <c r="E5" s="156"/>
      <c r="F5" s="177"/>
      <c r="G5" s="179"/>
      <c r="H5" s="180"/>
      <c r="I5" s="177"/>
      <c r="J5" s="177"/>
    </row>
    <row r="6" spans="1:111" s="140" customFormat="1" ht="21" customHeight="1">
      <c r="A6" s="432" t="s">
        <v>861</v>
      </c>
      <c r="B6" s="564">
        <f>Orçamento!$B$7</f>
        <v>49.7</v>
      </c>
      <c r="C6" s="469"/>
      <c r="D6" s="469"/>
      <c r="E6" s="469"/>
      <c r="F6" s="469"/>
      <c r="G6" s="469"/>
      <c r="H6" s="469"/>
      <c r="I6" s="469"/>
      <c r="J6" s="469"/>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row>
    <row r="7" spans="1:111" ht="21" customHeight="1">
      <c r="A7" s="506" t="str">
        <f>Orçamento!A8</f>
        <v>Responsável Técnico: Camila Diel Bobrzyk - CREA MT025305</v>
      </c>
      <c r="B7" s="506"/>
      <c r="C7" s="506"/>
      <c r="D7" s="506"/>
      <c r="E7" s="506"/>
      <c r="F7" s="506"/>
      <c r="G7" s="506"/>
      <c r="H7" s="506"/>
      <c r="I7" s="506"/>
      <c r="J7" s="506"/>
    </row>
    <row r="8" spans="1:111" ht="21" customHeight="1">
      <c r="A8" s="95"/>
      <c r="B8" s="8"/>
      <c r="C8" s="19"/>
      <c r="D8" s="19"/>
      <c r="E8" s="147"/>
      <c r="F8" s="19"/>
      <c r="G8" s="51"/>
      <c r="H8" s="95"/>
      <c r="I8" s="19"/>
      <c r="J8" s="19"/>
    </row>
    <row r="9" spans="1:111">
      <c r="A9" s="526" t="s">
        <v>114</v>
      </c>
      <c r="B9" s="526"/>
      <c r="C9" s="526"/>
      <c r="D9" s="526"/>
      <c r="E9" s="526"/>
      <c r="F9" s="526"/>
      <c r="G9" s="526"/>
      <c r="H9" s="526"/>
      <c r="I9" s="526"/>
      <c r="J9" s="526"/>
    </row>
    <row r="10" spans="1:111">
      <c r="A10" s="52" t="s">
        <v>30</v>
      </c>
      <c r="B10" s="565" t="s">
        <v>116</v>
      </c>
      <c r="C10" s="565"/>
      <c r="D10" s="565"/>
      <c r="E10" s="565"/>
      <c r="F10" s="565"/>
      <c r="G10" s="565"/>
      <c r="H10" s="565"/>
      <c r="I10" s="557">
        <f>SUM(I11:I15)</f>
        <v>4.3900000000000002E-2</v>
      </c>
      <c r="J10" s="557"/>
    </row>
    <row r="11" spans="1:111">
      <c r="A11" s="71" t="s">
        <v>32</v>
      </c>
      <c r="B11" s="538" t="s">
        <v>117</v>
      </c>
      <c r="C11" s="538"/>
      <c r="D11" s="538"/>
      <c r="E11" s="538"/>
      <c r="F11" s="536"/>
      <c r="G11" s="536"/>
      <c r="H11" s="536"/>
      <c r="I11" s="542">
        <v>2.0500000000000001E-2</v>
      </c>
      <c r="J11" s="542"/>
    </row>
    <row r="12" spans="1:111">
      <c r="A12" s="71" t="s">
        <v>35</v>
      </c>
      <c r="B12" s="538" t="s">
        <v>118</v>
      </c>
      <c r="C12" s="538"/>
      <c r="D12" s="538"/>
      <c r="E12" s="538"/>
      <c r="F12" s="536"/>
      <c r="G12" s="536"/>
      <c r="H12" s="536"/>
      <c r="I12" s="542">
        <v>2.2000000000000001E-3</v>
      </c>
      <c r="J12" s="542"/>
    </row>
    <row r="13" spans="1:111">
      <c r="A13" s="71" t="s">
        <v>38</v>
      </c>
      <c r="B13" s="538" t="s">
        <v>42</v>
      </c>
      <c r="C13" s="538"/>
      <c r="D13" s="538"/>
      <c r="E13" s="538"/>
      <c r="F13" s="536"/>
      <c r="G13" s="536"/>
      <c r="H13" s="536"/>
      <c r="I13" s="542">
        <v>1.2E-2</v>
      </c>
      <c r="J13" s="542"/>
    </row>
    <row r="14" spans="1:111">
      <c r="A14" s="71" t="s">
        <v>41</v>
      </c>
      <c r="B14" s="544" t="s">
        <v>119</v>
      </c>
      <c r="C14" s="545"/>
      <c r="D14" s="545"/>
      <c r="E14" s="546"/>
      <c r="F14" s="560"/>
      <c r="G14" s="561"/>
      <c r="H14" s="562"/>
      <c r="I14" s="554">
        <v>4.1999999999999997E-3</v>
      </c>
      <c r="J14" s="555"/>
    </row>
    <row r="15" spans="1:111">
      <c r="A15" s="71" t="s">
        <v>57</v>
      </c>
      <c r="B15" s="538" t="s">
        <v>120</v>
      </c>
      <c r="C15" s="538"/>
      <c r="D15" s="538"/>
      <c r="E15" s="538"/>
      <c r="F15" s="536"/>
      <c r="G15" s="536"/>
      <c r="H15" s="536"/>
      <c r="I15" s="542">
        <v>5.0000000000000001E-3</v>
      </c>
      <c r="J15" s="542"/>
    </row>
    <row r="16" spans="1:111">
      <c r="A16" s="71"/>
      <c r="B16" s="536"/>
      <c r="C16" s="536"/>
      <c r="D16" s="536"/>
      <c r="E16" s="536"/>
      <c r="F16" s="536"/>
      <c r="G16" s="536"/>
      <c r="H16" s="536"/>
      <c r="I16" s="542"/>
      <c r="J16" s="542"/>
    </row>
    <row r="17" spans="1:14">
      <c r="A17" s="52" t="s">
        <v>44</v>
      </c>
      <c r="B17" s="539" t="s">
        <v>45</v>
      </c>
      <c r="C17" s="540"/>
      <c r="D17" s="540"/>
      <c r="E17" s="540"/>
      <c r="F17" s="540"/>
      <c r="G17" s="540"/>
      <c r="H17" s="541"/>
      <c r="I17" s="557">
        <f>SUM(I18:I20)</f>
        <v>7.1499999999999994E-2</v>
      </c>
      <c r="J17" s="557"/>
    </row>
    <row r="18" spans="1:14">
      <c r="A18" s="71" t="s">
        <v>46</v>
      </c>
      <c r="B18" s="538" t="s">
        <v>47</v>
      </c>
      <c r="C18" s="538"/>
      <c r="D18" s="538"/>
      <c r="E18" s="538"/>
      <c r="F18" s="538"/>
      <c r="G18" s="538"/>
      <c r="H18" s="538"/>
      <c r="I18" s="542">
        <v>6.4999999999999997E-3</v>
      </c>
      <c r="J18" s="542"/>
    </row>
    <row r="19" spans="1:14">
      <c r="A19" s="71" t="s">
        <v>48</v>
      </c>
      <c r="B19" s="538" t="s">
        <v>49</v>
      </c>
      <c r="C19" s="538"/>
      <c r="D19" s="538"/>
      <c r="E19" s="538"/>
      <c r="F19" s="538"/>
      <c r="G19" s="538"/>
      <c r="H19" s="538"/>
      <c r="I19" s="542">
        <v>0.03</v>
      </c>
      <c r="J19" s="542"/>
    </row>
    <row r="20" spans="1:14">
      <c r="A20" s="71" t="s">
        <v>50</v>
      </c>
      <c r="B20" s="538" t="s">
        <v>51</v>
      </c>
      <c r="C20" s="538"/>
      <c r="D20" s="538"/>
      <c r="E20" s="538"/>
      <c r="F20" s="538"/>
      <c r="G20" s="538"/>
      <c r="H20" s="538"/>
      <c r="I20" s="542">
        <v>3.5000000000000003E-2</v>
      </c>
      <c r="J20" s="542"/>
    </row>
    <row r="21" spans="1:14">
      <c r="A21" s="71"/>
      <c r="B21" s="536"/>
      <c r="C21" s="536"/>
      <c r="D21" s="536"/>
      <c r="E21" s="536"/>
      <c r="F21" s="536"/>
      <c r="G21" s="536"/>
      <c r="H21" s="536"/>
      <c r="I21" s="536"/>
      <c r="J21" s="536"/>
    </row>
    <row r="22" spans="1:14">
      <c r="A22" s="52" t="s">
        <v>52</v>
      </c>
      <c r="B22" s="539" t="s">
        <v>53</v>
      </c>
      <c r="C22" s="540"/>
      <c r="D22" s="540"/>
      <c r="E22" s="540"/>
      <c r="F22" s="540"/>
      <c r="G22" s="540"/>
      <c r="H22" s="541"/>
      <c r="I22" s="557">
        <f>I23</f>
        <v>3.8300000000000001E-2</v>
      </c>
      <c r="J22" s="557"/>
    </row>
    <row r="23" spans="1:14">
      <c r="A23" s="71" t="s">
        <v>54</v>
      </c>
      <c r="B23" s="544" t="s">
        <v>121</v>
      </c>
      <c r="C23" s="545"/>
      <c r="D23" s="545"/>
      <c r="E23" s="545"/>
      <c r="F23" s="545"/>
      <c r="G23" s="545"/>
      <c r="H23" s="546"/>
      <c r="I23" s="542">
        <v>3.8300000000000001E-2</v>
      </c>
      <c r="J23" s="542"/>
    </row>
    <row r="24" spans="1:14">
      <c r="A24" s="53"/>
      <c r="B24" s="548"/>
      <c r="C24" s="549"/>
      <c r="D24" s="549"/>
      <c r="E24" s="549"/>
      <c r="F24" s="549"/>
      <c r="G24" s="549"/>
      <c r="H24" s="550"/>
      <c r="I24" s="548"/>
      <c r="J24" s="550"/>
    </row>
    <row r="25" spans="1:14">
      <c r="A25" s="149"/>
      <c r="B25" s="547" t="s">
        <v>122</v>
      </c>
      <c r="C25" s="547"/>
      <c r="D25" s="547"/>
      <c r="E25" s="547"/>
      <c r="F25" s="547"/>
      <c r="G25" s="547"/>
      <c r="H25" s="547"/>
      <c r="I25" s="566">
        <f>((1-I20+I10+I22)/(1-I17))-1</f>
        <v>0.1278</v>
      </c>
      <c r="J25" s="567"/>
      <c r="N25" s="54"/>
    </row>
    <row r="26" spans="1:14">
      <c r="A26" s="19"/>
      <c r="B26" s="19"/>
      <c r="C26" s="19"/>
      <c r="D26" s="19"/>
      <c r="E26" s="19"/>
      <c r="F26" s="19"/>
      <c r="G26" s="19"/>
      <c r="H26" s="19"/>
      <c r="I26" s="19"/>
      <c r="J26" s="19"/>
    </row>
    <row r="27" spans="1:14">
      <c r="A27" s="19"/>
      <c r="B27" s="19"/>
      <c r="C27" s="19"/>
      <c r="D27" s="19"/>
      <c r="E27" s="19"/>
      <c r="F27" s="19"/>
      <c r="G27" s="19"/>
      <c r="H27" s="19"/>
      <c r="I27" s="19"/>
      <c r="J27" s="19"/>
      <c r="N27" s="54"/>
    </row>
    <row r="28" spans="1:14" ht="50.25" customHeight="1">
      <c r="A28" s="543" t="s">
        <v>80</v>
      </c>
      <c r="B28" s="543"/>
      <c r="C28" s="543"/>
      <c r="D28" s="543"/>
      <c r="E28" s="543"/>
      <c r="F28" s="543"/>
      <c r="G28" s="543"/>
      <c r="H28" s="543"/>
      <c r="I28" s="543"/>
      <c r="J28" s="543"/>
    </row>
    <row r="29" spans="1:14">
      <c r="A29" s="56"/>
      <c r="B29" s="56"/>
      <c r="C29" s="56"/>
      <c r="D29" s="56"/>
      <c r="E29" s="19"/>
      <c r="F29" s="19"/>
      <c r="G29" s="19"/>
      <c r="H29" s="19"/>
      <c r="I29" s="19"/>
      <c r="J29" s="19"/>
    </row>
    <row r="30" spans="1:14" ht="15">
      <c r="A30" s="56"/>
      <c r="B30" s="19"/>
      <c r="C30" s="4"/>
      <c r="D30" s="56"/>
      <c r="E30" s="4"/>
      <c r="F30" s="19"/>
      <c r="G30" s="19"/>
      <c r="H30" s="19"/>
      <c r="I30" s="19"/>
      <c r="J30" s="19"/>
    </row>
    <row r="31" spans="1:14">
      <c r="A31" s="56"/>
      <c r="B31" s="56"/>
      <c r="C31" s="56"/>
      <c r="D31" s="56"/>
      <c r="E31" s="19"/>
      <c r="F31" s="19"/>
      <c r="G31" s="19"/>
      <c r="H31" s="19"/>
      <c r="I31" s="19"/>
      <c r="J31" s="19"/>
    </row>
    <row r="32" spans="1:14">
      <c r="A32" s="56"/>
      <c r="B32" s="56"/>
      <c r="C32" s="56"/>
      <c r="D32" s="56"/>
      <c r="E32" s="19"/>
      <c r="F32" s="19"/>
      <c r="G32" s="19"/>
      <c r="H32" s="19"/>
      <c r="I32" s="19"/>
      <c r="J32" s="19"/>
    </row>
    <row r="33" spans="1:10">
      <c r="A33" s="178"/>
      <c r="B33" s="56"/>
      <c r="C33" s="56"/>
      <c r="D33" s="56"/>
      <c r="E33" s="19"/>
      <c r="F33" s="19"/>
      <c r="G33" s="19"/>
      <c r="H33" s="19"/>
      <c r="I33" s="19"/>
      <c r="J33" s="19"/>
    </row>
    <row r="34" spans="1:10">
      <c r="A34" s="57"/>
      <c r="B34" s="56"/>
      <c r="C34" s="56"/>
      <c r="D34" s="56"/>
      <c r="E34" s="19"/>
      <c r="F34" s="19"/>
      <c r="G34" s="19"/>
      <c r="H34" s="19"/>
      <c r="I34" s="19"/>
      <c r="J34" s="44"/>
    </row>
    <row r="35" spans="1:10">
      <c r="A35" s="57"/>
      <c r="B35" s="56"/>
      <c r="C35" s="56"/>
      <c r="D35" s="56"/>
      <c r="E35" s="19"/>
      <c r="F35" s="19"/>
      <c r="G35" s="19"/>
      <c r="H35" s="19"/>
      <c r="I35" s="19"/>
      <c r="J35" s="44"/>
    </row>
    <row r="36" spans="1:10">
      <c r="A36" s="57"/>
      <c r="B36" s="56"/>
      <c r="C36" s="56"/>
      <c r="D36" s="56"/>
      <c r="E36" s="19"/>
      <c r="F36" s="19"/>
      <c r="G36" s="19"/>
      <c r="H36" s="19"/>
      <c r="I36" s="19"/>
      <c r="J36" s="44"/>
    </row>
    <row r="37" spans="1:10">
      <c r="A37" s="57"/>
      <c r="B37" s="56"/>
      <c r="C37" s="56"/>
      <c r="D37" s="56"/>
      <c r="E37" s="19"/>
      <c r="F37" s="19"/>
      <c r="G37" s="19"/>
      <c r="H37" s="19"/>
      <c r="I37" s="19"/>
      <c r="J37" s="44"/>
    </row>
    <row r="38" spans="1:10">
      <c r="A38" s="57"/>
      <c r="B38" s="19"/>
      <c r="C38" s="19"/>
      <c r="D38" s="19"/>
      <c r="E38" s="19"/>
      <c r="F38" s="19"/>
      <c r="G38" s="19"/>
      <c r="H38" s="19"/>
      <c r="I38" s="19"/>
      <c r="J38" s="44"/>
    </row>
    <row r="39" spans="1:10">
      <c r="A39" s="55"/>
      <c r="B39" s="19"/>
      <c r="C39" s="19"/>
      <c r="D39" s="19"/>
      <c r="E39" s="19"/>
      <c r="F39" s="19"/>
      <c r="G39" s="19"/>
      <c r="H39" s="19"/>
      <c r="I39" s="19"/>
      <c r="J39" s="44"/>
    </row>
    <row r="40" spans="1:10">
      <c r="A40" s="58"/>
      <c r="B40" s="43"/>
      <c r="C40" s="43"/>
      <c r="D40" s="43"/>
      <c r="E40" s="43"/>
      <c r="F40" s="43"/>
      <c r="G40" s="43"/>
      <c r="H40" s="43"/>
      <c r="I40" s="43"/>
      <c r="J40" s="59"/>
    </row>
    <row r="41" spans="1:10">
      <c r="A41" s="60"/>
      <c r="B41" s="19"/>
      <c r="C41" s="19"/>
      <c r="D41" s="19"/>
      <c r="E41" s="19"/>
      <c r="F41" s="19"/>
      <c r="G41" s="19"/>
      <c r="H41" s="19"/>
      <c r="I41" s="19"/>
      <c r="J41" s="61"/>
    </row>
    <row r="42" spans="1:10">
      <c r="A42" s="60"/>
      <c r="B42" s="19"/>
      <c r="C42" s="19"/>
      <c r="D42" s="19"/>
      <c r="E42" s="19"/>
      <c r="F42" s="19"/>
      <c r="G42" s="19"/>
      <c r="H42" s="19"/>
      <c r="I42" s="19"/>
      <c r="J42" s="61"/>
    </row>
    <row r="43" spans="1:10">
      <c r="A43" s="60"/>
      <c r="B43" s="19"/>
      <c r="C43" s="19"/>
      <c r="D43" s="19"/>
      <c r="E43" s="19"/>
      <c r="F43" s="19"/>
      <c r="G43" s="19"/>
      <c r="H43" s="19"/>
      <c r="I43" s="19"/>
      <c r="J43" s="61"/>
    </row>
    <row r="44" spans="1:10" ht="12.75" thickBot="1">
      <c r="A44" s="62"/>
      <c r="B44" s="63"/>
      <c r="C44" s="63"/>
      <c r="D44" s="63"/>
      <c r="E44" s="63"/>
      <c r="F44" s="63"/>
      <c r="G44" s="63"/>
      <c r="H44" s="63"/>
      <c r="I44" s="63"/>
      <c r="J44" s="64"/>
    </row>
    <row r="45" spans="1:10">
      <c r="A45" s="19"/>
      <c r="B45" s="19"/>
      <c r="C45" s="19"/>
      <c r="D45" s="19"/>
      <c r="E45" s="19"/>
      <c r="F45" s="19"/>
      <c r="G45" s="19"/>
      <c r="H45" s="19"/>
      <c r="I45" s="19"/>
      <c r="J45" s="19"/>
    </row>
    <row r="46" spans="1:10">
      <c r="A46" s="19"/>
      <c r="B46" s="19"/>
      <c r="C46" s="19"/>
      <c r="D46" s="19"/>
      <c r="E46" s="19"/>
      <c r="F46" s="19"/>
      <c r="G46" s="19"/>
      <c r="H46" s="19"/>
      <c r="I46" s="19"/>
      <c r="J46" s="19"/>
    </row>
    <row r="47" spans="1:10">
      <c r="A47" s="19"/>
      <c r="B47" s="19"/>
      <c r="C47" s="19"/>
      <c r="D47" s="19"/>
      <c r="E47" s="19"/>
      <c r="F47" s="19"/>
      <c r="G47" s="19"/>
      <c r="H47" s="19"/>
      <c r="I47" s="19"/>
      <c r="J47" s="19"/>
    </row>
    <row r="48" spans="1:10">
      <c r="A48" s="19"/>
      <c r="B48" s="19"/>
      <c r="C48" s="19"/>
      <c r="D48" s="19"/>
      <c r="E48" s="19"/>
      <c r="F48" s="19"/>
      <c r="G48" s="19"/>
      <c r="H48" s="19"/>
      <c r="I48" s="19"/>
      <c r="J48" s="19"/>
    </row>
    <row r="49" spans="1:10">
      <c r="A49" s="19"/>
      <c r="B49" s="19"/>
      <c r="C49" s="19"/>
      <c r="D49" s="19"/>
      <c r="E49" s="19"/>
      <c r="F49" s="19"/>
      <c r="G49" s="19"/>
      <c r="H49" s="19"/>
      <c r="I49" s="19"/>
      <c r="J49" s="19"/>
    </row>
    <row r="50" spans="1:10">
      <c r="A50" s="19"/>
      <c r="B50" s="19"/>
      <c r="C50" s="19"/>
      <c r="D50" s="19"/>
      <c r="E50" s="19"/>
      <c r="F50" s="19"/>
      <c r="G50" s="19"/>
      <c r="H50" s="19"/>
      <c r="I50" s="19"/>
      <c r="J50" s="19"/>
    </row>
    <row r="51" spans="1:10">
      <c r="A51" s="19"/>
      <c r="B51" s="19"/>
      <c r="C51" s="19"/>
      <c r="D51" s="19"/>
      <c r="E51" s="19"/>
      <c r="F51" s="19"/>
      <c r="G51" s="19"/>
      <c r="H51" s="19"/>
      <c r="I51" s="19"/>
      <c r="J51" s="19"/>
    </row>
    <row r="52" spans="1:10">
      <c r="A52" s="19"/>
      <c r="B52" s="19"/>
      <c r="C52" s="19"/>
      <c r="D52" s="19"/>
      <c r="E52" s="19"/>
      <c r="F52" s="19"/>
      <c r="G52" s="19"/>
      <c r="H52" s="19"/>
      <c r="I52" s="19"/>
      <c r="J52" s="19"/>
    </row>
    <row r="53" spans="1:10">
      <c r="A53" s="19"/>
      <c r="B53" s="19"/>
      <c r="C53" s="19"/>
      <c r="D53" s="19"/>
      <c r="E53" s="19"/>
      <c r="F53" s="19"/>
      <c r="G53" s="19"/>
      <c r="H53" s="19"/>
      <c r="I53" s="19"/>
      <c r="J53" s="19"/>
    </row>
    <row r="54" spans="1:10">
      <c r="A54" s="19"/>
      <c r="B54" s="19"/>
      <c r="C54" s="19"/>
      <c r="D54" s="19"/>
      <c r="E54" s="19"/>
      <c r="F54" s="19"/>
      <c r="G54" s="19"/>
      <c r="H54" s="19"/>
      <c r="I54" s="19"/>
      <c r="J54" s="19"/>
    </row>
  </sheetData>
  <mergeCells count="44">
    <mergeCell ref="B20:H20"/>
    <mergeCell ref="I20:J20"/>
    <mergeCell ref="F11:H11"/>
    <mergeCell ref="B23:H23"/>
    <mergeCell ref="I23:J23"/>
    <mergeCell ref="B21:H21"/>
    <mergeCell ref="I21:J21"/>
    <mergeCell ref="B22:H22"/>
    <mergeCell ref="I22:J22"/>
    <mergeCell ref="A28:J28"/>
    <mergeCell ref="B24:H24"/>
    <mergeCell ref="I24:J24"/>
    <mergeCell ref="B25:H25"/>
    <mergeCell ref="I25:J25"/>
    <mergeCell ref="A1:J1"/>
    <mergeCell ref="B17:H17"/>
    <mergeCell ref="I17:J17"/>
    <mergeCell ref="B12:E12"/>
    <mergeCell ref="F12:H12"/>
    <mergeCell ref="I12:J12"/>
    <mergeCell ref="B13:E13"/>
    <mergeCell ref="F13:H13"/>
    <mergeCell ref="I13:J13"/>
    <mergeCell ref="B15:E15"/>
    <mergeCell ref="F15:H15"/>
    <mergeCell ref="I15:J15"/>
    <mergeCell ref="B10:H10"/>
    <mergeCell ref="I10:J10"/>
    <mergeCell ref="B11:E11"/>
    <mergeCell ref="B14:E14"/>
    <mergeCell ref="B4:G4"/>
    <mergeCell ref="I11:J11"/>
    <mergeCell ref="I18:J18"/>
    <mergeCell ref="B19:H19"/>
    <mergeCell ref="I19:J19"/>
    <mergeCell ref="B18:H18"/>
    <mergeCell ref="I14:J14"/>
    <mergeCell ref="F14:H14"/>
    <mergeCell ref="I16:J16"/>
    <mergeCell ref="B16:H16"/>
    <mergeCell ref="I4:J4"/>
    <mergeCell ref="A9:J9"/>
    <mergeCell ref="B6:J6"/>
    <mergeCell ref="A7:J7"/>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&amp;L&amp;G&amp;C&amp;"-,Negrito"&amp;9Camila Diel Bobrzyk
 &amp;"-,Regular"Engenheira Civil 
CREA MT025305&amp;R&amp;P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7"/>
  <sheetViews>
    <sheetView showGridLines="0" view="pageBreakPreview" zoomScale="85" zoomScaleNormal="90" zoomScaleSheetLayoutView="85" zoomScalePageLayoutView="110" workbookViewId="0">
      <selection activeCell="A306" sqref="A306:H306"/>
    </sheetView>
  </sheetViews>
  <sheetFormatPr defaultRowHeight="12"/>
  <cols>
    <col min="1" max="1" width="16" style="65" customWidth="1"/>
    <col min="2" max="2" width="24" style="65" customWidth="1"/>
    <col min="3" max="3" width="3.5703125" style="65" bestFit="1" customWidth="1"/>
    <col min="4" max="4" width="26.42578125" style="65" customWidth="1"/>
    <col min="5" max="5" width="6" style="70" customWidth="1"/>
    <col min="6" max="6" width="10.5703125" style="70" customWidth="1"/>
    <col min="7" max="7" width="15.28515625" style="70" bestFit="1" customWidth="1"/>
    <col min="8" max="8" width="16.140625" style="70" customWidth="1"/>
    <col min="9" max="16384" width="9.140625" style="65"/>
  </cols>
  <sheetData>
    <row r="1" spans="1:8">
      <c r="A1" s="624" t="s">
        <v>112</v>
      </c>
      <c r="B1" s="624"/>
      <c r="C1" s="624"/>
      <c r="D1" s="624"/>
      <c r="E1" s="624"/>
      <c r="F1" s="624"/>
      <c r="G1" s="624"/>
      <c r="H1" s="624"/>
    </row>
    <row r="2" spans="1:8">
      <c r="A2" s="624"/>
      <c r="B2" s="624"/>
      <c r="C2" s="624"/>
      <c r="D2" s="624"/>
      <c r="E2" s="624"/>
      <c r="F2" s="624"/>
      <c r="G2" s="624"/>
      <c r="H2" s="624"/>
    </row>
    <row r="3" spans="1:8" s="412" customFormat="1">
      <c r="A3" s="591"/>
      <c r="B3" s="592"/>
      <c r="C3" s="592"/>
      <c r="D3" s="592"/>
      <c r="E3" s="592"/>
      <c r="F3" s="592"/>
      <c r="G3" s="592"/>
      <c r="H3" s="593"/>
    </row>
    <row r="4" spans="1:8">
      <c r="A4" s="630" t="s">
        <v>275</v>
      </c>
      <c r="B4" s="630"/>
      <c r="C4" s="630"/>
      <c r="D4" s="630"/>
      <c r="E4" s="631" t="s">
        <v>383</v>
      </c>
      <c r="F4" s="632"/>
      <c r="G4" s="633"/>
      <c r="H4" s="633"/>
    </row>
    <row r="5" spans="1:8" ht="12" customHeight="1">
      <c r="A5" s="580" t="s">
        <v>415</v>
      </c>
      <c r="B5" s="581"/>
      <c r="C5" s="581"/>
      <c r="D5" s="581"/>
      <c r="E5" s="581"/>
      <c r="F5" s="581"/>
      <c r="G5" s="581"/>
      <c r="H5" s="582"/>
    </row>
    <row r="6" spans="1:8" ht="15" customHeight="1">
      <c r="A6" s="568"/>
      <c r="B6" s="569"/>
      <c r="C6" s="569"/>
      <c r="D6" s="569"/>
      <c r="E6" s="569"/>
      <c r="F6" s="569"/>
      <c r="G6" s="569"/>
      <c r="H6" s="570"/>
    </row>
    <row r="7" spans="1:8">
      <c r="A7" s="245" t="s">
        <v>352</v>
      </c>
      <c r="B7" s="577" t="s">
        <v>88</v>
      </c>
      <c r="C7" s="578"/>
      <c r="D7" s="579"/>
      <c r="E7" s="66" t="s">
        <v>94</v>
      </c>
      <c r="F7" s="66" t="s">
        <v>102</v>
      </c>
      <c r="G7" s="66" t="s">
        <v>103</v>
      </c>
      <c r="H7" s="67" t="s">
        <v>104</v>
      </c>
    </row>
    <row r="8" spans="1:8">
      <c r="A8" s="268">
        <v>88316</v>
      </c>
      <c r="B8" s="568" t="s">
        <v>134</v>
      </c>
      <c r="C8" s="569"/>
      <c r="D8" s="570"/>
      <c r="E8" s="68" t="s">
        <v>96</v>
      </c>
      <c r="F8" s="113">
        <v>0.74</v>
      </c>
      <c r="G8" s="114">
        <v>14.37</v>
      </c>
      <c r="H8" s="114">
        <f>F8*G8</f>
        <v>10.63</v>
      </c>
    </row>
    <row r="9" spans="1:8" ht="12" customHeight="1">
      <c r="A9" s="268">
        <v>88309</v>
      </c>
      <c r="B9" s="603" t="s">
        <v>135</v>
      </c>
      <c r="C9" s="603"/>
      <c r="D9" s="604"/>
      <c r="E9" s="68" t="s">
        <v>96</v>
      </c>
      <c r="F9" s="113">
        <v>0.49299999999999999</v>
      </c>
      <c r="G9" s="114">
        <v>17.760000000000002</v>
      </c>
      <c r="H9" s="114">
        <f>F9*G9</f>
        <v>8.76</v>
      </c>
    </row>
    <row r="10" spans="1:8" ht="12" customHeight="1">
      <c r="A10" s="571" t="s">
        <v>105</v>
      </c>
      <c r="B10" s="572"/>
      <c r="C10" s="572"/>
      <c r="D10" s="572"/>
      <c r="E10" s="572"/>
      <c r="F10" s="572"/>
      <c r="G10" s="573"/>
      <c r="H10" s="69">
        <f>SUM(H8:H9)</f>
        <v>19.39</v>
      </c>
    </row>
    <row r="11" spans="1:8">
      <c r="A11" s="568"/>
      <c r="B11" s="569"/>
      <c r="C11" s="569"/>
      <c r="D11" s="569"/>
      <c r="E11" s="569"/>
      <c r="F11" s="569"/>
      <c r="G11" s="569"/>
      <c r="H11" s="570"/>
    </row>
    <row r="12" spans="1:8">
      <c r="A12" s="245" t="s">
        <v>352</v>
      </c>
      <c r="B12" s="577" t="s">
        <v>110</v>
      </c>
      <c r="C12" s="578"/>
      <c r="D12" s="579"/>
      <c r="E12" s="66" t="s">
        <v>94</v>
      </c>
      <c r="F12" s="66" t="s">
        <v>102</v>
      </c>
      <c r="G12" s="384" t="s">
        <v>103</v>
      </c>
      <c r="H12" s="67" t="s">
        <v>104</v>
      </c>
    </row>
    <row r="13" spans="1:8" ht="37.5" customHeight="1">
      <c r="A13" s="268">
        <v>90586</v>
      </c>
      <c r="B13" s="568" t="s">
        <v>410</v>
      </c>
      <c r="C13" s="569"/>
      <c r="D13" s="570"/>
      <c r="E13" s="68" t="s">
        <v>209</v>
      </c>
      <c r="F13" s="113">
        <v>0.12</v>
      </c>
      <c r="G13" s="113">
        <v>1.59</v>
      </c>
      <c r="H13" s="114">
        <f>F13*G13</f>
        <v>0.19</v>
      </c>
    </row>
    <row r="14" spans="1:8" ht="34.5" customHeight="1">
      <c r="A14" s="268">
        <v>90587</v>
      </c>
      <c r="B14" s="568" t="s">
        <v>411</v>
      </c>
      <c r="C14" s="569"/>
      <c r="D14" s="570"/>
      <c r="E14" s="68" t="s">
        <v>209</v>
      </c>
      <c r="F14" s="113">
        <v>0.126</v>
      </c>
      <c r="G14" s="113">
        <v>0.34</v>
      </c>
      <c r="H14" s="114">
        <f>F14*G14</f>
        <v>0.04</v>
      </c>
    </row>
    <row r="15" spans="1:8" ht="15" customHeight="1">
      <c r="A15" s="571" t="s">
        <v>111</v>
      </c>
      <c r="B15" s="572"/>
      <c r="C15" s="572"/>
      <c r="D15" s="572"/>
      <c r="E15" s="572"/>
      <c r="F15" s="572"/>
      <c r="G15" s="573"/>
      <c r="H15" s="69">
        <f>SUM(H13:H14)</f>
        <v>0.23</v>
      </c>
    </row>
    <row r="16" spans="1:8" ht="12" customHeight="1">
      <c r="A16" s="621"/>
      <c r="B16" s="622"/>
      <c r="C16" s="622"/>
      <c r="D16" s="622"/>
      <c r="E16" s="622"/>
      <c r="F16" s="622"/>
      <c r="G16" s="622"/>
      <c r="H16" s="623"/>
    </row>
    <row r="17" spans="1:8" ht="24" customHeight="1">
      <c r="A17" s="245" t="s">
        <v>352</v>
      </c>
      <c r="B17" s="577" t="s">
        <v>106</v>
      </c>
      <c r="C17" s="578"/>
      <c r="D17" s="579"/>
      <c r="E17" s="66" t="s">
        <v>94</v>
      </c>
      <c r="F17" s="66" t="s">
        <v>107</v>
      </c>
      <c r="G17" s="66" t="s">
        <v>103</v>
      </c>
      <c r="H17" s="66" t="s">
        <v>104</v>
      </c>
    </row>
    <row r="18" spans="1:8" ht="12" customHeight="1">
      <c r="A18" s="377">
        <v>1527</v>
      </c>
      <c r="B18" s="568" t="s">
        <v>412</v>
      </c>
      <c r="C18" s="569"/>
      <c r="D18" s="570"/>
      <c r="E18" s="68" t="s">
        <v>98</v>
      </c>
      <c r="F18" s="113">
        <v>1.1499999999999999</v>
      </c>
      <c r="G18" s="237">
        <v>422.05</v>
      </c>
      <c r="H18" s="114">
        <f>F18*G18</f>
        <v>485.36</v>
      </c>
    </row>
    <row r="19" spans="1:8" ht="13.5" customHeight="1">
      <c r="A19" s="571" t="s">
        <v>108</v>
      </c>
      <c r="B19" s="572"/>
      <c r="C19" s="572"/>
      <c r="D19" s="572"/>
      <c r="E19" s="572"/>
      <c r="F19" s="572"/>
      <c r="G19" s="573"/>
      <c r="H19" s="69">
        <f>SUM(H18:H18)</f>
        <v>485.36</v>
      </c>
    </row>
    <row r="20" spans="1:8" ht="12" customHeight="1">
      <c r="A20" s="568"/>
      <c r="B20" s="569"/>
      <c r="C20" s="569"/>
      <c r="D20" s="569"/>
      <c r="E20" s="569"/>
      <c r="F20" s="569"/>
      <c r="G20" s="569"/>
      <c r="H20" s="570"/>
    </row>
    <row r="21" spans="1:8" ht="12" customHeight="1">
      <c r="A21" s="580" t="s">
        <v>109</v>
      </c>
      <c r="B21" s="581"/>
      <c r="C21" s="581"/>
      <c r="D21" s="581"/>
      <c r="E21" s="581"/>
      <c r="F21" s="581"/>
      <c r="G21" s="582"/>
      <c r="H21" s="288">
        <f>H10+H15+H19</f>
        <v>504.98</v>
      </c>
    </row>
    <row r="22" spans="1:8" ht="15" customHeight="1"/>
    <row r="23" spans="1:8" ht="12" customHeight="1">
      <c r="A23" s="583" t="s">
        <v>322</v>
      </c>
      <c r="B23" s="583"/>
      <c r="C23" s="583"/>
      <c r="D23" s="583"/>
      <c r="E23" s="598" t="s">
        <v>383</v>
      </c>
      <c r="F23" s="599"/>
      <c r="G23" s="600"/>
      <c r="H23" s="600"/>
    </row>
    <row r="24" spans="1:8" ht="26.25" customHeight="1">
      <c r="A24" s="580" t="s">
        <v>416</v>
      </c>
      <c r="B24" s="581"/>
      <c r="C24" s="581"/>
      <c r="D24" s="581"/>
      <c r="E24" s="581"/>
      <c r="F24" s="581"/>
      <c r="G24" s="581"/>
      <c r="H24" s="582"/>
    </row>
    <row r="25" spans="1:8" ht="12" customHeight="1">
      <c r="A25" s="568"/>
      <c r="B25" s="569"/>
      <c r="C25" s="569"/>
      <c r="D25" s="569"/>
      <c r="E25" s="569"/>
      <c r="F25" s="569"/>
      <c r="G25" s="569"/>
      <c r="H25" s="570"/>
    </row>
    <row r="26" spans="1:8">
      <c r="A26" s="245" t="s">
        <v>352</v>
      </c>
      <c r="B26" s="577" t="s">
        <v>88</v>
      </c>
      <c r="C26" s="578"/>
      <c r="D26" s="579"/>
      <c r="E26" s="66" t="s">
        <v>94</v>
      </c>
      <c r="F26" s="66" t="s">
        <v>102</v>
      </c>
      <c r="G26" s="66" t="s">
        <v>103</v>
      </c>
      <c r="H26" s="67" t="s">
        <v>104</v>
      </c>
    </row>
    <row r="27" spans="1:8" ht="21" customHeight="1">
      <c r="A27" s="273">
        <v>88262</v>
      </c>
      <c r="B27" s="568" t="s">
        <v>413</v>
      </c>
      <c r="C27" s="569"/>
      <c r="D27" s="570"/>
      <c r="E27" s="68" t="s">
        <v>96</v>
      </c>
      <c r="F27" s="113">
        <v>0.09</v>
      </c>
      <c r="G27" s="114">
        <v>17.64</v>
      </c>
      <c r="H27" s="114">
        <f>F27*G27</f>
        <v>1.59</v>
      </c>
    </row>
    <row r="28" spans="1:8">
      <c r="A28" s="273">
        <v>88316</v>
      </c>
      <c r="B28" s="568" t="s">
        <v>134</v>
      </c>
      <c r="C28" s="569"/>
      <c r="D28" s="570"/>
      <c r="E28" s="68" t="s">
        <v>96</v>
      </c>
      <c r="F28" s="113">
        <v>0.64</v>
      </c>
      <c r="G28" s="114">
        <v>14.37</v>
      </c>
      <c r="H28" s="114">
        <f>F28*G28</f>
        <v>9.1999999999999993</v>
      </c>
    </row>
    <row r="29" spans="1:8">
      <c r="A29" s="273">
        <v>88309</v>
      </c>
      <c r="B29" s="603" t="s">
        <v>135</v>
      </c>
      <c r="C29" s="603"/>
      <c r="D29" s="604"/>
      <c r="E29" s="68" t="s">
        <v>96</v>
      </c>
      <c r="F29" s="113">
        <v>0.56999999999999995</v>
      </c>
      <c r="G29" s="114">
        <v>17.760000000000002</v>
      </c>
      <c r="H29" s="114">
        <f>F29*G29</f>
        <v>10.119999999999999</v>
      </c>
    </row>
    <row r="30" spans="1:8">
      <c r="A30" s="571" t="s">
        <v>105</v>
      </c>
      <c r="B30" s="572"/>
      <c r="C30" s="572"/>
      <c r="D30" s="572"/>
      <c r="E30" s="572"/>
      <c r="F30" s="572"/>
      <c r="G30" s="573"/>
      <c r="H30" s="69">
        <f>SUM(H27:H29)</f>
        <v>20.91</v>
      </c>
    </row>
    <row r="31" spans="1:8">
      <c r="A31" s="568"/>
      <c r="B31" s="569"/>
      <c r="C31" s="569"/>
      <c r="D31" s="569"/>
      <c r="E31" s="569"/>
      <c r="F31" s="569"/>
      <c r="G31" s="569"/>
      <c r="H31" s="570"/>
    </row>
    <row r="32" spans="1:8">
      <c r="A32" s="245" t="s">
        <v>352</v>
      </c>
      <c r="B32" s="577" t="s">
        <v>110</v>
      </c>
      <c r="C32" s="578"/>
      <c r="D32" s="579"/>
      <c r="E32" s="66" t="s">
        <v>94</v>
      </c>
      <c r="F32" s="66" t="s">
        <v>102</v>
      </c>
      <c r="G32" s="203" t="s">
        <v>103</v>
      </c>
      <c r="H32" s="67" t="s">
        <v>104</v>
      </c>
    </row>
    <row r="33" spans="1:8">
      <c r="A33" s="273">
        <v>90586</v>
      </c>
      <c r="B33" s="568" t="s">
        <v>410</v>
      </c>
      <c r="C33" s="569"/>
      <c r="D33" s="570"/>
      <c r="E33" s="68" t="s">
        <v>209</v>
      </c>
      <c r="F33" s="113">
        <v>0.06</v>
      </c>
      <c r="G33" s="113">
        <v>1.59</v>
      </c>
      <c r="H33" s="114">
        <f>F33*G33</f>
        <v>0.1</v>
      </c>
    </row>
    <row r="34" spans="1:8" ht="11.25" customHeight="1">
      <c r="A34" s="273">
        <v>90587</v>
      </c>
      <c r="B34" s="568" t="s">
        <v>411</v>
      </c>
      <c r="C34" s="569"/>
      <c r="D34" s="570"/>
      <c r="E34" s="68" t="s">
        <v>209</v>
      </c>
      <c r="F34" s="113">
        <v>0.13</v>
      </c>
      <c r="G34" s="113">
        <v>0.34</v>
      </c>
      <c r="H34" s="114">
        <f>F34*G34</f>
        <v>0.04</v>
      </c>
    </row>
    <row r="35" spans="1:8" ht="12" customHeight="1">
      <c r="A35" s="571" t="s">
        <v>111</v>
      </c>
      <c r="B35" s="572"/>
      <c r="C35" s="572"/>
      <c r="D35" s="572"/>
      <c r="E35" s="572"/>
      <c r="F35" s="572"/>
      <c r="G35" s="573"/>
      <c r="H35" s="69">
        <f>SUM(H33:H34)</f>
        <v>0.14000000000000001</v>
      </c>
    </row>
    <row r="36" spans="1:8" ht="11.25" customHeight="1">
      <c r="A36" s="568"/>
      <c r="B36" s="569"/>
      <c r="C36" s="569"/>
      <c r="D36" s="569"/>
      <c r="E36" s="569"/>
      <c r="F36" s="569"/>
      <c r="G36" s="569"/>
      <c r="H36" s="570"/>
    </row>
    <row r="37" spans="1:8" ht="15" customHeight="1">
      <c r="A37" s="245" t="s">
        <v>352</v>
      </c>
      <c r="B37" s="577" t="s">
        <v>106</v>
      </c>
      <c r="C37" s="578"/>
      <c r="D37" s="579"/>
      <c r="E37" s="66" t="s">
        <v>94</v>
      </c>
      <c r="F37" s="66" t="s">
        <v>107</v>
      </c>
      <c r="G37" s="66" t="s">
        <v>103</v>
      </c>
      <c r="H37" s="67" t="s">
        <v>104</v>
      </c>
    </row>
    <row r="38" spans="1:8" ht="36" customHeight="1">
      <c r="A38" s="377">
        <v>1527</v>
      </c>
      <c r="B38" s="568" t="s">
        <v>412</v>
      </c>
      <c r="C38" s="569"/>
      <c r="D38" s="570"/>
      <c r="E38" s="68" t="s">
        <v>98</v>
      </c>
      <c r="F38" s="113">
        <v>1.1000000000000001</v>
      </c>
      <c r="G38" s="237">
        <v>422.05</v>
      </c>
      <c r="H38" s="114">
        <f>F38*G38</f>
        <v>464.26</v>
      </c>
    </row>
    <row r="39" spans="1:8" ht="12" customHeight="1">
      <c r="A39" s="571" t="s">
        <v>108</v>
      </c>
      <c r="B39" s="572"/>
      <c r="C39" s="572"/>
      <c r="D39" s="572"/>
      <c r="E39" s="572"/>
      <c r="F39" s="572"/>
      <c r="G39" s="573"/>
      <c r="H39" s="69">
        <f>SUM(H38:H38)</f>
        <v>464.26</v>
      </c>
    </row>
    <row r="40" spans="1:8" ht="11.25" customHeight="1">
      <c r="A40" s="568"/>
      <c r="B40" s="569"/>
      <c r="C40" s="569"/>
      <c r="D40" s="569"/>
      <c r="E40" s="569"/>
      <c r="F40" s="569"/>
      <c r="G40" s="569"/>
      <c r="H40" s="570"/>
    </row>
    <row r="41" spans="1:8" ht="14.25" customHeight="1">
      <c r="A41" s="580" t="s">
        <v>109</v>
      </c>
      <c r="B41" s="581"/>
      <c r="C41" s="581"/>
      <c r="D41" s="581"/>
      <c r="E41" s="581"/>
      <c r="F41" s="581"/>
      <c r="G41" s="582"/>
      <c r="H41" s="288">
        <f>H30+H35+H39</f>
        <v>485.31</v>
      </c>
    </row>
    <row r="42" spans="1:8" ht="15" customHeight="1"/>
    <row r="43" spans="1:8" ht="14.25" customHeight="1">
      <c r="A43" s="583" t="s">
        <v>583</v>
      </c>
      <c r="B43" s="583"/>
      <c r="C43" s="583"/>
      <c r="D43" s="583"/>
      <c r="E43" s="598" t="s">
        <v>324</v>
      </c>
      <c r="F43" s="599"/>
      <c r="G43" s="600"/>
      <c r="H43" s="600"/>
    </row>
    <row r="44" spans="1:8" ht="25.5" customHeight="1">
      <c r="A44" s="580" t="s">
        <v>417</v>
      </c>
      <c r="B44" s="581"/>
      <c r="C44" s="581"/>
      <c r="D44" s="581"/>
      <c r="E44" s="581"/>
      <c r="F44" s="581"/>
      <c r="G44" s="581"/>
      <c r="H44" s="582"/>
    </row>
    <row r="45" spans="1:8">
      <c r="A45" s="568"/>
      <c r="B45" s="569"/>
      <c r="C45" s="569"/>
      <c r="D45" s="569"/>
      <c r="E45" s="569"/>
      <c r="F45" s="569"/>
      <c r="G45" s="569"/>
      <c r="H45" s="570"/>
    </row>
    <row r="46" spans="1:8" ht="12" customHeight="1">
      <c r="A46" s="245" t="s">
        <v>352</v>
      </c>
      <c r="B46" s="577" t="s">
        <v>88</v>
      </c>
      <c r="C46" s="578"/>
      <c r="D46" s="579"/>
      <c r="E46" s="66" t="s">
        <v>94</v>
      </c>
      <c r="F46" s="66" t="s">
        <v>102</v>
      </c>
      <c r="G46" s="66" t="s">
        <v>103</v>
      </c>
      <c r="H46" s="67" t="s">
        <v>104</v>
      </c>
    </row>
    <row r="47" spans="1:8" ht="23.25" customHeight="1">
      <c r="A47" s="273">
        <v>88239</v>
      </c>
      <c r="B47" s="568" t="s">
        <v>418</v>
      </c>
      <c r="C47" s="569"/>
      <c r="D47" s="570"/>
      <c r="E47" s="68" t="s">
        <v>96</v>
      </c>
      <c r="F47" s="114">
        <v>0.16</v>
      </c>
      <c r="G47" s="114">
        <v>14.91</v>
      </c>
      <c r="H47" s="114">
        <f>F47*G47</f>
        <v>2.39</v>
      </c>
    </row>
    <row r="48" spans="1:8" ht="12" customHeight="1">
      <c r="A48" s="273">
        <v>88262</v>
      </c>
      <c r="B48" s="568" t="s">
        <v>413</v>
      </c>
      <c r="C48" s="569"/>
      <c r="D48" s="570"/>
      <c r="E48" s="68" t="s">
        <v>96</v>
      </c>
      <c r="F48" s="114">
        <v>0.16</v>
      </c>
      <c r="G48" s="114">
        <v>17.64</v>
      </c>
      <c r="H48" s="114">
        <f>F48*G48</f>
        <v>2.82</v>
      </c>
    </row>
    <row r="49" spans="1:8" ht="13.5" customHeight="1">
      <c r="A49" s="273">
        <v>88309</v>
      </c>
      <c r="B49" s="568" t="s">
        <v>135</v>
      </c>
      <c r="C49" s="569"/>
      <c r="D49" s="570"/>
      <c r="E49" s="68" t="s">
        <v>96</v>
      </c>
      <c r="F49" s="114">
        <v>0.4</v>
      </c>
      <c r="G49" s="114">
        <v>17.760000000000002</v>
      </c>
      <c r="H49" s="114">
        <f>F49*G49</f>
        <v>7.1</v>
      </c>
    </row>
    <row r="50" spans="1:8">
      <c r="A50" s="273">
        <v>88316</v>
      </c>
      <c r="B50" s="620" t="s">
        <v>134</v>
      </c>
      <c r="C50" s="603"/>
      <c r="D50" s="604"/>
      <c r="E50" s="68" t="s">
        <v>96</v>
      </c>
      <c r="F50" s="114">
        <v>0.44</v>
      </c>
      <c r="G50" s="114">
        <v>14.37</v>
      </c>
      <c r="H50" s="114">
        <f>F50*G50</f>
        <v>6.32</v>
      </c>
    </row>
    <row r="51" spans="1:8">
      <c r="A51" s="571" t="s">
        <v>105</v>
      </c>
      <c r="B51" s="572"/>
      <c r="C51" s="572"/>
      <c r="D51" s="572"/>
      <c r="E51" s="572"/>
      <c r="F51" s="572"/>
      <c r="G51" s="573"/>
      <c r="H51" s="69">
        <f>SUM(H47:H50)</f>
        <v>18.63</v>
      </c>
    </row>
    <row r="52" spans="1:8" ht="12" customHeight="1">
      <c r="A52" s="568"/>
      <c r="B52" s="569"/>
      <c r="C52" s="569"/>
      <c r="D52" s="569"/>
      <c r="E52" s="569"/>
      <c r="F52" s="569"/>
      <c r="G52" s="569"/>
      <c r="H52" s="570"/>
    </row>
    <row r="53" spans="1:8" ht="16.5" customHeight="1">
      <c r="A53" s="245" t="s">
        <v>352</v>
      </c>
      <c r="B53" s="577" t="s">
        <v>106</v>
      </c>
      <c r="C53" s="578"/>
      <c r="D53" s="579"/>
      <c r="E53" s="66" t="s">
        <v>94</v>
      </c>
      <c r="F53" s="66" t="s">
        <v>107</v>
      </c>
      <c r="G53" s="66" t="s">
        <v>103</v>
      </c>
      <c r="H53" s="67" t="s">
        <v>104</v>
      </c>
    </row>
    <row r="54" spans="1:8" ht="27" customHeight="1">
      <c r="A54" s="377">
        <v>43059</v>
      </c>
      <c r="B54" s="568" t="s">
        <v>863</v>
      </c>
      <c r="C54" s="569"/>
      <c r="D54" s="570"/>
      <c r="E54" s="272" t="s">
        <v>95</v>
      </c>
      <c r="F54" s="114">
        <v>0.47</v>
      </c>
      <c r="G54" s="237">
        <v>4.79</v>
      </c>
      <c r="H54" s="114">
        <f t="shared" ref="H54:H59" si="0">F54*G54</f>
        <v>2.25</v>
      </c>
    </row>
    <row r="55" spans="1:8" ht="36" customHeight="1">
      <c r="A55" s="377">
        <v>3737</v>
      </c>
      <c r="B55" s="568" t="s">
        <v>419</v>
      </c>
      <c r="C55" s="569"/>
      <c r="D55" s="570"/>
      <c r="E55" s="272" t="s">
        <v>99</v>
      </c>
      <c r="F55" s="114">
        <v>1</v>
      </c>
      <c r="G55" s="237">
        <v>57.94</v>
      </c>
      <c r="H55" s="114">
        <f t="shared" si="0"/>
        <v>57.94</v>
      </c>
    </row>
    <row r="56" spans="1:8" ht="27" customHeight="1">
      <c r="A56" s="377">
        <v>4491</v>
      </c>
      <c r="B56" s="568" t="s">
        <v>420</v>
      </c>
      <c r="C56" s="569"/>
      <c r="D56" s="570"/>
      <c r="E56" s="272" t="s">
        <v>97</v>
      </c>
      <c r="F56" s="114">
        <v>0.28999999999999998</v>
      </c>
      <c r="G56" s="237">
        <v>5.58</v>
      </c>
      <c r="H56" s="114">
        <f t="shared" si="0"/>
        <v>1.62</v>
      </c>
    </row>
    <row r="57" spans="1:8" ht="17.25" customHeight="1">
      <c r="A57" s="377">
        <v>5061</v>
      </c>
      <c r="B57" s="568" t="s">
        <v>421</v>
      </c>
      <c r="C57" s="569"/>
      <c r="D57" s="570"/>
      <c r="E57" s="272" t="s">
        <v>95</v>
      </c>
      <c r="F57" s="114">
        <v>0.03</v>
      </c>
      <c r="G57" s="237">
        <v>10.99</v>
      </c>
      <c r="H57" s="114">
        <f t="shared" si="0"/>
        <v>0.33</v>
      </c>
    </row>
    <row r="58" spans="1:8" ht="25.5" customHeight="1">
      <c r="A58" s="377">
        <v>6189</v>
      </c>
      <c r="B58" s="568" t="s">
        <v>422</v>
      </c>
      <c r="C58" s="569"/>
      <c r="D58" s="570"/>
      <c r="E58" s="272" t="s">
        <v>97</v>
      </c>
      <c r="F58" s="114">
        <v>0.17</v>
      </c>
      <c r="G58" s="237">
        <v>8.76</v>
      </c>
      <c r="H58" s="114">
        <f t="shared" si="0"/>
        <v>1.49</v>
      </c>
    </row>
    <row r="59" spans="1:8" ht="35.25" customHeight="1">
      <c r="A59" s="377">
        <v>1527</v>
      </c>
      <c r="B59" s="568" t="s">
        <v>412</v>
      </c>
      <c r="C59" s="569"/>
      <c r="D59" s="570"/>
      <c r="E59" s="272" t="s">
        <v>98</v>
      </c>
      <c r="F59" s="114">
        <v>0.04</v>
      </c>
      <c r="G59" s="237">
        <v>422.05</v>
      </c>
      <c r="H59" s="114">
        <f t="shared" si="0"/>
        <v>16.88</v>
      </c>
    </row>
    <row r="60" spans="1:8" ht="11.25" customHeight="1">
      <c r="A60" s="571" t="s">
        <v>108</v>
      </c>
      <c r="B60" s="572"/>
      <c r="C60" s="572"/>
      <c r="D60" s="572"/>
      <c r="E60" s="572"/>
      <c r="F60" s="572"/>
      <c r="G60" s="573"/>
      <c r="H60" s="69">
        <f>SUM(H54:H59)</f>
        <v>80.510000000000005</v>
      </c>
    </row>
    <row r="61" spans="1:8" ht="12" customHeight="1">
      <c r="A61" s="568"/>
      <c r="B61" s="569"/>
      <c r="C61" s="569"/>
      <c r="D61" s="569"/>
      <c r="E61" s="569"/>
      <c r="F61" s="569"/>
      <c r="G61" s="569"/>
      <c r="H61" s="570"/>
    </row>
    <row r="62" spans="1:8" ht="15.75" customHeight="1">
      <c r="A62" s="580" t="s">
        <v>109</v>
      </c>
      <c r="B62" s="581"/>
      <c r="C62" s="581"/>
      <c r="D62" s="581"/>
      <c r="E62" s="581"/>
      <c r="F62" s="581"/>
      <c r="G62" s="582"/>
      <c r="H62" s="288">
        <f>H51+H60</f>
        <v>99.14</v>
      </c>
    </row>
    <row r="63" spans="1:8" ht="15" customHeight="1">
      <c r="A63" s="568"/>
      <c r="B63" s="569"/>
      <c r="C63" s="569"/>
      <c r="D63" s="569"/>
      <c r="E63" s="569"/>
      <c r="F63" s="569"/>
      <c r="G63" s="569"/>
      <c r="H63" s="570"/>
    </row>
    <row r="64" spans="1:8" ht="18" customHeight="1">
      <c r="A64" s="583" t="s">
        <v>326</v>
      </c>
      <c r="B64" s="583"/>
      <c r="C64" s="583"/>
      <c r="D64" s="583"/>
      <c r="E64" s="598" t="s">
        <v>857</v>
      </c>
      <c r="F64" s="599"/>
      <c r="G64" s="600"/>
      <c r="H64" s="600"/>
    </row>
    <row r="65" spans="1:8" ht="24" customHeight="1">
      <c r="A65" s="625" t="s">
        <v>752</v>
      </c>
      <c r="B65" s="583"/>
      <c r="C65" s="583"/>
      <c r="D65" s="583"/>
      <c r="E65" s="583"/>
      <c r="F65" s="584"/>
      <c r="G65" s="583"/>
      <c r="H65" s="583"/>
    </row>
    <row r="66" spans="1:8" ht="12" customHeight="1">
      <c r="A66" s="596"/>
      <c r="B66" s="596"/>
      <c r="C66" s="596"/>
      <c r="D66" s="596"/>
      <c r="E66" s="596"/>
      <c r="F66" s="597"/>
      <c r="G66" s="596"/>
      <c r="H66" s="596"/>
    </row>
    <row r="67" spans="1:8" ht="12.75" customHeight="1">
      <c r="A67" s="245" t="s">
        <v>352</v>
      </c>
      <c r="B67" s="577" t="s">
        <v>88</v>
      </c>
      <c r="C67" s="578"/>
      <c r="D67" s="579"/>
      <c r="E67" s="66" t="s">
        <v>94</v>
      </c>
      <c r="F67" s="66" t="s">
        <v>102</v>
      </c>
      <c r="G67" s="66" t="s">
        <v>103</v>
      </c>
      <c r="H67" s="67" t="s">
        <v>104</v>
      </c>
    </row>
    <row r="68" spans="1:8">
      <c r="A68" s="377">
        <v>88316</v>
      </c>
      <c r="B68" s="603" t="s">
        <v>134</v>
      </c>
      <c r="C68" s="603"/>
      <c r="D68" s="604"/>
      <c r="E68" s="68" t="s">
        <v>96</v>
      </c>
      <c r="F68" s="113">
        <v>15.5</v>
      </c>
      <c r="G68" s="114">
        <v>14.37</v>
      </c>
      <c r="H68" s="114">
        <f>F68*G68</f>
        <v>222.74</v>
      </c>
    </row>
    <row r="69" spans="1:8" ht="11.25" customHeight="1">
      <c r="A69" s="377">
        <v>88315</v>
      </c>
      <c r="B69" s="603" t="s">
        <v>328</v>
      </c>
      <c r="C69" s="603"/>
      <c r="D69" s="604"/>
      <c r="E69" s="68" t="s">
        <v>96</v>
      </c>
      <c r="F69" s="113">
        <v>15.5</v>
      </c>
      <c r="G69" s="114">
        <v>17.68</v>
      </c>
      <c r="H69" s="114">
        <f>F69*G69</f>
        <v>274.04000000000002</v>
      </c>
    </row>
    <row r="70" spans="1:8" ht="15.75" customHeight="1">
      <c r="A70" s="594" t="s">
        <v>105</v>
      </c>
      <c r="B70" s="594"/>
      <c r="C70" s="594"/>
      <c r="D70" s="594"/>
      <c r="E70" s="594"/>
      <c r="F70" s="595"/>
      <c r="G70" s="594"/>
      <c r="H70" s="69">
        <f>SUM(H68:H69)</f>
        <v>496.78</v>
      </c>
    </row>
    <row r="71" spans="1:8">
      <c r="A71" s="596"/>
      <c r="B71" s="596"/>
      <c r="C71" s="596"/>
      <c r="D71" s="596"/>
      <c r="E71" s="596"/>
      <c r="F71" s="597"/>
      <c r="G71" s="596"/>
      <c r="H71" s="596"/>
    </row>
    <row r="72" spans="1:8" ht="17.25" customHeight="1">
      <c r="A72" s="245" t="s">
        <v>352</v>
      </c>
      <c r="B72" s="577" t="s">
        <v>106</v>
      </c>
      <c r="C72" s="578"/>
      <c r="D72" s="579"/>
      <c r="E72" s="66" t="s">
        <v>94</v>
      </c>
      <c r="F72" s="66" t="s">
        <v>107</v>
      </c>
      <c r="G72" s="66" t="s">
        <v>103</v>
      </c>
      <c r="H72" s="67" t="s">
        <v>104</v>
      </c>
    </row>
    <row r="73" spans="1:8" ht="16.5" customHeight="1">
      <c r="A73" s="377">
        <v>10502</v>
      </c>
      <c r="B73" s="605" t="s">
        <v>695</v>
      </c>
      <c r="C73" s="606"/>
      <c r="D73" s="607"/>
      <c r="E73" s="68" t="s">
        <v>99</v>
      </c>
      <c r="F73" s="241">
        <v>4.2</v>
      </c>
      <c r="G73" s="237">
        <v>397.18</v>
      </c>
      <c r="H73" s="114">
        <f>F73*G73</f>
        <v>1668.16</v>
      </c>
    </row>
    <row r="74" spans="1:8" ht="47.25" customHeight="1">
      <c r="A74" s="377" t="s">
        <v>246</v>
      </c>
      <c r="B74" s="568" t="s">
        <v>329</v>
      </c>
      <c r="C74" s="569"/>
      <c r="D74" s="570"/>
      <c r="E74" s="85" t="s">
        <v>94</v>
      </c>
      <c r="F74" s="113">
        <v>1</v>
      </c>
      <c r="G74" s="114">
        <v>147.35</v>
      </c>
      <c r="H74" s="114">
        <f>F74*G74</f>
        <v>147.35</v>
      </c>
    </row>
    <row r="75" spans="1:8" ht="24.75" customHeight="1">
      <c r="A75" s="377">
        <v>34360</v>
      </c>
      <c r="B75" s="568" t="s">
        <v>330</v>
      </c>
      <c r="C75" s="569"/>
      <c r="D75" s="570"/>
      <c r="E75" s="68" t="s">
        <v>95</v>
      </c>
      <c r="F75" s="113">
        <v>1.056</v>
      </c>
      <c r="G75" s="114">
        <v>26.01</v>
      </c>
      <c r="H75" s="114">
        <f t="shared" ref="H75:H80" si="1">F75*G75</f>
        <v>27.47</v>
      </c>
    </row>
    <row r="76" spans="1:8" ht="14.25" customHeight="1">
      <c r="A76" s="377">
        <v>34360</v>
      </c>
      <c r="B76" s="568" t="s">
        <v>331</v>
      </c>
      <c r="C76" s="569"/>
      <c r="D76" s="570"/>
      <c r="E76" s="68" t="s">
        <v>95</v>
      </c>
      <c r="F76" s="113">
        <v>0.6</v>
      </c>
      <c r="G76" s="114">
        <v>26.01</v>
      </c>
      <c r="H76" s="114">
        <f t="shared" si="1"/>
        <v>15.61</v>
      </c>
    </row>
    <row r="77" spans="1:8" ht="14.25" customHeight="1">
      <c r="A77" s="377">
        <v>34360</v>
      </c>
      <c r="B77" s="568" t="s">
        <v>332</v>
      </c>
      <c r="C77" s="569"/>
      <c r="D77" s="570"/>
      <c r="E77" s="68" t="s">
        <v>95</v>
      </c>
      <c r="F77" s="113">
        <v>0.42920000000000003</v>
      </c>
      <c r="G77" s="114">
        <v>26.01</v>
      </c>
      <c r="H77" s="114">
        <f t="shared" si="1"/>
        <v>11.16</v>
      </c>
    </row>
    <row r="78" spans="1:8" ht="27.75" customHeight="1">
      <c r="A78" s="377">
        <v>34360</v>
      </c>
      <c r="B78" s="568" t="s">
        <v>333</v>
      </c>
      <c r="C78" s="569"/>
      <c r="D78" s="570"/>
      <c r="E78" s="68" t="s">
        <v>95</v>
      </c>
      <c r="F78" s="113">
        <v>0.27656999999999998</v>
      </c>
      <c r="G78" s="114">
        <v>26.01</v>
      </c>
      <c r="H78" s="114">
        <f t="shared" si="1"/>
        <v>7.19</v>
      </c>
    </row>
    <row r="79" spans="1:8" ht="24.75" customHeight="1">
      <c r="A79" s="377">
        <v>34360</v>
      </c>
      <c r="B79" s="568" t="s">
        <v>334</v>
      </c>
      <c r="C79" s="569"/>
      <c r="D79" s="570"/>
      <c r="E79" s="68" t="s">
        <v>95</v>
      </c>
      <c r="F79" s="113">
        <v>0.192</v>
      </c>
      <c r="G79" s="114">
        <v>26.01</v>
      </c>
      <c r="H79" s="114">
        <f t="shared" si="1"/>
        <v>4.99</v>
      </c>
    </row>
    <row r="80" spans="1:8">
      <c r="A80" s="377">
        <v>34360</v>
      </c>
      <c r="B80" s="568" t="s">
        <v>335</v>
      </c>
      <c r="C80" s="569"/>
      <c r="D80" s="570"/>
      <c r="E80" s="68" t="s">
        <v>95</v>
      </c>
      <c r="F80" s="113">
        <v>1.05</v>
      </c>
      <c r="G80" s="114">
        <v>26.01</v>
      </c>
      <c r="H80" s="114">
        <f t="shared" si="1"/>
        <v>27.31</v>
      </c>
    </row>
    <row r="81" spans="1:8" ht="15" customHeight="1">
      <c r="A81" s="594" t="s">
        <v>108</v>
      </c>
      <c r="B81" s="594"/>
      <c r="C81" s="594"/>
      <c r="D81" s="594"/>
      <c r="E81" s="594"/>
      <c r="F81" s="595"/>
      <c r="G81" s="594"/>
      <c r="H81" s="69">
        <f>SUM(H73:H80)</f>
        <v>1909.24</v>
      </c>
    </row>
    <row r="82" spans="1:8" ht="11.25" customHeight="1">
      <c r="A82" s="596"/>
      <c r="B82" s="596"/>
      <c r="C82" s="596"/>
      <c r="D82" s="596"/>
      <c r="E82" s="596"/>
      <c r="F82" s="597"/>
      <c r="G82" s="596"/>
      <c r="H82" s="596"/>
    </row>
    <row r="83" spans="1:8">
      <c r="A83" s="583" t="s">
        <v>109</v>
      </c>
      <c r="B83" s="583"/>
      <c r="C83" s="583"/>
      <c r="D83" s="583"/>
      <c r="E83" s="583"/>
      <c r="F83" s="584"/>
      <c r="G83" s="583"/>
      <c r="H83" s="288">
        <f>H70+H81</f>
        <v>2406.02</v>
      </c>
    </row>
    <row r="84" spans="1:8" ht="15" customHeight="1">
      <c r="A84" s="596"/>
      <c r="B84" s="596"/>
      <c r="C84" s="596"/>
      <c r="D84" s="596"/>
      <c r="E84" s="596"/>
      <c r="F84" s="597"/>
      <c r="G84" s="596"/>
      <c r="H84" s="596"/>
    </row>
    <row r="85" spans="1:8">
      <c r="A85" s="617" t="s">
        <v>711</v>
      </c>
      <c r="B85" s="617"/>
      <c r="C85" s="617"/>
      <c r="D85" s="617"/>
      <c r="E85" s="598" t="s">
        <v>710</v>
      </c>
      <c r="F85" s="599"/>
      <c r="G85" s="600"/>
      <c r="H85" s="600"/>
    </row>
    <row r="86" spans="1:8" ht="24.75" customHeight="1">
      <c r="A86" s="583" t="s">
        <v>696</v>
      </c>
      <c r="B86" s="583"/>
      <c r="C86" s="583"/>
      <c r="D86" s="583"/>
      <c r="E86" s="583"/>
      <c r="F86" s="584"/>
      <c r="G86" s="583"/>
      <c r="H86" s="583"/>
    </row>
    <row r="87" spans="1:8">
      <c r="A87" s="601"/>
      <c r="B87" s="601"/>
      <c r="C87" s="601"/>
      <c r="D87" s="601"/>
      <c r="E87" s="601"/>
      <c r="F87" s="602"/>
      <c r="G87" s="601"/>
      <c r="H87" s="601"/>
    </row>
    <row r="88" spans="1:8">
      <c r="A88" s="245" t="s">
        <v>352</v>
      </c>
      <c r="B88" s="577" t="s">
        <v>88</v>
      </c>
      <c r="C88" s="578"/>
      <c r="D88" s="579"/>
      <c r="E88" s="66" t="s">
        <v>94</v>
      </c>
      <c r="F88" s="66" t="s">
        <v>102</v>
      </c>
      <c r="G88" s="66" t="s">
        <v>103</v>
      </c>
      <c r="H88" s="67" t="s">
        <v>104</v>
      </c>
    </row>
    <row r="89" spans="1:8" ht="12.75" customHeight="1">
      <c r="A89" s="377">
        <v>4750</v>
      </c>
      <c r="B89" s="603" t="s">
        <v>697</v>
      </c>
      <c r="C89" s="603"/>
      <c r="D89" s="604"/>
      <c r="E89" s="68" t="s">
        <v>96</v>
      </c>
      <c r="F89" s="113">
        <v>1.1546149999999999</v>
      </c>
      <c r="G89" s="114">
        <v>12.79</v>
      </c>
      <c r="H89" s="114">
        <f>F89*G89</f>
        <v>14.77</v>
      </c>
    </row>
    <row r="90" spans="1:8" ht="12" customHeight="1">
      <c r="A90" s="377">
        <v>6111</v>
      </c>
      <c r="B90" s="603" t="s">
        <v>698</v>
      </c>
      <c r="C90" s="603"/>
      <c r="D90" s="604"/>
      <c r="E90" s="68" t="s">
        <v>96</v>
      </c>
      <c r="F90" s="113">
        <v>0.57696899999999995</v>
      </c>
      <c r="G90" s="114">
        <v>9.51</v>
      </c>
      <c r="H90" s="114">
        <f>F90*G90</f>
        <v>5.49</v>
      </c>
    </row>
    <row r="91" spans="1:8">
      <c r="A91" s="594" t="s">
        <v>105</v>
      </c>
      <c r="B91" s="594"/>
      <c r="C91" s="594"/>
      <c r="D91" s="594"/>
      <c r="E91" s="594"/>
      <c r="F91" s="595"/>
      <c r="G91" s="594"/>
      <c r="H91" s="69">
        <f>SUM(H89:H90)</f>
        <v>20.260000000000002</v>
      </c>
    </row>
    <row r="92" spans="1:8">
      <c r="A92" s="596"/>
      <c r="B92" s="596"/>
      <c r="C92" s="596"/>
      <c r="D92" s="596"/>
      <c r="E92" s="596"/>
      <c r="F92" s="597"/>
      <c r="G92" s="596"/>
      <c r="H92" s="596"/>
    </row>
    <row r="93" spans="1:8">
      <c r="A93" s="245" t="s">
        <v>352</v>
      </c>
      <c r="B93" s="577" t="s">
        <v>110</v>
      </c>
      <c r="C93" s="578"/>
      <c r="D93" s="579"/>
      <c r="E93" s="66" t="s">
        <v>94</v>
      </c>
      <c r="F93" s="66" t="s">
        <v>102</v>
      </c>
      <c r="G93" s="203" t="s">
        <v>103</v>
      </c>
      <c r="H93" s="67" t="s">
        <v>104</v>
      </c>
    </row>
    <row r="94" spans="1:8" ht="24" customHeight="1">
      <c r="A94" s="351">
        <v>43489</v>
      </c>
      <c r="B94" s="568" t="s">
        <v>702</v>
      </c>
      <c r="C94" s="569"/>
      <c r="D94" s="570"/>
      <c r="E94" s="68" t="s">
        <v>96</v>
      </c>
      <c r="F94" s="113">
        <v>1.1379999999999999</v>
      </c>
      <c r="G94" s="114">
        <v>0.96</v>
      </c>
      <c r="H94" s="114">
        <f>F94*G94</f>
        <v>1.0900000000000001</v>
      </c>
    </row>
    <row r="95" spans="1:8" ht="24.75" customHeight="1">
      <c r="A95" s="351">
        <v>43491</v>
      </c>
      <c r="B95" s="568" t="s">
        <v>701</v>
      </c>
      <c r="C95" s="569"/>
      <c r="D95" s="570"/>
      <c r="E95" s="68" t="s">
        <v>96</v>
      </c>
      <c r="F95" s="113">
        <v>0.568666</v>
      </c>
      <c r="G95" s="114">
        <v>1.02</v>
      </c>
      <c r="H95" s="114">
        <f>F95*G95</f>
        <v>0.57999999999999996</v>
      </c>
    </row>
    <row r="96" spans="1:8" ht="24.75" customHeight="1">
      <c r="A96" s="351">
        <v>43465</v>
      </c>
      <c r="B96" s="568" t="s">
        <v>703</v>
      </c>
      <c r="C96" s="569"/>
      <c r="D96" s="570"/>
      <c r="E96" s="68" t="s">
        <v>96</v>
      </c>
      <c r="F96" s="113">
        <v>1.1379999999999999</v>
      </c>
      <c r="G96" s="114">
        <v>0.5</v>
      </c>
      <c r="H96" s="114">
        <f>F96*G96</f>
        <v>0.56999999999999995</v>
      </c>
    </row>
    <row r="97" spans="1:8" ht="26.25" customHeight="1">
      <c r="A97" s="351">
        <v>43467</v>
      </c>
      <c r="B97" s="568" t="s">
        <v>704</v>
      </c>
      <c r="C97" s="569"/>
      <c r="D97" s="570"/>
      <c r="E97" s="68" t="s">
        <v>96</v>
      </c>
      <c r="F97" s="113">
        <v>0.568666</v>
      </c>
      <c r="G97" s="114">
        <v>0.38</v>
      </c>
      <c r="H97" s="114">
        <f>F97*G97</f>
        <v>0.22</v>
      </c>
    </row>
    <row r="98" spans="1:8" ht="12" customHeight="1">
      <c r="A98" s="594" t="s">
        <v>814</v>
      </c>
      <c r="B98" s="594"/>
      <c r="C98" s="594"/>
      <c r="D98" s="594"/>
      <c r="E98" s="594"/>
      <c r="F98" s="595"/>
      <c r="G98" s="594"/>
      <c r="H98" s="69">
        <f>SUM(H94:H97)</f>
        <v>2.46</v>
      </c>
    </row>
    <row r="99" spans="1:8">
      <c r="A99" s="596"/>
      <c r="B99" s="596"/>
      <c r="C99" s="596"/>
      <c r="D99" s="596"/>
      <c r="E99" s="596"/>
      <c r="F99" s="597"/>
      <c r="G99" s="596"/>
      <c r="H99" s="596"/>
    </row>
    <row r="100" spans="1:8" ht="14.25" customHeight="1">
      <c r="A100" s="245" t="s">
        <v>352</v>
      </c>
      <c r="B100" s="577" t="s">
        <v>106</v>
      </c>
      <c r="C100" s="578"/>
      <c r="D100" s="579"/>
      <c r="E100" s="66" t="s">
        <v>94</v>
      </c>
      <c r="F100" s="66" t="s">
        <v>107</v>
      </c>
      <c r="G100" s="66" t="s">
        <v>103</v>
      </c>
      <c r="H100" s="67" t="s">
        <v>104</v>
      </c>
    </row>
    <row r="101" spans="1:8" ht="14.25" customHeight="1">
      <c r="A101" s="131">
        <v>37373</v>
      </c>
      <c r="B101" s="605" t="s">
        <v>699</v>
      </c>
      <c r="C101" s="606"/>
      <c r="D101" s="607"/>
      <c r="E101" s="68" t="s">
        <v>96</v>
      </c>
      <c r="F101" s="241">
        <v>1.706666</v>
      </c>
      <c r="G101" s="237">
        <v>7.0000000000000007E-2</v>
      </c>
      <c r="H101" s="114">
        <f>F101*G101</f>
        <v>0.12</v>
      </c>
    </row>
    <row r="102" spans="1:8">
      <c r="A102" s="351">
        <v>37371</v>
      </c>
      <c r="B102" s="568" t="s">
        <v>700</v>
      </c>
      <c r="C102" s="569"/>
      <c r="D102" s="570"/>
      <c r="E102" s="68" t="s">
        <v>96</v>
      </c>
      <c r="F102" s="113">
        <v>1.706666</v>
      </c>
      <c r="G102" s="114">
        <v>0.71</v>
      </c>
      <c r="H102" s="114">
        <f>F102*G102</f>
        <v>1.21</v>
      </c>
    </row>
    <row r="103" spans="1:8">
      <c r="A103" s="351">
        <v>601</v>
      </c>
      <c r="B103" s="568" t="s">
        <v>713</v>
      </c>
      <c r="C103" s="569"/>
      <c r="D103" s="570"/>
      <c r="E103" s="68" t="s">
        <v>99</v>
      </c>
      <c r="F103" s="113">
        <v>0.66666599999999998</v>
      </c>
      <c r="G103" s="114">
        <v>350.84</v>
      </c>
      <c r="H103" s="114">
        <f t="shared" ref="H103:H107" si="2">F103*G103</f>
        <v>233.89</v>
      </c>
    </row>
    <row r="104" spans="1:8" ht="12.75" customHeight="1">
      <c r="A104" s="351">
        <v>39961</v>
      </c>
      <c r="B104" s="568" t="s">
        <v>705</v>
      </c>
      <c r="C104" s="569"/>
      <c r="D104" s="570"/>
      <c r="E104" s="85" t="s">
        <v>94</v>
      </c>
      <c r="F104" s="113">
        <v>0.83113300000000001</v>
      </c>
      <c r="G104" s="114">
        <v>15.94</v>
      </c>
      <c r="H104" s="114">
        <f t="shared" si="2"/>
        <v>13.25</v>
      </c>
    </row>
    <row r="105" spans="1:8" ht="17.25" customHeight="1">
      <c r="A105" s="351">
        <v>37370</v>
      </c>
      <c r="B105" s="568" t="s">
        <v>706</v>
      </c>
      <c r="C105" s="569"/>
      <c r="D105" s="570"/>
      <c r="E105" s="68" t="s">
        <v>96</v>
      </c>
      <c r="F105" s="113">
        <v>1.706666</v>
      </c>
      <c r="G105" s="114">
        <v>2.2000000000000002</v>
      </c>
      <c r="H105" s="114">
        <f t="shared" si="2"/>
        <v>3.75</v>
      </c>
    </row>
    <row r="106" spans="1:8" ht="34.5" customHeight="1">
      <c r="A106" s="351">
        <v>4377</v>
      </c>
      <c r="B106" s="568" t="s">
        <v>707</v>
      </c>
      <c r="C106" s="569"/>
      <c r="D106" s="570"/>
      <c r="E106" s="68" t="s">
        <v>94</v>
      </c>
      <c r="F106" s="113">
        <v>16.266660000000002</v>
      </c>
      <c r="G106" s="114">
        <v>0.13</v>
      </c>
      <c r="H106" s="114">
        <f t="shared" si="2"/>
        <v>2.11</v>
      </c>
    </row>
    <row r="107" spans="1:8">
      <c r="A107" s="351">
        <v>37372</v>
      </c>
      <c r="B107" s="568" t="s">
        <v>708</v>
      </c>
      <c r="C107" s="569"/>
      <c r="D107" s="570"/>
      <c r="E107" s="68" t="s">
        <v>96</v>
      </c>
      <c r="F107" s="113">
        <v>1.706666</v>
      </c>
      <c r="G107" s="114">
        <v>0.35</v>
      </c>
      <c r="H107" s="114">
        <f t="shared" si="2"/>
        <v>0.6</v>
      </c>
    </row>
    <row r="108" spans="1:8">
      <c r="A108" s="594" t="s">
        <v>108</v>
      </c>
      <c r="B108" s="594"/>
      <c r="C108" s="594"/>
      <c r="D108" s="594"/>
      <c r="E108" s="594"/>
      <c r="F108" s="595"/>
      <c r="G108" s="594"/>
      <c r="H108" s="69">
        <f>SUM(H101:H107)</f>
        <v>254.93</v>
      </c>
    </row>
    <row r="109" spans="1:8">
      <c r="A109" s="596"/>
      <c r="B109" s="596"/>
      <c r="C109" s="596"/>
      <c r="D109" s="596"/>
      <c r="E109" s="596"/>
      <c r="F109" s="597"/>
      <c r="G109" s="596"/>
      <c r="H109" s="596"/>
    </row>
    <row r="110" spans="1:8" ht="12" customHeight="1">
      <c r="A110" s="583" t="s">
        <v>109</v>
      </c>
      <c r="B110" s="583"/>
      <c r="C110" s="583"/>
      <c r="D110" s="583"/>
      <c r="E110" s="583"/>
      <c r="F110" s="584"/>
      <c r="G110" s="583"/>
      <c r="H110" s="288">
        <f>H91+H98+H108</f>
        <v>277.64999999999998</v>
      </c>
    </row>
    <row r="111" spans="1:8" ht="15" customHeight="1">
      <c r="A111" s="596"/>
      <c r="B111" s="596"/>
      <c r="C111" s="596"/>
      <c r="D111" s="596"/>
      <c r="E111" s="596"/>
      <c r="F111" s="597"/>
      <c r="G111" s="596"/>
      <c r="H111" s="596"/>
    </row>
    <row r="112" spans="1:8">
      <c r="A112" s="583" t="s">
        <v>327</v>
      </c>
      <c r="B112" s="583"/>
      <c r="C112" s="583"/>
      <c r="D112" s="583"/>
      <c r="E112" s="598" t="s">
        <v>858</v>
      </c>
      <c r="F112" s="599"/>
      <c r="G112" s="600"/>
      <c r="H112" s="600"/>
    </row>
    <row r="113" spans="1:8" ht="24.75" customHeight="1">
      <c r="A113" s="580" t="s">
        <v>694</v>
      </c>
      <c r="B113" s="581"/>
      <c r="C113" s="581"/>
      <c r="D113" s="581"/>
      <c r="E113" s="581"/>
      <c r="F113" s="581"/>
      <c r="G113" s="581"/>
      <c r="H113" s="582"/>
    </row>
    <row r="114" spans="1:8">
      <c r="A114" s="568"/>
      <c r="B114" s="569"/>
      <c r="C114" s="569"/>
      <c r="D114" s="569"/>
      <c r="E114" s="569"/>
      <c r="F114" s="569"/>
      <c r="G114" s="569"/>
      <c r="H114" s="570"/>
    </row>
    <row r="115" spans="1:8">
      <c r="A115" s="256" t="s">
        <v>352</v>
      </c>
      <c r="B115" s="639" t="s">
        <v>88</v>
      </c>
      <c r="C115" s="640"/>
      <c r="D115" s="641"/>
      <c r="E115" s="423" t="s">
        <v>94</v>
      </c>
      <c r="F115" s="423" t="s">
        <v>102</v>
      </c>
      <c r="G115" s="423" t="s">
        <v>103</v>
      </c>
      <c r="H115" s="424" t="s">
        <v>104</v>
      </c>
    </row>
    <row r="116" spans="1:8" s="416" customFormat="1" ht="12.75" customHeight="1">
      <c r="A116" s="377">
        <v>88316</v>
      </c>
      <c r="B116" s="645" t="s">
        <v>134</v>
      </c>
      <c r="C116" s="645"/>
      <c r="D116" s="645"/>
      <c r="E116" s="68" t="s">
        <v>96</v>
      </c>
      <c r="F116" s="113">
        <v>3.375</v>
      </c>
      <c r="G116" s="114">
        <v>14.37</v>
      </c>
      <c r="H116" s="114">
        <f>F116*G116</f>
        <v>48.5</v>
      </c>
    </row>
    <row r="117" spans="1:8">
      <c r="A117" s="425">
        <v>88315</v>
      </c>
      <c r="B117" s="646" t="s">
        <v>328</v>
      </c>
      <c r="C117" s="646"/>
      <c r="D117" s="647"/>
      <c r="E117" s="426" t="s">
        <v>96</v>
      </c>
      <c r="F117" s="427">
        <v>3.375</v>
      </c>
      <c r="G117" s="428">
        <v>17.68</v>
      </c>
      <c r="H117" s="428">
        <f>F117*G117</f>
        <v>59.67</v>
      </c>
    </row>
    <row r="118" spans="1:8" ht="12" customHeight="1">
      <c r="A118" s="571" t="s">
        <v>105</v>
      </c>
      <c r="B118" s="572"/>
      <c r="C118" s="572"/>
      <c r="D118" s="572"/>
      <c r="E118" s="572"/>
      <c r="F118" s="572"/>
      <c r="G118" s="573"/>
      <c r="H118" s="69">
        <f>SUM(H116:H117)</f>
        <v>108.17</v>
      </c>
    </row>
    <row r="119" spans="1:8">
      <c r="A119" s="568"/>
      <c r="B119" s="569"/>
      <c r="C119" s="569"/>
      <c r="D119" s="569"/>
      <c r="E119" s="569"/>
      <c r="F119" s="569"/>
      <c r="G119" s="569"/>
      <c r="H119" s="570"/>
    </row>
    <row r="120" spans="1:8" s="383" customFormat="1" ht="18" customHeight="1">
      <c r="A120" s="389" t="s">
        <v>352</v>
      </c>
      <c r="B120" s="642" t="s">
        <v>106</v>
      </c>
      <c r="C120" s="643"/>
      <c r="D120" s="644"/>
      <c r="E120" s="66" t="s">
        <v>94</v>
      </c>
      <c r="F120" s="66" t="s">
        <v>107</v>
      </c>
      <c r="G120" s="66" t="s">
        <v>103</v>
      </c>
      <c r="H120" s="67" t="s">
        <v>104</v>
      </c>
    </row>
    <row r="121" spans="1:8" s="383" customFormat="1" ht="12.75" customHeight="1">
      <c r="A121" s="131">
        <v>11189</v>
      </c>
      <c r="B121" s="605" t="s">
        <v>567</v>
      </c>
      <c r="C121" s="606"/>
      <c r="D121" s="607"/>
      <c r="E121" s="68" t="s">
        <v>99</v>
      </c>
      <c r="F121" s="241">
        <v>1.5</v>
      </c>
      <c r="G121" s="237">
        <v>222.66</v>
      </c>
      <c r="H121" s="114">
        <f>F121*G121</f>
        <v>333.99</v>
      </c>
    </row>
    <row r="122" spans="1:8" s="383" customFormat="1" ht="48.75" customHeight="1">
      <c r="A122" s="291" t="s">
        <v>246</v>
      </c>
      <c r="B122" s="568" t="s">
        <v>329</v>
      </c>
      <c r="C122" s="569"/>
      <c r="D122" s="570"/>
      <c r="E122" s="85" t="s">
        <v>94</v>
      </c>
      <c r="F122" s="113">
        <v>0.75</v>
      </c>
      <c r="G122" s="114">
        <v>147.35</v>
      </c>
      <c r="H122" s="114">
        <f>F122*G122</f>
        <v>110.51</v>
      </c>
    </row>
    <row r="123" spans="1:8" s="383" customFormat="1" ht="24" customHeight="1">
      <c r="A123" s="291">
        <v>34360</v>
      </c>
      <c r="B123" s="568" t="s">
        <v>330</v>
      </c>
      <c r="C123" s="569"/>
      <c r="D123" s="570"/>
      <c r="E123" s="68" t="s">
        <v>95</v>
      </c>
      <c r="F123" s="113">
        <v>0.79200000000000004</v>
      </c>
      <c r="G123" s="114">
        <v>26.01</v>
      </c>
      <c r="H123" s="114">
        <f t="shared" ref="H123:H128" si="3">F123*G123</f>
        <v>20.6</v>
      </c>
    </row>
    <row r="124" spans="1:8">
      <c r="A124" s="291">
        <v>34360</v>
      </c>
      <c r="B124" s="568" t="s">
        <v>331</v>
      </c>
      <c r="C124" s="569"/>
      <c r="D124" s="570"/>
      <c r="E124" s="68" t="s">
        <v>95</v>
      </c>
      <c r="F124" s="113">
        <v>0.45</v>
      </c>
      <c r="G124" s="114">
        <v>26.01</v>
      </c>
      <c r="H124" s="114">
        <f t="shared" si="3"/>
        <v>11.7</v>
      </c>
    </row>
    <row r="125" spans="1:8">
      <c r="A125" s="291">
        <v>34360</v>
      </c>
      <c r="B125" s="568" t="s">
        <v>332</v>
      </c>
      <c r="C125" s="569"/>
      <c r="D125" s="570"/>
      <c r="E125" s="68" t="s">
        <v>95</v>
      </c>
      <c r="F125" s="113">
        <v>0.32190000000000002</v>
      </c>
      <c r="G125" s="114">
        <v>26.01</v>
      </c>
      <c r="H125" s="114">
        <f t="shared" si="3"/>
        <v>8.3699999999999992</v>
      </c>
    </row>
    <row r="126" spans="1:8" ht="27" customHeight="1">
      <c r="A126" s="291">
        <v>34360</v>
      </c>
      <c r="B126" s="568" t="s">
        <v>333</v>
      </c>
      <c r="C126" s="569"/>
      <c r="D126" s="570"/>
      <c r="E126" s="68" t="s">
        <v>95</v>
      </c>
      <c r="F126" s="113">
        <v>9.8775000000000002E-2</v>
      </c>
      <c r="G126" s="114">
        <v>26.01</v>
      </c>
      <c r="H126" s="114">
        <f t="shared" si="3"/>
        <v>2.57</v>
      </c>
    </row>
    <row r="127" spans="1:8" ht="23.25" customHeight="1">
      <c r="A127" s="291">
        <v>34360</v>
      </c>
      <c r="B127" s="568" t="s">
        <v>334</v>
      </c>
      <c r="C127" s="569"/>
      <c r="D127" s="570"/>
      <c r="E127" s="68" t="s">
        <v>95</v>
      </c>
      <c r="F127" s="113">
        <v>0.14399999999999999</v>
      </c>
      <c r="G127" s="114">
        <v>26.01</v>
      </c>
      <c r="H127" s="114">
        <f t="shared" si="3"/>
        <v>3.75</v>
      </c>
    </row>
    <row r="128" spans="1:8">
      <c r="A128" s="291">
        <v>34360</v>
      </c>
      <c r="B128" s="568" t="s">
        <v>335</v>
      </c>
      <c r="C128" s="569"/>
      <c r="D128" s="570"/>
      <c r="E128" s="68" t="s">
        <v>95</v>
      </c>
      <c r="F128" s="113">
        <v>0.375</v>
      </c>
      <c r="G128" s="114">
        <v>26.01</v>
      </c>
      <c r="H128" s="114">
        <f t="shared" si="3"/>
        <v>9.75</v>
      </c>
    </row>
    <row r="129" spans="1:8" ht="11.25" customHeight="1">
      <c r="A129" s="571" t="s">
        <v>108</v>
      </c>
      <c r="B129" s="572"/>
      <c r="C129" s="572"/>
      <c r="D129" s="572"/>
      <c r="E129" s="572"/>
      <c r="F129" s="572"/>
      <c r="G129" s="573"/>
      <c r="H129" s="69">
        <f>SUM(H121:H128)</f>
        <v>501.24</v>
      </c>
    </row>
    <row r="130" spans="1:8">
      <c r="A130" s="568"/>
      <c r="B130" s="569"/>
      <c r="C130" s="569"/>
      <c r="D130" s="569"/>
      <c r="E130" s="569"/>
      <c r="F130" s="569"/>
      <c r="G130" s="569"/>
      <c r="H130" s="570"/>
    </row>
    <row r="131" spans="1:8">
      <c r="A131" s="580" t="s">
        <v>109</v>
      </c>
      <c r="B131" s="581"/>
      <c r="C131" s="581"/>
      <c r="D131" s="581"/>
      <c r="E131" s="581"/>
      <c r="F131" s="581"/>
      <c r="G131" s="582"/>
      <c r="H131" s="288">
        <f>H118+H129</f>
        <v>609.41</v>
      </c>
    </row>
    <row r="132" spans="1:8" ht="15" customHeight="1"/>
    <row r="133" spans="1:8" ht="17.25" customHeight="1">
      <c r="A133" s="583" t="s">
        <v>512</v>
      </c>
      <c r="B133" s="583"/>
      <c r="C133" s="583"/>
      <c r="D133" s="583"/>
      <c r="E133" s="598" t="s">
        <v>858</v>
      </c>
      <c r="F133" s="599"/>
      <c r="G133" s="600"/>
      <c r="H133" s="600"/>
    </row>
    <row r="134" spans="1:8" ht="22.5" customHeight="1">
      <c r="A134" s="580" t="s">
        <v>427</v>
      </c>
      <c r="B134" s="581"/>
      <c r="C134" s="581"/>
      <c r="D134" s="581"/>
      <c r="E134" s="581"/>
      <c r="F134" s="581"/>
      <c r="G134" s="581"/>
      <c r="H134" s="582"/>
    </row>
    <row r="135" spans="1:8">
      <c r="A135" s="568"/>
      <c r="B135" s="569"/>
      <c r="C135" s="569"/>
      <c r="D135" s="569"/>
      <c r="E135" s="569"/>
      <c r="F135" s="569"/>
      <c r="G135" s="569"/>
      <c r="H135" s="570"/>
    </row>
    <row r="136" spans="1:8" ht="12" customHeight="1">
      <c r="A136" s="245" t="s">
        <v>352</v>
      </c>
      <c r="B136" s="577" t="s">
        <v>88</v>
      </c>
      <c r="C136" s="578"/>
      <c r="D136" s="579"/>
      <c r="E136" s="66" t="s">
        <v>94</v>
      </c>
      <c r="F136" s="66" t="s">
        <v>102</v>
      </c>
      <c r="G136" s="66" t="s">
        <v>103</v>
      </c>
      <c r="H136" s="67" t="s">
        <v>104</v>
      </c>
    </row>
    <row r="137" spans="1:8" ht="24.75" customHeight="1">
      <c r="A137" s="377">
        <v>88267</v>
      </c>
      <c r="B137" s="568" t="s">
        <v>136</v>
      </c>
      <c r="C137" s="569"/>
      <c r="D137" s="570"/>
      <c r="E137" s="68" t="s">
        <v>96</v>
      </c>
      <c r="F137" s="113">
        <v>5</v>
      </c>
      <c r="G137" s="114">
        <v>17.79</v>
      </c>
      <c r="H137" s="114">
        <f>F137*G137</f>
        <v>88.95</v>
      </c>
    </row>
    <row r="138" spans="1:8" ht="14.25" customHeight="1">
      <c r="A138" s="571" t="s">
        <v>105</v>
      </c>
      <c r="B138" s="572"/>
      <c r="C138" s="572"/>
      <c r="D138" s="572"/>
      <c r="E138" s="572"/>
      <c r="F138" s="572"/>
      <c r="G138" s="573"/>
      <c r="H138" s="69">
        <f>SUM(H137)</f>
        <v>88.95</v>
      </c>
    </row>
    <row r="139" spans="1:8" ht="12" customHeight="1">
      <c r="A139" s="568"/>
      <c r="B139" s="569"/>
      <c r="C139" s="569"/>
      <c r="D139" s="569"/>
      <c r="E139" s="569"/>
      <c r="F139" s="569"/>
      <c r="G139" s="569"/>
      <c r="H139" s="570"/>
    </row>
    <row r="140" spans="1:8">
      <c r="A140" s="245" t="s">
        <v>352</v>
      </c>
      <c r="B140" s="577" t="s">
        <v>106</v>
      </c>
      <c r="C140" s="578"/>
      <c r="D140" s="579"/>
      <c r="E140" s="66" t="s">
        <v>94</v>
      </c>
      <c r="F140" s="66" t="s">
        <v>107</v>
      </c>
      <c r="G140" s="66" t="s">
        <v>103</v>
      </c>
      <c r="H140" s="67" t="s">
        <v>104</v>
      </c>
    </row>
    <row r="141" spans="1:8">
      <c r="A141" s="278">
        <v>6148</v>
      </c>
      <c r="B141" s="568" t="s">
        <v>428</v>
      </c>
      <c r="C141" s="569"/>
      <c r="D141" s="570"/>
      <c r="E141" s="85" t="s">
        <v>94</v>
      </c>
      <c r="F141" s="113">
        <v>1</v>
      </c>
      <c r="G141" s="114">
        <v>8</v>
      </c>
      <c r="H141" s="114">
        <f t="shared" ref="H141:H151" si="4">F141*G141</f>
        <v>8</v>
      </c>
    </row>
    <row r="142" spans="1:8" ht="12.75" customHeight="1">
      <c r="A142" s="278">
        <v>11686</v>
      </c>
      <c r="B142" s="568" t="s">
        <v>429</v>
      </c>
      <c r="C142" s="569"/>
      <c r="D142" s="570"/>
      <c r="E142" s="85" t="s">
        <v>94</v>
      </c>
      <c r="F142" s="113">
        <v>1</v>
      </c>
      <c r="G142" s="114">
        <v>8.5</v>
      </c>
      <c r="H142" s="114">
        <f t="shared" si="4"/>
        <v>8.5</v>
      </c>
    </row>
    <row r="143" spans="1:8" ht="11.25" customHeight="1">
      <c r="A143" s="278">
        <v>11683</v>
      </c>
      <c r="B143" s="568" t="s">
        <v>430</v>
      </c>
      <c r="C143" s="569"/>
      <c r="D143" s="570"/>
      <c r="E143" s="85" t="s">
        <v>94</v>
      </c>
      <c r="F143" s="113">
        <v>1</v>
      </c>
      <c r="G143" s="114">
        <v>34.25</v>
      </c>
      <c r="H143" s="114">
        <f t="shared" si="4"/>
        <v>34.25</v>
      </c>
    </row>
    <row r="144" spans="1:8">
      <c r="A144" s="278">
        <v>6142</v>
      </c>
      <c r="B144" s="568" t="s">
        <v>431</v>
      </c>
      <c r="C144" s="569"/>
      <c r="D144" s="570"/>
      <c r="E144" s="85" t="s">
        <v>94</v>
      </c>
      <c r="F144" s="113">
        <v>1</v>
      </c>
      <c r="G144" s="114">
        <v>6.13</v>
      </c>
      <c r="H144" s="114">
        <f t="shared" si="4"/>
        <v>6.13</v>
      </c>
    </row>
    <row r="145" spans="1:8">
      <c r="A145" s="278">
        <v>36520</v>
      </c>
      <c r="B145" s="568" t="s">
        <v>432</v>
      </c>
      <c r="C145" s="569"/>
      <c r="D145" s="570"/>
      <c r="E145" s="85" t="s">
        <v>94</v>
      </c>
      <c r="F145" s="113">
        <v>1</v>
      </c>
      <c r="G145" s="114">
        <v>525.61</v>
      </c>
      <c r="H145" s="114">
        <f t="shared" si="4"/>
        <v>525.61</v>
      </c>
    </row>
    <row r="146" spans="1:8">
      <c r="A146" s="278">
        <v>10425</v>
      </c>
      <c r="B146" s="568" t="s">
        <v>433</v>
      </c>
      <c r="C146" s="569"/>
      <c r="D146" s="570"/>
      <c r="E146" s="85" t="s">
        <v>94</v>
      </c>
      <c r="F146" s="113">
        <v>1</v>
      </c>
      <c r="G146" s="114">
        <v>68.849999999999994</v>
      </c>
      <c r="H146" s="114">
        <f t="shared" si="4"/>
        <v>68.849999999999994</v>
      </c>
    </row>
    <row r="147" spans="1:8" ht="26.25" customHeight="1">
      <c r="A147" s="278">
        <v>36081</v>
      </c>
      <c r="B147" s="568" t="s">
        <v>434</v>
      </c>
      <c r="C147" s="569"/>
      <c r="D147" s="570"/>
      <c r="E147" s="85" t="s">
        <v>94</v>
      </c>
      <c r="F147" s="113">
        <v>2</v>
      </c>
      <c r="G147" s="114">
        <v>242.99</v>
      </c>
      <c r="H147" s="114">
        <f t="shared" si="4"/>
        <v>485.98</v>
      </c>
    </row>
    <row r="148" spans="1:8" ht="30" customHeight="1">
      <c r="A148" s="278">
        <v>377</v>
      </c>
      <c r="B148" s="568" t="s">
        <v>435</v>
      </c>
      <c r="C148" s="569"/>
      <c r="D148" s="570"/>
      <c r="E148" s="85" t="s">
        <v>94</v>
      </c>
      <c r="F148" s="113">
        <v>1</v>
      </c>
      <c r="G148" s="114">
        <v>26.3</v>
      </c>
      <c r="H148" s="114">
        <f t="shared" si="4"/>
        <v>26.3</v>
      </c>
    </row>
    <row r="149" spans="1:8" ht="24.75" customHeight="1">
      <c r="A149" s="278">
        <v>4351</v>
      </c>
      <c r="B149" s="568" t="s">
        <v>436</v>
      </c>
      <c r="C149" s="569"/>
      <c r="D149" s="570"/>
      <c r="E149" s="85" t="s">
        <v>94</v>
      </c>
      <c r="F149" s="113">
        <v>6</v>
      </c>
      <c r="G149" s="114">
        <v>11.55</v>
      </c>
      <c r="H149" s="114">
        <f t="shared" si="4"/>
        <v>69.3</v>
      </c>
    </row>
    <row r="150" spans="1:8" ht="25.5" customHeight="1">
      <c r="A150" s="278">
        <v>11948</v>
      </c>
      <c r="B150" s="568" t="s">
        <v>437</v>
      </c>
      <c r="C150" s="569"/>
      <c r="D150" s="570"/>
      <c r="E150" s="85" t="s">
        <v>94</v>
      </c>
      <c r="F150" s="113">
        <v>16</v>
      </c>
      <c r="G150" s="114">
        <v>0.46</v>
      </c>
      <c r="H150" s="114">
        <f t="shared" si="4"/>
        <v>7.36</v>
      </c>
    </row>
    <row r="151" spans="1:8">
      <c r="A151" s="278">
        <v>4374</v>
      </c>
      <c r="B151" s="568" t="s">
        <v>438</v>
      </c>
      <c r="C151" s="569"/>
      <c r="D151" s="570"/>
      <c r="E151" s="85" t="s">
        <v>94</v>
      </c>
      <c r="F151" s="113">
        <v>16</v>
      </c>
      <c r="G151" s="114">
        <v>0.25</v>
      </c>
      <c r="H151" s="114">
        <f t="shared" si="4"/>
        <v>4</v>
      </c>
    </row>
    <row r="152" spans="1:8">
      <c r="A152" s="571" t="s">
        <v>108</v>
      </c>
      <c r="B152" s="572"/>
      <c r="C152" s="572"/>
      <c r="D152" s="572"/>
      <c r="E152" s="572"/>
      <c r="F152" s="572"/>
      <c r="G152" s="573"/>
      <c r="H152" s="69">
        <f>SUM(H141:H151)</f>
        <v>1244.28</v>
      </c>
    </row>
    <row r="153" spans="1:8">
      <c r="A153" s="568"/>
      <c r="B153" s="569"/>
      <c r="C153" s="569"/>
      <c r="D153" s="569"/>
      <c r="E153" s="569"/>
      <c r="F153" s="569"/>
      <c r="G153" s="569"/>
      <c r="H153" s="570"/>
    </row>
    <row r="154" spans="1:8" ht="15" customHeight="1">
      <c r="A154" s="580" t="s">
        <v>109</v>
      </c>
      <c r="B154" s="581"/>
      <c r="C154" s="581"/>
      <c r="D154" s="581"/>
      <c r="E154" s="581"/>
      <c r="F154" s="581"/>
      <c r="G154" s="582"/>
      <c r="H154" s="288">
        <f>H138+H152</f>
        <v>1333.23</v>
      </c>
    </row>
    <row r="156" spans="1:8">
      <c r="A156" s="583" t="s">
        <v>513</v>
      </c>
      <c r="B156" s="583"/>
      <c r="C156" s="583"/>
      <c r="D156" s="583"/>
      <c r="E156" s="598" t="s">
        <v>857</v>
      </c>
      <c r="F156" s="599"/>
      <c r="G156" s="600"/>
      <c r="H156" s="600"/>
    </row>
    <row r="157" spans="1:8" ht="15" customHeight="1">
      <c r="A157" s="580" t="s">
        <v>206</v>
      </c>
      <c r="B157" s="581"/>
      <c r="C157" s="581"/>
      <c r="D157" s="581"/>
      <c r="E157" s="581"/>
      <c r="F157" s="581"/>
      <c r="G157" s="581"/>
      <c r="H157" s="582"/>
    </row>
    <row r="158" spans="1:8">
      <c r="A158" s="568"/>
      <c r="B158" s="569"/>
      <c r="C158" s="569"/>
      <c r="D158" s="569"/>
      <c r="E158" s="569"/>
      <c r="F158" s="569"/>
      <c r="G158" s="569"/>
      <c r="H158" s="570"/>
    </row>
    <row r="159" spans="1:8" ht="18" customHeight="1">
      <c r="A159" s="245" t="s">
        <v>352</v>
      </c>
      <c r="B159" s="577" t="s">
        <v>88</v>
      </c>
      <c r="C159" s="578"/>
      <c r="D159" s="579"/>
      <c r="E159" s="66" t="s">
        <v>94</v>
      </c>
      <c r="F159" s="66" t="s">
        <v>102</v>
      </c>
      <c r="G159" s="66" t="s">
        <v>103</v>
      </c>
      <c r="H159" s="67" t="s">
        <v>104</v>
      </c>
    </row>
    <row r="160" spans="1:8">
      <c r="A160" s="407" t="s">
        <v>439</v>
      </c>
      <c r="B160" s="620" t="s">
        <v>135</v>
      </c>
      <c r="C160" s="603"/>
      <c r="D160" s="604"/>
      <c r="E160" s="68" t="s">
        <v>96</v>
      </c>
      <c r="F160" s="113">
        <v>0.6</v>
      </c>
      <c r="G160" s="114">
        <v>17.760000000000002</v>
      </c>
      <c r="H160" s="114">
        <f>F160*G160</f>
        <v>10.66</v>
      </c>
    </row>
    <row r="161" spans="1:8">
      <c r="A161" s="571" t="s">
        <v>105</v>
      </c>
      <c r="B161" s="572"/>
      <c r="C161" s="572"/>
      <c r="D161" s="572"/>
      <c r="E161" s="572"/>
      <c r="F161" s="572"/>
      <c r="G161" s="573"/>
      <c r="H161" s="69">
        <f>SUM(H160)</f>
        <v>10.66</v>
      </c>
    </row>
    <row r="162" spans="1:8">
      <c r="A162" s="260"/>
      <c r="B162" s="261"/>
      <c r="C162" s="261"/>
      <c r="D162" s="261"/>
      <c r="E162" s="261"/>
      <c r="F162" s="262"/>
      <c r="G162" s="261"/>
      <c r="H162" s="263"/>
    </row>
    <row r="163" spans="1:8" ht="12" customHeight="1">
      <c r="A163" s="245" t="s">
        <v>352</v>
      </c>
      <c r="B163" s="264" t="s">
        <v>106</v>
      </c>
      <c r="C163" s="257"/>
      <c r="D163" s="258"/>
      <c r="E163" s="66" t="s">
        <v>94</v>
      </c>
      <c r="F163" s="66" t="s">
        <v>107</v>
      </c>
      <c r="G163" s="66" t="s">
        <v>103</v>
      </c>
      <c r="H163" s="67" t="s">
        <v>104</v>
      </c>
    </row>
    <row r="164" spans="1:8" ht="24" customHeight="1">
      <c r="A164" s="191">
        <v>37400</v>
      </c>
      <c r="B164" s="620" t="s">
        <v>206</v>
      </c>
      <c r="C164" s="603"/>
      <c r="D164" s="604"/>
      <c r="E164" s="85" t="s">
        <v>94</v>
      </c>
      <c r="F164" s="113">
        <v>1</v>
      </c>
      <c r="G164" s="114">
        <v>42.21</v>
      </c>
      <c r="H164" s="114">
        <f>F164*G164</f>
        <v>42.21</v>
      </c>
    </row>
    <row r="165" spans="1:8" ht="15.75" customHeight="1">
      <c r="A165" s="571" t="s">
        <v>108</v>
      </c>
      <c r="B165" s="572"/>
      <c r="C165" s="572"/>
      <c r="D165" s="572"/>
      <c r="E165" s="572"/>
      <c r="F165" s="572"/>
      <c r="G165" s="573"/>
      <c r="H165" s="69">
        <f>SUM(H164)</f>
        <v>42.21</v>
      </c>
    </row>
    <row r="166" spans="1:8" ht="12" customHeight="1">
      <c r="A166" s="568"/>
      <c r="B166" s="569"/>
      <c r="C166" s="569"/>
      <c r="D166" s="569"/>
      <c r="E166" s="569"/>
      <c r="F166" s="569"/>
      <c r="G166" s="569"/>
      <c r="H166" s="570"/>
    </row>
    <row r="167" spans="1:8" ht="16.5" customHeight="1">
      <c r="A167" s="580" t="s">
        <v>109</v>
      </c>
      <c r="B167" s="581"/>
      <c r="C167" s="581"/>
      <c r="D167" s="581"/>
      <c r="E167" s="581"/>
      <c r="F167" s="581"/>
      <c r="G167" s="582"/>
      <c r="H167" s="288">
        <f>H161+H165</f>
        <v>52.87</v>
      </c>
    </row>
    <row r="168" spans="1:8" ht="15" customHeight="1"/>
    <row r="169" spans="1:8">
      <c r="A169" s="583" t="s">
        <v>338</v>
      </c>
      <c r="B169" s="583"/>
      <c r="C169" s="583"/>
      <c r="D169" s="583"/>
      <c r="E169" s="598" t="s">
        <v>858</v>
      </c>
      <c r="F169" s="599"/>
      <c r="G169" s="600"/>
      <c r="H169" s="600"/>
    </row>
    <row r="170" spans="1:8">
      <c r="A170" s="580" t="s">
        <v>207</v>
      </c>
      <c r="B170" s="581"/>
      <c r="C170" s="581"/>
      <c r="D170" s="581"/>
      <c r="E170" s="581"/>
      <c r="F170" s="581"/>
      <c r="G170" s="581"/>
      <c r="H170" s="582"/>
    </row>
    <row r="171" spans="1:8" ht="12" customHeight="1">
      <c r="A171" s="568"/>
      <c r="B171" s="569"/>
      <c r="C171" s="569"/>
      <c r="D171" s="569"/>
      <c r="E171" s="569"/>
      <c r="F171" s="569"/>
      <c r="G171" s="569"/>
      <c r="H171" s="570"/>
    </row>
    <row r="172" spans="1:8" ht="15" customHeight="1">
      <c r="A172" s="245" t="s">
        <v>352</v>
      </c>
      <c r="B172" s="245" t="s">
        <v>88</v>
      </c>
      <c r="C172" s="257"/>
      <c r="D172" s="258"/>
      <c r="E172" s="66" t="s">
        <v>94</v>
      </c>
      <c r="F172" s="66" t="s">
        <v>102</v>
      </c>
      <c r="G172" s="66" t="s">
        <v>103</v>
      </c>
      <c r="H172" s="67" t="s">
        <v>104</v>
      </c>
    </row>
    <row r="173" spans="1:8" ht="12" customHeight="1">
      <c r="A173" s="407" t="s">
        <v>439</v>
      </c>
      <c r="B173" s="620" t="s">
        <v>135</v>
      </c>
      <c r="C173" s="603"/>
      <c r="D173" s="604"/>
      <c r="E173" s="68" t="s">
        <v>96</v>
      </c>
      <c r="F173" s="113">
        <v>0.6</v>
      </c>
      <c r="G173" s="114">
        <v>17.760000000000002</v>
      </c>
      <c r="H173" s="114">
        <f>F173*G173</f>
        <v>10.66</v>
      </c>
    </row>
    <row r="174" spans="1:8" ht="17.25" customHeight="1">
      <c r="A174" s="571" t="s">
        <v>105</v>
      </c>
      <c r="B174" s="572"/>
      <c r="C174" s="572"/>
      <c r="D174" s="572"/>
      <c r="E174" s="572"/>
      <c r="F174" s="572"/>
      <c r="G174" s="573"/>
      <c r="H174" s="69">
        <f>SUM(H173)</f>
        <v>10.66</v>
      </c>
    </row>
    <row r="175" spans="1:8" ht="12" customHeight="1">
      <c r="A175" s="260"/>
      <c r="B175" s="261"/>
      <c r="C175" s="261"/>
      <c r="D175" s="261"/>
      <c r="E175" s="261"/>
      <c r="F175" s="262"/>
      <c r="G175" s="261"/>
      <c r="H175" s="263"/>
    </row>
    <row r="176" spans="1:8" ht="22.5" customHeight="1">
      <c r="A176" s="245" t="s">
        <v>352</v>
      </c>
      <c r="B176" s="264" t="s">
        <v>106</v>
      </c>
      <c r="C176" s="257"/>
      <c r="D176" s="258"/>
      <c r="E176" s="66" t="s">
        <v>94</v>
      </c>
      <c r="F176" s="66" t="s">
        <v>107</v>
      </c>
      <c r="G176" s="66" t="s">
        <v>103</v>
      </c>
      <c r="H176" s="67" t="s">
        <v>104</v>
      </c>
    </row>
    <row r="177" spans="1:8" ht="23.25" customHeight="1">
      <c r="A177" s="191">
        <v>37401</v>
      </c>
      <c r="B177" s="620" t="s">
        <v>207</v>
      </c>
      <c r="C177" s="603"/>
      <c r="D177" s="604"/>
      <c r="E177" s="85" t="s">
        <v>94</v>
      </c>
      <c r="F177" s="113">
        <v>1</v>
      </c>
      <c r="G177" s="114">
        <v>42.21</v>
      </c>
      <c r="H177" s="114">
        <f>F177*G177</f>
        <v>42.21</v>
      </c>
    </row>
    <row r="178" spans="1:8">
      <c r="A178" s="571" t="s">
        <v>108</v>
      </c>
      <c r="B178" s="572"/>
      <c r="C178" s="572"/>
      <c r="D178" s="572"/>
      <c r="E178" s="572"/>
      <c r="F178" s="572"/>
      <c r="G178" s="573"/>
      <c r="H178" s="69">
        <f>SUM(H177)</f>
        <v>42.21</v>
      </c>
    </row>
    <row r="179" spans="1:8" ht="12" customHeight="1">
      <c r="A179" s="568"/>
      <c r="B179" s="569"/>
      <c r="C179" s="569"/>
      <c r="D179" s="569"/>
      <c r="E179" s="569"/>
      <c r="F179" s="569"/>
      <c r="G179" s="569"/>
      <c r="H179" s="570"/>
    </row>
    <row r="180" spans="1:8">
      <c r="A180" s="580" t="s">
        <v>109</v>
      </c>
      <c r="B180" s="581"/>
      <c r="C180" s="581"/>
      <c r="D180" s="581"/>
      <c r="E180" s="581"/>
      <c r="F180" s="581"/>
      <c r="G180" s="582"/>
      <c r="H180" s="288">
        <f>H174+H178</f>
        <v>52.87</v>
      </c>
    </row>
    <row r="181" spans="1:8" ht="15" customHeight="1">
      <c r="A181" s="611"/>
      <c r="B181" s="611"/>
      <c r="C181" s="611"/>
      <c r="D181" s="611"/>
      <c r="E181" s="611"/>
      <c r="F181" s="611"/>
      <c r="G181" s="611"/>
      <c r="H181" s="611"/>
    </row>
    <row r="182" spans="1:8">
      <c r="A182" s="583" t="s">
        <v>514</v>
      </c>
      <c r="B182" s="583"/>
      <c r="C182" s="583"/>
      <c r="D182" s="583"/>
      <c r="E182" s="598" t="s">
        <v>859</v>
      </c>
      <c r="F182" s="599"/>
      <c r="G182" s="600"/>
      <c r="H182" s="600"/>
    </row>
    <row r="183" spans="1:8" ht="38.25" customHeight="1">
      <c r="A183" s="580" t="s">
        <v>836</v>
      </c>
      <c r="B183" s="581"/>
      <c r="C183" s="581"/>
      <c r="D183" s="581"/>
      <c r="E183" s="581"/>
      <c r="F183" s="581"/>
      <c r="G183" s="581"/>
      <c r="H183" s="582"/>
    </row>
    <row r="184" spans="1:8" ht="12" customHeight="1">
      <c r="A184" s="568"/>
      <c r="B184" s="569"/>
      <c r="C184" s="569"/>
      <c r="D184" s="569"/>
      <c r="E184" s="569"/>
      <c r="F184" s="569"/>
      <c r="G184" s="569"/>
      <c r="H184" s="570"/>
    </row>
    <row r="185" spans="1:8">
      <c r="A185" s="245" t="s">
        <v>352</v>
      </c>
      <c r="B185" s="577" t="s">
        <v>106</v>
      </c>
      <c r="C185" s="578"/>
      <c r="D185" s="579"/>
      <c r="E185" s="66" t="s">
        <v>94</v>
      </c>
      <c r="F185" s="66" t="s">
        <v>107</v>
      </c>
      <c r="G185" s="66" t="s">
        <v>103</v>
      </c>
      <c r="H185" s="67" t="s">
        <v>104</v>
      </c>
    </row>
    <row r="186" spans="1:8" ht="39.75" customHeight="1">
      <c r="A186" s="354">
        <v>20231</v>
      </c>
      <c r="B186" s="568" t="s">
        <v>741</v>
      </c>
      <c r="C186" s="569"/>
      <c r="D186" s="570"/>
      <c r="E186" s="68" t="s">
        <v>97</v>
      </c>
      <c r="F186" s="113">
        <v>3.5507240000000002</v>
      </c>
      <c r="G186" s="114">
        <v>41.67</v>
      </c>
      <c r="H186" s="114">
        <f t="shared" ref="H186:H187" si="5">F186*G186</f>
        <v>147.96</v>
      </c>
    </row>
    <row r="187" spans="1:8" ht="77.25" customHeight="1">
      <c r="A187" s="377">
        <v>93441</v>
      </c>
      <c r="B187" s="568" t="s">
        <v>742</v>
      </c>
      <c r="C187" s="569"/>
      <c r="D187" s="570"/>
      <c r="E187" s="85" t="s">
        <v>94</v>
      </c>
      <c r="F187" s="113">
        <v>1.1231880000000001</v>
      </c>
      <c r="G187" s="114">
        <v>779.32</v>
      </c>
      <c r="H187" s="114">
        <f t="shared" si="5"/>
        <v>875.32</v>
      </c>
    </row>
    <row r="188" spans="1:8" ht="13.5" customHeight="1">
      <c r="A188" s="571" t="s">
        <v>108</v>
      </c>
      <c r="B188" s="572"/>
      <c r="C188" s="572"/>
      <c r="D188" s="572"/>
      <c r="E188" s="572"/>
      <c r="F188" s="572"/>
      <c r="G188" s="573"/>
      <c r="H188" s="69">
        <f>SUM(H186:H187)</f>
        <v>1023.28</v>
      </c>
    </row>
    <row r="189" spans="1:8" ht="12" customHeight="1">
      <c r="A189" s="568"/>
      <c r="B189" s="569"/>
      <c r="C189" s="569"/>
      <c r="D189" s="569"/>
      <c r="E189" s="569"/>
      <c r="F189" s="569"/>
      <c r="G189" s="569"/>
      <c r="H189" s="570"/>
    </row>
    <row r="190" spans="1:8" ht="15" customHeight="1">
      <c r="A190" s="580" t="s">
        <v>109</v>
      </c>
      <c r="B190" s="581"/>
      <c r="C190" s="581"/>
      <c r="D190" s="581"/>
      <c r="E190" s="581"/>
      <c r="F190" s="581"/>
      <c r="G190" s="582"/>
      <c r="H190" s="288">
        <f>H188</f>
        <v>1023.28</v>
      </c>
    </row>
    <row r="191" spans="1:8" ht="15" customHeight="1">
      <c r="A191" s="651"/>
      <c r="B191" s="651"/>
      <c r="C191" s="651"/>
      <c r="D191" s="651"/>
      <c r="E191" s="651"/>
      <c r="F191" s="651"/>
      <c r="G191" s="651"/>
      <c r="H191" s="651"/>
    </row>
    <row r="192" spans="1:8">
      <c r="A192" s="583" t="s">
        <v>350</v>
      </c>
      <c r="B192" s="583"/>
      <c r="C192" s="583"/>
      <c r="D192" s="583"/>
      <c r="E192" s="598" t="s">
        <v>406</v>
      </c>
      <c r="F192" s="599"/>
      <c r="G192" s="600"/>
      <c r="H192" s="600"/>
    </row>
    <row r="193" spans="1:8" ht="12" customHeight="1">
      <c r="A193" s="583" t="s">
        <v>842</v>
      </c>
      <c r="B193" s="583"/>
      <c r="C193" s="583"/>
      <c r="D193" s="583"/>
      <c r="E193" s="583"/>
      <c r="F193" s="584"/>
      <c r="G193" s="583"/>
      <c r="H193" s="583"/>
    </row>
    <row r="194" spans="1:8">
      <c r="A194" s="596"/>
      <c r="B194" s="596"/>
      <c r="C194" s="596"/>
      <c r="D194" s="596"/>
      <c r="E194" s="596"/>
      <c r="F194" s="597"/>
      <c r="G194" s="596"/>
      <c r="H194" s="596"/>
    </row>
    <row r="195" spans="1:8">
      <c r="A195" s="256" t="s">
        <v>352</v>
      </c>
      <c r="B195" s="245" t="s">
        <v>88</v>
      </c>
      <c r="C195" s="257"/>
      <c r="D195" s="258"/>
      <c r="E195" s="66" t="s">
        <v>94</v>
      </c>
      <c r="F195" s="66" t="s">
        <v>102</v>
      </c>
      <c r="G195" s="66" t="s">
        <v>103</v>
      </c>
      <c r="H195" s="67" t="s">
        <v>104</v>
      </c>
    </row>
    <row r="196" spans="1:8">
      <c r="A196" s="405">
        <v>88264</v>
      </c>
      <c r="B196" s="603" t="s">
        <v>402</v>
      </c>
      <c r="C196" s="603"/>
      <c r="D196" s="604"/>
      <c r="E196" s="68" t="s">
        <v>96</v>
      </c>
      <c r="F196" s="113">
        <v>0.3</v>
      </c>
      <c r="G196" s="114">
        <v>18.38</v>
      </c>
      <c r="H196" s="114">
        <f>F196*G196</f>
        <v>5.51</v>
      </c>
    </row>
    <row r="197" spans="1:8">
      <c r="A197" s="405">
        <v>88247</v>
      </c>
      <c r="B197" s="603" t="s">
        <v>407</v>
      </c>
      <c r="C197" s="603"/>
      <c r="D197" s="604"/>
      <c r="E197" s="68" t="s">
        <v>96</v>
      </c>
      <c r="F197" s="113">
        <v>0.3</v>
      </c>
      <c r="G197" s="114">
        <v>14.33</v>
      </c>
      <c r="H197" s="114">
        <f>F197*G197</f>
        <v>4.3</v>
      </c>
    </row>
    <row r="198" spans="1:8">
      <c r="A198" s="571" t="s">
        <v>105</v>
      </c>
      <c r="B198" s="572"/>
      <c r="C198" s="572"/>
      <c r="D198" s="572"/>
      <c r="E198" s="572"/>
      <c r="F198" s="572"/>
      <c r="G198" s="573"/>
      <c r="H198" s="69">
        <f>SUM(H196:H197)</f>
        <v>9.81</v>
      </c>
    </row>
    <row r="199" spans="1:8" ht="12" customHeight="1">
      <c r="A199" s="260"/>
      <c r="B199" s="261"/>
      <c r="C199" s="261"/>
      <c r="D199" s="261"/>
      <c r="E199" s="261"/>
      <c r="F199" s="262"/>
      <c r="G199" s="261"/>
      <c r="H199" s="263"/>
    </row>
    <row r="200" spans="1:8">
      <c r="A200" s="245" t="s">
        <v>352</v>
      </c>
      <c r="B200" s="264" t="s">
        <v>106</v>
      </c>
      <c r="C200" s="257"/>
      <c r="D200" s="258"/>
      <c r="E200" s="66" t="s">
        <v>94</v>
      </c>
      <c r="F200" s="66" t="s">
        <v>107</v>
      </c>
      <c r="G200" s="66" t="s">
        <v>103</v>
      </c>
      <c r="H200" s="67" t="s">
        <v>104</v>
      </c>
    </row>
    <row r="201" spans="1:8">
      <c r="A201" s="191">
        <v>1535</v>
      </c>
      <c r="B201" s="620" t="s">
        <v>843</v>
      </c>
      <c r="C201" s="603"/>
      <c r="D201" s="604"/>
      <c r="E201" s="265" t="s">
        <v>97</v>
      </c>
      <c r="F201" s="113">
        <v>1</v>
      </c>
      <c r="G201" s="114">
        <v>3.62</v>
      </c>
      <c r="H201" s="114">
        <f t="shared" ref="H201" si="6">F201*G201</f>
        <v>3.62</v>
      </c>
    </row>
    <row r="202" spans="1:8">
      <c r="A202" s="594" t="s">
        <v>108</v>
      </c>
      <c r="B202" s="594"/>
      <c r="C202" s="594"/>
      <c r="D202" s="594"/>
      <c r="E202" s="594"/>
      <c r="F202" s="595"/>
      <c r="G202" s="594"/>
      <c r="H202" s="69">
        <f>SUM(H201:H201)</f>
        <v>3.62</v>
      </c>
    </row>
    <row r="203" spans="1:8" ht="12.75" customHeight="1">
      <c r="A203" s="596"/>
      <c r="B203" s="596"/>
      <c r="C203" s="596"/>
      <c r="D203" s="596"/>
      <c r="E203" s="596"/>
      <c r="F203" s="597"/>
      <c r="G203" s="596"/>
      <c r="H203" s="596"/>
    </row>
    <row r="204" spans="1:8" ht="19.5" customHeight="1">
      <c r="A204" s="583" t="s">
        <v>109</v>
      </c>
      <c r="B204" s="583"/>
      <c r="C204" s="583"/>
      <c r="D204" s="583"/>
      <c r="E204" s="583"/>
      <c r="F204" s="584"/>
      <c r="G204" s="583"/>
      <c r="H204" s="288">
        <f>SUM(H202,H198)</f>
        <v>13.43</v>
      </c>
    </row>
    <row r="205" spans="1:8" ht="15" customHeight="1">
      <c r="A205"/>
      <c r="B205"/>
      <c r="C205"/>
      <c r="D205"/>
      <c r="E205"/>
      <c r="F205"/>
      <c r="G205"/>
      <c r="H205"/>
    </row>
    <row r="206" spans="1:8" ht="15" customHeight="1">
      <c r="A206" s="583" t="s">
        <v>359</v>
      </c>
      <c r="B206" s="583"/>
      <c r="C206" s="583"/>
      <c r="D206" s="583"/>
      <c r="E206" s="598" t="s">
        <v>857</v>
      </c>
      <c r="F206" s="599"/>
      <c r="G206" s="600"/>
      <c r="H206" s="600"/>
    </row>
    <row r="207" spans="1:8" ht="18.75" customHeight="1">
      <c r="A207" s="583" t="s">
        <v>839</v>
      </c>
      <c r="B207" s="583"/>
      <c r="C207" s="583"/>
      <c r="D207" s="583"/>
      <c r="E207" s="583"/>
      <c r="F207" s="584"/>
      <c r="G207" s="583"/>
      <c r="H207" s="583"/>
    </row>
    <row r="208" spans="1:8" ht="17.25" customHeight="1">
      <c r="A208" s="596"/>
      <c r="B208" s="596"/>
      <c r="C208" s="596"/>
      <c r="D208" s="596"/>
      <c r="E208" s="596"/>
      <c r="F208" s="597"/>
      <c r="G208" s="596"/>
      <c r="H208" s="596"/>
    </row>
    <row r="209" spans="1:8" ht="15" customHeight="1">
      <c r="A209" s="256" t="s">
        <v>352</v>
      </c>
      <c r="B209" s="245" t="s">
        <v>88</v>
      </c>
      <c r="C209" s="257"/>
      <c r="D209" s="258"/>
      <c r="E209" s="66" t="s">
        <v>94</v>
      </c>
      <c r="F209" s="66" t="s">
        <v>102</v>
      </c>
      <c r="G209" s="66" t="s">
        <v>103</v>
      </c>
      <c r="H209" s="67" t="s">
        <v>104</v>
      </c>
    </row>
    <row r="210" spans="1:8" ht="14.25" customHeight="1">
      <c r="A210" s="405">
        <v>88264</v>
      </c>
      <c r="B210" s="603" t="s">
        <v>402</v>
      </c>
      <c r="C210" s="603"/>
      <c r="D210" s="604"/>
      <c r="E210" s="68" t="s">
        <v>96</v>
      </c>
      <c r="F210" s="113">
        <v>0.3</v>
      </c>
      <c r="G210" s="114">
        <v>18.38</v>
      </c>
      <c r="H210" s="114">
        <f>F210*G210</f>
        <v>5.51</v>
      </c>
    </row>
    <row r="211" spans="1:8" ht="15" customHeight="1">
      <c r="A211" s="405">
        <v>88247</v>
      </c>
      <c r="B211" s="603" t="s">
        <v>407</v>
      </c>
      <c r="C211" s="603"/>
      <c r="D211" s="604"/>
      <c r="E211" s="68" t="s">
        <v>96</v>
      </c>
      <c r="F211" s="113">
        <v>0.3</v>
      </c>
      <c r="G211" s="114">
        <v>14.33</v>
      </c>
      <c r="H211" s="114">
        <f>F211*G211</f>
        <v>4.3</v>
      </c>
    </row>
    <row r="212" spans="1:8" ht="14.25" customHeight="1">
      <c r="A212" s="571" t="s">
        <v>105</v>
      </c>
      <c r="B212" s="572"/>
      <c r="C212" s="572"/>
      <c r="D212" s="572"/>
      <c r="E212" s="572"/>
      <c r="F212" s="572"/>
      <c r="G212" s="573"/>
      <c r="H212" s="69">
        <f>SUM(H210:H211)</f>
        <v>9.81</v>
      </c>
    </row>
    <row r="213" spans="1:8" ht="12" customHeight="1">
      <c r="A213" s="260"/>
      <c r="B213" s="261"/>
      <c r="C213" s="261"/>
      <c r="D213" s="261"/>
      <c r="E213" s="261"/>
      <c r="F213" s="262"/>
      <c r="G213" s="261"/>
      <c r="H213" s="263"/>
    </row>
    <row r="214" spans="1:8" ht="16.5" customHeight="1">
      <c r="A214" s="245" t="s">
        <v>352</v>
      </c>
      <c r="B214" s="264" t="s">
        <v>106</v>
      </c>
      <c r="C214" s="257"/>
      <c r="D214" s="258"/>
      <c r="E214" s="66" t="s">
        <v>94</v>
      </c>
      <c r="F214" s="66" t="s">
        <v>107</v>
      </c>
      <c r="G214" s="66" t="s">
        <v>103</v>
      </c>
      <c r="H214" s="67" t="s">
        <v>104</v>
      </c>
    </row>
    <row r="215" spans="1:8" ht="14.25" customHeight="1">
      <c r="A215" s="191">
        <v>34714</v>
      </c>
      <c r="B215" s="637" t="s">
        <v>840</v>
      </c>
      <c r="C215" s="524"/>
      <c r="D215" s="638"/>
      <c r="E215" s="317" t="s">
        <v>245</v>
      </c>
      <c r="F215" s="113">
        <v>1</v>
      </c>
      <c r="G215" s="114">
        <v>66.38</v>
      </c>
      <c r="H215" s="114">
        <f t="shared" ref="H215" si="7">F215*G215</f>
        <v>66.38</v>
      </c>
    </row>
    <row r="216" spans="1:8" ht="12.75" customHeight="1">
      <c r="A216" s="594" t="s">
        <v>108</v>
      </c>
      <c r="B216" s="594"/>
      <c r="C216" s="594"/>
      <c r="D216" s="594"/>
      <c r="E216" s="594"/>
      <c r="F216" s="595"/>
      <c r="G216" s="594"/>
      <c r="H216" s="69">
        <f>SUM(H215:H215)</f>
        <v>66.38</v>
      </c>
    </row>
    <row r="217" spans="1:8" ht="12" customHeight="1">
      <c r="A217" s="596"/>
      <c r="B217" s="596"/>
      <c r="C217" s="596"/>
      <c r="D217" s="596"/>
      <c r="E217" s="596"/>
      <c r="F217" s="597"/>
      <c r="G217" s="596"/>
      <c r="H217" s="596"/>
    </row>
    <row r="218" spans="1:8" ht="12" customHeight="1">
      <c r="A218" s="583" t="s">
        <v>109</v>
      </c>
      <c r="B218" s="583"/>
      <c r="C218" s="583"/>
      <c r="D218" s="583"/>
      <c r="E218" s="583"/>
      <c r="F218" s="584"/>
      <c r="G218" s="583"/>
      <c r="H218" s="288">
        <f>SUM(H216,H212)</f>
        <v>76.19</v>
      </c>
    </row>
    <row r="219" spans="1:8" ht="15" customHeight="1">
      <c r="A219"/>
      <c r="B219"/>
      <c r="C219"/>
      <c r="D219"/>
      <c r="E219"/>
      <c r="F219"/>
      <c r="G219"/>
      <c r="H219"/>
    </row>
    <row r="220" spans="1:8" ht="12" customHeight="1">
      <c r="A220" s="583" t="s">
        <v>515</v>
      </c>
      <c r="B220" s="583"/>
      <c r="C220" s="583"/>
      <c r="D220" s="583"/>
      <c r="E220" s="598" t="s">
        <v>859</v>
      </c>
      <c r="F220" s="599"/>
      <c r="G220" s="600"/>
      <c r="H220" s="600"/>
    </row>
    <row r="221" spans="1:8" ht="16.5" customHeight="1">
      <c r="A221" s="580" t="s">
        <v>932</v>
      </c>
      <c r="B221" s="581"/>
      <c r="C221" s="581"/>
      <c r="D221" s="581"/>
      <c r="E221" s="581"/>
      <c r="F221" s="581"/>
      <c r="G221" s="581"/>
      <c r="H221" s="582"/>
    </row>
    <row r="222" spans="1:8">
      <c r="A222" s="568"/>
      <c r="B222" s="569"/>
      <c r="C222" s="569"/>
      <c r="D222" s="569"/>
      <c r="E222" s="569"/>
      <c r="F222" s="569"/>
      <c r="G222" s="569"/>
      <c r="H222" s="570"/>
    </row>
    <row r="223" spans="1:8">
      <c r="A223" s="245" t="s">
        <v>352</v>
      </c>
      <c r="B223" s="577" t="s">
        <v>88</v>
      </c>
      <c r="C223" s="578"/>
      <c r="D223" s="579"/>
      <c r="E223" s="66" t="s">
        <v>94</v>
      </c>
      <c r="F223" s="66" t="s">
        <v>927</v>
      </c>
      <c r="G223" s="66" t="s">
        <v>925</v>
      </c>
      <c r="H223" s="67" t="s">
        <v>104</v>
      </c>
    </row>
    <row r="224" spans="1:8" ht="12" customHeight="1">
      <c r="A224" s="402">
        <v>88267</v>
      </c>
      <c r="B224" s="568" t="s">
        <v>136</v>
      </c>
      <c r="C224" s="569"/>
      <c r="D224" s="570"/>
      <c r="E224" s="68" t="s">
        <v>96</v>
      </c>
      <c r="F224" s="113">
        <v>0.14399999999999999</v>
      </c>
      <c r="G224" s="114">
        <v>17.79</v>
      </c>
      <c r="H224" s="114">
        <f>F224*G224</f>
        <v>2.56</v>
      </c>
    </row>
    <row r="225" spans="1:8">
      <c r="A225" s="402">
        <v>88248</v>
      </c>
      <c r="B225" s="568" t="s">
        <v>277</v>
      </c>
      <c r="C225" s="569"/>
      <c r="D225" s="570"/>
      <c r="E225" s="68" t="s">
        <v>96</v>
      </c>
      <c r="F225" s="113">
        <v>0.14399999999999999</v>
      </c>
      <c r="G225" s="114">
        <v>13.87</v>
      </c>
      <c r="H225" s="114">
        <f>F225*G225</f>
        <v>2</v>
      </c>
    </row>
    <row r="226" spans="1:8">
      <c r="A226" s="571" t="s">
        <v>105</v>
      </c>
      <c r="B226" s="572"/>
      <c r="C226" s="572"/>
      <c r="D226" s="572"/>
      <c r="E226" s="572"/>
      <c r="F226" s="572"/>
      <c r="G226" s="573"/>
      <c r="H226" s="69">
        <f>SUM(H224:H225)</f>
        <v>4.5599999999999996</v>
      </c>
    </row>
    <row r="227" spans="1:8">
      <c r="A227" s="611"/>
      <c r="B227" s="611"/>
      <c r="C227" s="611"/>
      <c r="D227" s="611"/>
      <c r="E227" s="611"/>
      <c r="F227" s="611"/>
      <c r="G227" s="611"/>
      <c r="H227" s="611"/>
    </row>
    <row r="228" spans="1:8">
      <c r="A228" s="245" t="s">
        <v>352</v>
      </c>
      <c r="B228" s="577" t="s">
        <v>106</v>
      </c>
      <c r="C228" s="578"/>
      <c r="D228" s="579"/>
      <c r="E228" s="66" t="s">
        <v>94</v>
      </c>
      <c r="F228" s="66" t="s">
        <v>926</v>
      </c>
      <c r="G228" s="66" t="s">
        <v>925</v>
      </c>
      <c r="H228" s="67" t="s">
        <v>104</v>
      </c>
    </row>
    <row r="229" spans="1:8">
      <c r="A229" s="402">
        <v>122</v>
      </c>
      <c r="B229" s="568" t="s">
        <v>931</v>
      </c>
      <c r="C229" s="569"/>
      <c r="D229" s="570"/>
      <c r="E229" s="68" t="s">
        <v>94</v>
      </c>
      <c r="F229" s="113">
        <v>2.5999999999999999E-2</v>
      </c>
      <c r="G229" s="114">
        <v>79.94</v>
      </c>
      <c r="H229" s="114">
        <f>F229*G229</f>
        <v>2.08</v>
      </c>
    </row>
    <row r="230" spans="1:8" ht="12" customHeight="1">
      <c r="A230" s="402">
        <v>7129</v>
      </c>
      <c r="B230" s="568" t="s">
        <v>930</v>
      </c>
      <c r="C230" s="569"/>
      <c r="D230" s="570"/>
      <c r="E230" s="68" t="s">
        <v>94</v>
      </c>
      <c r="F230" s="113">
        <v>1</v>
      </c>
      <c r="G230" s="114">
        <v>6.38</v>
      </c>
      <c r="H230" s="114">
        <f>F230*G230</f>
        <v>6.38</v>
      </c>
    </row>
    <row r="231" spans="1:8">
      <c r="A231" s="402">
        <v>20083</v>
      </c>
      <c r="B231" s="568" t="s">
        <v>929</v>
      </c>
      <c r="C231" s="569"/>
      <c r="D231" s="570"/>
      <c r="E231" s="68" t="s">
        <v>94</v>
      </c>
      <c r="F231" s="113">
        <v>3.3000000000000002E-2</v>
      </c>
      <c r="G231" s="114">
        <v>69.42</v>
      </c>
      <c r="H231" s="114">
        <f>F231*G231</f>
        <v>2.29</v>
      </c>
    </row>
    <row r="232" spans="1:8">
      <c r="A232" s="402">
        <v>38383</v>
      </c>
      <c r="B232" s="568" t="s">
        <v>928</v>
      </c>
      <c r="C232" s="569"/>
      <c r="D232" s="570"/>
      <c r="E232" s="68" t="s">
        <v>94</v>
      </c>
      <c r="F232" s="113">
        <v>3.5999999999999997E-2</v>
      </c>
      <c r="G232" s="114">
        <v>1.86</v>
      </c>
      <c r="H232" s="114">
        <f>F232*G232</f>
        <v>7.0000000000000007E-2</v>
      </c>
    </row>
    <row r="233" spans="1:8">
      <c r="A233" s="571" t="s">
        <v>108</v>
      </c>
      <c r="B233" s="572"/>
      <c r="C233" s="572"/>
      <c r="D233" s="572"/>
      <c r="E233" s="572"/>
      <c r="F233" s="572"/>
      <c r="G233" s="573"/>
      <c r="H233" s="69">
        <f>SUM(H229:H232)</f>
        <v>10.82</v>
      </c>
    </row>
    <row r="234" spans="1:8" ht="12" customHeight="1">
      <c r="A234" s="568"/>
      <c r="B234" s="569"/>
      <c r="C234" s="569"/>
      <c r="D234" s="569"/>
      <c r="E234" s="569"/>
      <c r="F234" s="569"/>
      <c r="G234" s="569"/>
      <c r="H234" s="570"/>
    </row>
    <row r="235" spans="1:8">
      <c r="A235" s="580" t="s">
        <v>109</v>
      </c>
      <c r="B235" s="581"/>
      <c r="C235" s="581"/>
      <c r="D235" s="581"/>
      <c r="E235" s="581"/>
      <c r="F235" s="581"/>
      <c r="G235" s="582"/>
      <c r="H235" s="288">
        <f>H226+H233</f>
        <v>15.38</v>
      </c>
    </row>
    <row r="236" spans="1:8" ht="16.5" customHeight="1">
      <c r="A236" s="269"/>
      <c r="B236" s="269"/>
      <c r="C236" s="269"/>
      <c r="D236" s="269"/>
      <c r="E236" s="269"/>
      <c r="F236" s="270"/>
      <c r="G236" s="269"/>
      <c r="H236" s="271"/>
    </row>
    <row r="237" spans="1:8" ht="17.25" customHeight="1">
      <c r="A237" s="583" t="s">
        <v>362</v>
      </c>
      <c r="B237" s="583"/>
      <c r="C237" s="583"/>
      <c r="D237" s="583"/>
      <c r="E237" s="628" t="s">
        <v>859</v>
      </c>
      <c r="F237" s="629"/>
      <c r="G237" s="600"/>
      <c r="H237" s="600"/>
    </row>
    <row r="238" spans="1:8" ht="28.5" customHeight="1">
      <c r="A238" s="580" t="s">
        <v>457</v>
      </c>
      <c r="B238" s="581"/>
      <c r="C238" s="581"/>
      <c r="D238" s="581"/>
      <c r="E238" s="581"/>
      <c r="F238" s="581"/>
      <c r="G238" s="581"/>
      <c r="H238" s="582"/>
    </row>
    <row r="239" spans="1:8" ht="17.25" customHeight="1">
      <c r="A239" s="568"/>
      <c r="B239" s="569"/>
      <c r="C239" s="569"/>
      <c r="D239" s="569"/>
      <c r="E239" s="569"/>
      <c r="F239" s="569"/>
      <c r="G239" s="569"/>
      <c r="H239" s="570"/>
    </row>
    <row r="240" spans="1:8" ht="17.25" customHeight="1">
      <c r="A240" s="245" t="s">
        <v>352</v>
      </c>
      <c r="B240" s="577" t="s">
        <v>88</v>
      </c>
      <c r="C240" s="578"/>
      <c r="D240" s="579"/>
      <c r="E240" s="66" t="s">
        <v>94</v>
      </c>
      <c r="F240" s="66" t="s">
        <v>927</v>
      </c>
      <c r="G240" s="66" t="s">
        <v>925</v>
      </c>
      <c r="H240" s="67" t="s">
        <v>104</v>
      </c>
    </row>
    <row r="241" spans="1:8" ht="23.25" customHeight="1">
      <c r="A241" s="402">
        <v>88248</v>
      </c>
      <c r="B241" s="568" t="s">
        <v>277</v>
      </c>
      <c r="C241" s="569"/>
      <c r="D241" s="570"/>
      <c r="E241" s="68" t="s">
        <v>96</v>
      </c>
      <c r="F241" s="113">
        <v>0.33</v>
      </c>
      <c r="G241" s="114">
        <v>13.87</v>
      </c>
      <c r="H241" s="114">
        <f>G241*F241</f>
        <v>4.58</v>
      </c>
    </row>
    <row r="242" spans="1:8" ht="27" customHeight="1">
      <c r="A242" s="402">
        <v>88267</v>
      </c>
      <c r="B242" s="568" t="s">
        <v>136</v>
      </c>
      <c r="C242" s="569"/>
      <c r="D242" s="570"/>
      <c r="E242" s="68" t="s">
        <v>96</v>
      </c>
      <c r="F242" s="113">
        <v>0.33</v>
      </c>
      <c r="G242" s="114">
        <v>17.79</v>
      </c>
      <c r="H242" s="114">
        <f>G242*F242</f>
        <v>5.87</v>
      </c>
    </row>
    <row r="243" spans="1:8" ht="17.25" customHeight="1">
      <c r="A243" s="571" t="s">
        <v>105</v>
      </c>
      <c r="B243" s="572"/>
      <c r="C243" s="572"/>
      <c r="D243" s="572"/>
      <c r="E243" s="572"/>
      <c r="F243" s="572"/>
      <c r="G243" s="573"/>
      <c r="H243" s="69">
        <f>SUM(H241:H242)</f>
        <v>10.45</v>
      </c>
    </row>
    <row r="244" spans="1:8" ht="17.25" customHeight="1">
      <c r="A244" s="568"/>
      <c r="B244" s="569"/>
      <c r="C244" s="569"/>
      <c r="D244" s="569"/>
      <c r="E244" s="569"/>
      <c r="F244" s="569"/>
      <c r="G244" s="569"/>
      <c r="H244" s="570"/>
    </row>
    <row r="245" spans="1:8" ht="17.25" customHeight="1">
      <c r="A245" s="245" t="s">
        <v>352</v>
      </c>
      <c r="B245" s="577" t="s">
        <v>106</v>
      </c>
      <c r="C245" s="578"/>
      <c r="D245" s="579"/>
      <c r="E245" s="66" t="s">
        <v>94</v>
      </c>
      <c r="F245" s="66" t="s">
        <v>926</v>
      </c>
      <c r="G245" s="66" t="s">
        <v>925</v>
      </c>
      <c r="H245" s="67" t="s">
        <v>104</v>
      </c>
    </row>
    <row r="246" spans="1:8" ht="24" customHeight="1">
      <c r="A246" s="402">
        <v>301</v>
      </c>
      <c r="B246" s="568" t="s">
        <v>470</v>
      </c>
      <c r="C246" s="569"/>
      <c r="D246" s="570"/>
      <c r="E246" s="68" t="s">
        <v>94</v>
      </c>
      <c r="F246" s="113">
        <v>2</v>
      </c>
      <c r="G246" s="114">
        <v>3.3</v>
      </c>
      <c r="H246" s="114">
        <f>G246*F246</f>
        <v>6.6</v>
      </c>
    </row>
    <row r="247" spans="1:8" ht="25.5" customHeight="1">
      <c r="A247" s="402">
        <v>3659</v>
      </c>
      <c r="B247" s="568" t="s">
        <v>471</v>
      </c>
      <c r="C247" s="569"/>
      <c r="D247" s="570"/>
      <c r="E247" s="68" t="s">
        <v>94</v>
      </c>
      <c r="F247" s="113">
        <v>1</v>
      </c>
      <c r="G247" s="114">
        <v>9.9600000000000009</v>
      </c>
      <c r="H247" s="114">
        <f>G247*F247</f>
        <v>9.9600000000000009</v>
      </c>
    </row>
    <row r="248" spans="1:8" ht="40.5" customHeight="1">
      <c r="A248" s="402">
        <v>20078</v>
      </c>
      <c r="B248" s="568" t="s">
        <v>472</v>
      </c>
      <c r="C248" s="569"/>
      <c r="D248" s="570"/>
      <c r="E248" s="68" t="s">
        <v>94</v>
      </c>
      <c r="F248" s="113">
        <v>9.1999999999999998E-2</v>
      </c>
      <c r="G248" s="114">
        <v>29.27</v>
      </c>
      <c r="H248" s="114">
        <f>G248*F248</f>
        <v>2.69</v>
      </c>
    </row>
    <row r="249" spans="1:8" ht="16.5" customHeight="1">
      <c r="A249" s="571" t="s">
        <v>108</v>
      </c>
      <c r="B249" s="572"/>
      <c r="C249" s="572"/>
      <c r="D249" s="572"/>
      <c r="E249" s="572"/>
      <c r="F249" s="572"/>
      <c r="G249" s="573"/>
      <c r="H249" s="69">
        <f>SUM(H246:H248)</f>
        <v>19.25</v>
      </c>
    </row>
    <row r="250" spans="1:8" ht="17.25" customHeight="1">
      <c r="A250" s="568"/>
      <c r="B250" s="569"/>
      <c r="C250" s="569"/>
      <c r="D250" s="569"/>
      <c r="E250" s="569"/>
      <c r="F250" s="569"/>
      <c r="G250" s="569"/>
      <c r="H250" s="570"/>
    </row>
    <row r="251" spans="1:8" ht="17.25" customHeight="1">
      <c r="A251" s="580" t="s">
        <v>109</v>
      </c>
      <c r="B251" s="581"/>
      <c r="C251" s="581"/>
      <c r="D251" s="581"/>
      <c r="E251" s="581"/>
      <c r="F251" s="581"/>
      <c r="G251" s="582"/>
      <c r="H251" s="288">
        <f>H243+H249</f>
        <v>29.7</v>
      </c>
    </row>
    <row r="252" spans="1:8" s="413" customFormat="1" ht="15" customHeight="1">
      <c r="E252" s="414"/>
      <c r="F252" s="414"/>
      <c r="G252" s="414"/>
      <c r="H252" s="414"/>
    </row>
    <row r="253" spans="1:8">
      <c r="A253" s="583" t="s">
        <v>368</v>
      </c>
      <c r="B253" s="583"/>
      <c r="C253" s="583"/>
      <c r="D253" s="583"/>
      <c r="E253" s="598" t="s">
        <v>859</v>
      </c>
      <c r="F253" s="599"/>
      <c r="G253" s="600"/>
      <c r="H253" s="600"/>
    </row>
    <row r="254" spans="1:8">
      <c r="A254" s="580" t="s">
        <v>898</v>
      </c>
      <c r="B254" s="581"/>
      <c r="C254" s="581"/>
      <c r="D254" s="581"/>
      <c r="E254" s="581"/>
      <c r="F254" s="581"/>
      <c r="G254" s="581"/>
      <c r="H254" s="582"/>
    </row>
    <row r="255" spans="1:8">
      <c r="A255" s="568"/>
      <c r="B255" s="569"/>
      <c r="C255" s="569"/>
      <c r="D255" s="569"/>
      <c r="E255" s="569"/>
      <c r="F255" s="569"/>
      <c r="G255" s="569"/>
      <c r="H255" s="570"/>
    </row>
    <row r="256" spans="1:8">
      <c r="A256" s="245" t="s">
        <v>352</v>
      </c>
      <c r="B256" s="577" t="s">
        <v>88</v>
      </c>
      <c r="C256" s="578"/>
      <c r="D256" s="579"/>
      <c r="E256" s="66" t="s">
        <v>94</v>
      </c>
      <c r="F256" s="66" t="s">
        <v>927</v>
      </c>
      <c r="G256" s="66" t="s">
        <v>925</v>
      </c>
      <c r="H256" s="67" t="s">
        <v>104</v>
      </c>
    </row>
    <row r="257" spans="1:8">
      <c r="A257" s="402">
        <v>96995</v>
      </c>
      <c r="B257" s="568" t="s">
        <v>933</v>
      </c>
      <c r="C257" s="569"/>
      <c r="D257" s="570"/>
      <c r="E257" s="68" t="s">
        <v>98</v>
      </c>
      <c r="F257" s="113">
        <f>1.25*(0.6*0.6*0.6)</f>
        <v>0.27</v>
      </c>
      <c r="G257" s="114">
        <v>34.46</v>
      </c>
      <c r="H257" s="114">
        <f>F257*G257</f>
        <v>9.3000000000000007</v>
      </c>
    </row>
    <row r="258" spans="1:8">
      <c r="A258" s="571" t="s">
        <v>105</v>
      </c>
      <c r="B258" s="572"/>
      <c r="C258" s="572"/>
      <c r="D258" s="572"/>
      <c r="E258" s="572"/>
      <c r="F258" s="572"/>
      <c r="G258" s="573"/>
      <c r="H258" s="69">
        <f>SUM(H257:H257)</f>
        <v>9.3000000000000007</v>
      </c>
    </row>
    <row r="259" spans="1:8" ht="12" customHeight="1">
      <c r="A259" s="568"/>
      <c r="B259" s="569"/>
      <c r="C259" s="569"/>
      <c r="D259" s="569"/>
      <c r="E259" s="569"/>
      <c r="F259" s="569"/>
      <c r="G259" s="569"/>
      <c r="H259" s="570"/>
    </row>
    <row r="260" spans="1:8">
      <c r="A260" s="580" t="s">
        <v>109</v>
      </c>
      <c r="B260" s="581"/>
      <c r="C260" s="581"/>
      <c r="D260" s="581"/>
      <c r="E260" s="581"/>
      <c r="F260" s="581"/>
      <c r="G260" s="582"/>
      <c r="H260" s="288">
        <f>H258</f>
        <v>9.3000000000000007</v>
      </c>
    </row>
    <row r="261" spans="1:8">
      <c r="A261" s="611"/>
      <c r="B261" s="611"/>
      <c r="C261" s="611"/>
      <c r="D261" s="611"/>
      <c r="E261" s="611"/>
      <c r="F261" s="611"/>
      <c r="G261" s="611"/>
      <c r="H261" s="611"/>
    </row>
    <row r="262" spans="1:8">
      <c r="A262" s="583" t="s">
        <v>371</v>
      </c>
      <c r="B262" s="583"/>
      <c r="C262" s="583"/>
      <c r="D262" s="583"/>
      <c r="E262" s="598" t="s">
        <v>351</v>
      </c>
      <c r="F262" s="599"/>
      <c r="G262" s="600"/>
      <c r="H262" s="600"/>
    </row>
    <row r="263" spans="1:8">
      <c r="A263" s="580" t="s">
        <v>897</v>
      </c>
      <c r="B263" s="581"/>
      <c r="C263" s="581"/>
      <c r="D263" s="581"/>
      <c r="E263" s="581"/>
      <c r="F263" s="581"/>
      <c r="G263" s="581"/>
      <c r="H263" s="582"/>
    </row>
    <row r="264" spans="1:8">
      <c r="A264" s="568"/>
      <c r="B264" s="569"/>
      <c r="C264" s="569"/>
      <c r="D264" s="569"/>
      <c r="E264" s="569"/>
      <c r="F264" s="569"/>
      <c r="G264" s="569"/>
      <c r="H264" s="570"/>
    </row>
    <row r="265" spans="1:8">
      <c r="A265" s="245" t="s">
        <v>352</v>
      </c>
      <c r="B265" s="577" t="s">
        <v>88</v>
      </c>
      <c r="C265" s="578"/>
      <c r="D265" s="579"/>
      <c r="E265" s="66" t="s">
        <v>94</v>
      </c>
      <c r="F265" s="66" t="s">
        <v>927</v>
      </c>
      <c r="G265" s="66" t="s">
        <v>925</v>
      </c>
      <c r="H265" s="67" t="s">
        <v>104</v>
      </c>
    </row>
    <row r="266" spans="1:8">
      <c r="A266" s="402">
        <v>93358</v>
      </c>
      <c r="B266" s="568" t="s">
        <v>935</v>
      </c>
      <c r="C266" s="569"/>
      <c r="D266" s="570"/>
      <c r="E266" s="68" t="s">
        <v>98</v>
      </c>
      <c r="F266" s="113">
        <f>0.3*0.2</f>
        <v>0.06</v>
      </c>
      <c r="G266" s="114">
        <v>56.84</v>
      </c>
      <c r="H266" s="114">
        <f>F266*G266</f>
        <v>3.41</v>
      </c>
    </row>
    <row r="267" spans="1:8">
      <c r="A267" s="402">
        <v>88316</v>
      </c>
      <c r="B267" s="568" t="s">
        <v>934</v>
      </c>
      <c r="C267" s="569"/>
      <c r="D267" s="570"/>
      <c r="E267" s="68" t="s">
        <v>96</v>
      </c>
      <c r="F267" s="113">
        <v>1.6667000000000001E-2</v>
      </c>
      <c r="G267" s="114">
        <v>14.37</v>
      </c>
      <c r="H267" s="114">
        <f>F267*G267</f>
        <v>0.24</v>
      </c>
    </row>
    <row r="268" spans="1:8">
      <c r="A268" s="402">
        <v>96995</v>
      </c>
      <c r="B268" s="568" t="s">
        <v>933</v>
      </c>
      <c r="C268" s="569"/>
      <c r="D268" s="570"/>
      <c r="E268" s="68" t="s">
        <v>98</v>
      </c>
      <c r="F268" s="113">
        <f>1.25*F266</f>
        <v>7.4999999999999997E-2</v>
      </c>
      <c r="G268" s="114">
        <v>34.46</v>
      </c>
      <c r="H268" s="114">
        <f>F268*G268</f>
        <v>2.58</v>
      </c>
    </row>
    <row r="269" spans="1:8">
      <c r="A269" s="571" t="s">
        <v>105</v>
      </c>
      <c r="B269" s="572"/>
      <c r="C269" s="572"/>
      <c r="D269" s="572"/>
      <c r="E269" s="572"/>
      <c r="F269" s="572"/>
      <c r="G269" s="573"/>
      <c r="H269" s="69">
        <f>SUM(H266:H268)</f>
        <v>6.23</v>
      </c>
    </row>
    <row r="270" spans="1:8" ht="12" customHeight="1">
      <c r="A270" s="568"/>
      <c r="B270" s="569"/>
      <c r="C270" s="569"/>
      <c r="D270" s="569"/>
      <c r="E270" s="569"/>
      <c r="F270" s="569"/>
      <c r="G270" s="569"/>
      <c r="H270" s="570"/>
    </row>
    <row r="271" spans="1:8">
      <c r="A271" s="580" t="s">
        <v>109</v>
      </c>
      <c r="B271" s="581"/>
      <c r="C271" s="581"/>
      <c r="D271" s="581"/>
      <c r="E271" s="581"/>
      <c r="F271" s="581"/>
      <c r="G271" s="582"/>
      <c r="H271" s="288">
        <f>H269</f>
        <v>6.23</v>
      </c>
    </row>
    <row r="272" spans="1:8" ht="15" customHeight="1"/>
    <row r="273" spans="1:8">
      <c r="A273" s="583" t="s">
        <v>382</v>
      </c>
      <c r="B273" s="583"/>
      <c r="C273" s="583"/>
      <c r="D273" s="583"/>
      <c r="E273" s="598" t="s">
        <v>859</v>
      </c>
      <c r="F273" s="599"/>
      <c r="G273" s="600"/>
      <c r="H273" s="600"/>
    </row>
    <row r="274" spans="1:8">
      <c r="A274" s="580" t="s">
        <v>937</v>
      </c>
      <c r="B274" s="581"/>
      <c r="C274" s="581"/>
      <c r="D274" s="581"/>
      <c r="E274" s="581"/>
      <c r="F274" s="581"/>
      <c r="G274" s="581"/>
      <c r="H274" s="582"/>
    </row>
    <row r="275" spans="1:8">
      <c r="A275" s="568"/>
      <c r="B275" s="569"/>
      <c r="C275" s="569"/>
      <c r="D275" s="569"/>
      <c r="E275" s="569"/>
      <c r="F275" s="569"/>
      <c r="G275" s="569"/>
      <c r="H275" s="570"/>
    </row>
    <row r="276" spans="1:8">
      <c r="A276" s="245" t="s">
        <v>352</v>
      </c>
      <c r="B276" s="577" t="s">
        <v>88</v>
      </c>
      <c r="C276" s="578"/>
      <c r="D276" s="579"/>
      <c r="E276" s="66" t="s">
        <v>94</v>
      </c>
      <c r="F276" s="66" t="s">
        <v>927</v>
      </c>
      <c r="G276" s="66" t="s">
        <v>925</v>
      </c>
      <c r="H276" s="67" t="s">
        <v>104</v>
      </c>
    </row>
    <row r="277" spans="1:8">
      <c r="A277" s="402">
        <v>88267</v>
      </c>
      <c r="B277" s="568" t="s">
        <v>136</v>
      </c>
      <c r="C277" s="569"/>
      <c r="D277" s="570"/>
      <c r="E277" s="68" t="s">
        <v>96</v>
      </c>
      <c r="F277" s="113">
        <v>0.25</v>
      </c>
      <c r="G277" s="114">
        <v>17.79</v>
      </c>
      <c r="H277" s="114">
        <f>F277*G277</f>
        <v>4.45</v>
      </c>
    </row>
    <row r="278" spans="1:8">
      <c r="A278" s="402">
        <v>88248</v>
      </c>
      <c r="B278" s="568" t="s">
        <v>277</v>
      </c>
      <c r="C278" s="569"/>
      <c r="D278" s="570"/>
      <c r="E278" s="68" t="s">
        <v>96</v>
      </c>
      <c r="F278" s="113">
        <v>0.25</v>
      </c>
      <c r="G278" s="114">
        <v>13.87</v>
      </c>
      <c r="H278" s="114">
        <f>F278*G278</f>
        <v>3.47</v>
      </c>
    </row>
    <row r="279" spans="1:8">
      <c r="A279" s="571" t="s">
        <v>105</v>
      </c>
      <c r="B279" s="572"/>
      <c r="C279" s="572"/>
      <c r="D279" s="572"/>
      <c r="E279" s="572"/>
      <c r="F279" s="572"/>
      <c r="G279" s="573"/>
      <c r="H279" s="69">
        <f>SUM(H277:H278)</f>
        <v>7.92</v>
      </c>
    </row>
    <row r="280" spans="1:8">
      <c r="A280" s="611"/>
      <c r="B280" s="611"/>
      <c r="C280" s="611"/>
      <c r="D280" s="611"/>
      <c r="E280" s="611"/>
      <c r="F280" s="611"/>
      <c r="G280" s="611"/>
      <c r="H280" s="611"/>
    </row>
    <row r="281" spans="1:8">
      <c r="A281" s="245" t="s">
        <v>352</v>
      </c>
      <c r="B281" s="577" t="s">
        <v>106</v>
      </c>
      <c r="C281" s="578"/>
      <c r="D281" s="579"/>
      <c r="E281" s="66" t="s">
        <v>94</v>
      </c>
      <c r="F281" s="66" t="s">
        <v>926</v>
      </c>
      <c r="G281" s="66" t="s">
        <v>925</v>
      </c>
      <c r="H281" s="67" t="s">
        <v>104</v>
      </c>
    </row>
    <row r="282" spans="1:8">
      <c r="A282" s="402">
        <v>301</v>
      </c>
      <c r="B282" s="568" t="s">
        <v>470</v>
      </c>
      <c r="C282" s="569"/>
      <c r="D282" s="570"/>
      <c r="E282" s="68" t="s">
        <v>94</v>
      </c>
      <c r="F282" s="113">
        <v>2</v>
      </c>
      <c r="G282" s="114">
        <v>3.3</v>
      </c>
      <c r="H282" s="114">
        <f>F282*G282</f>
        <v>6.6</v>
      </c>
    </row>
    <row r="283" spans="1:8">
      <c r="A283" s="402">
        <v>20078</v>
      </c>
      <c r="B283" s="568" t="s">
        <v>472</v>
      </c>
      <c r="C283" s="569"/>
      <c r="D283" s="570"/>
      <c r="E283" s="68" t="s">
        <v>94</v>
      </c>
      <c r="F283" s="113">
        <v>4.5999999999999999E-2</v>
      </c>
      <c r="G283" s="114">
        <v>29.27</v>
      </c>
      <c r="H283" s="114">
        <f>F283*G283</f>
        <v>1.35</v>
      </c>
    </row>
    <row r="284" spans="1:8">
      <c r="A284" s="86">
        <v>1965</v>
      </c>
      <c r="B284" s="648" t="s">
        <v>936</v>
      </c>
      <c r="C284" s="649"/>
      <c r="D284" s="650"/>
      <c r="E284" s="68" t="s">
        <v>94</v>
      </c>
      <c r="F284" s="113">
        <v>1</v>
      </c>
      <c r="G284" s="114">
        <v>27.34</v>
      </c>
      <c r="H284" s="114">
        <f>F284*G284</f>
        <v>27.34</v>
      </c>
    </row>
    <row r="285" spans="1:8">
      <c r="A285" s="571" t="s">
        <v>108</v>
      </c>
      <c r="B285" s="572"/>
      <c r="C285" s="572"/>
      <c r="D285" s="572"/>
      <c r="E285" s="572"/>
      <c r="F285" s="572"/>
      <c r="G285" s="573"/>
      <c r="H285" s="69">
        <f>SUM(H282:H284)</f>
        <v>35.29</v>
      </c>
    </row>
    <row r="286" spans="1:8">
      <c r="A286" s="568"/>
      <c r="B286" s="569"/>
      <c r="C286" s="569"/>
      <c r="D286" s="569"/>
      <c r="E286" s="569"/>
      <c r="F286" s="569"/>
      <c r="G286" s="569"/>
      <c r="H286" s="570"/>
    </row>
    <row r="287" spans="1:8">
      <c r="A287" s="580" t="s">
        <v>109</v>
      </c>
      <c r="B287" s="581"/>
      <c r="C287" s="581"/>
      <c r="D287" s="581"/>
      <c r="E287" s="581"/>
      <c r="F287" s="581"/>
      <c r="G287" s="582"/>
      <c r="H287" s="288">
        <f>H279+H285</f>
        <v>43.21</v>
      </c>
    </row>
    <row r="288" spans="1:8">
      <c r="A288" s="611"/>
      <c r="B288" s="611"/>
      <c r="C288" s="611"/>
      <c r="D288" s="611"/>
      <c r="E288" s="611"/>
      <c r="F288" s="611"/>
      <c r="G288" s="611"/>
      <c r="H288" s="611"/>
    </row>
    <row r="289" spans="1:8" s="401" customFormat="1" ht="15" customHeight="1">
      <c r="A289" s="583" t="s">
        <v>384</v>
      </c>
      <c r="B289" s="583"/>
      <c r="C289" s="583"/>
      <c r="D289" s="583"/>
      <c r="E289" s="598" t="s">
        <v>859</v>
      </c>
      <c r="F289" s="599"/>
      <c r="G289" s="600"/>
      <c r="H289" s="600"/>
    </row>
    <row r="290" spans="1:8" ht="24.75" customHeight="1">
      <c r="A290" s="580" t="s">
        <v>938</v>
      </c>
      <c r="B290" s="581"/>
      <c r="C290" s="581"/>
      <c r="D290" s="581"/>
      <c r="E290" s="581"/>
      <c r="F290" s="581"/>
      <c r="G290" s="581"/>
      <c r="H290" s="582"/>
    </row>
    <row r="291" spans="1:8" ht="15" customHeight="1">
      <c r="A291" s="568"/>
      <c r="B291" s="569"/>
      <c r="C291" s="569"/>
      <c r="D291" s="569"/>
      <c r="E291" s="569"/>
      <c r="F291" s="569"/>
      <c r="G291" s="569"/>
      <c r="H291" s="570"/>
    </row>
    <row r="292" spans="1:8" ht="15" customHeight="1">
      <c r="A292" s="245" t="s">
        <v>352</v>
      </c>
      <c r="B292" s="577" t="s">
        <v>88</v>
      </c>
      <c r="C292" s="578"/>
      <c r="D292" s="579"/>
      <c r="E292" s="66" t="s">
        <v>94</v>
      </c>
      <c r="F292" s="66" t="s">
        <v>927</v>
      </c>
      <c r="G292" s="66" t="s">
        <v>925</v>
      </c>
      <c r="H292" s="67" t="s">
        <v>104</v>
      </c>
    </row>
    <row r="293" spans="1:8" ht="24.75" customHeight="1">
      <c r="A293" s="402">
        <v>88267</v>
      </c>
      <c r="B293" s="568" t="s">
        <v>136</v>
      </c>
      <c r="C293" s="569"/>
      <c r="D293" s="570"/>
      <c r="E293" s="68" t="s">
        <v>96</v>
      </c>
      <c r="F293" s="113">
        <v>0.33</v>
      </c>
      <c r="G293" s="114">
        <v>17.79</v>
      </c>
      <c r="H293" s="114">
        <f>F293*G293</f>
        <v>5.87</v>
      </c>
    </row>
    <row r="294" spans="1:8" ht="28.5" customHeight="1">
      <c r="A294" s="402">
        <v>88248</v>
      </c>
      <c r="B294" s="568" t="s">
        <v>277</v>
      </c>
      <c r="C294" s="569"/>
      <c r="D294" s="570"/>
      <c r="E294" s="68" t="s">
        <v>96</v>
      </c>
      <c r="F294" s="113">
        <v>0.33</v>
      </c>
      <c r="G294" s="114">
        <v>13.87</v>
      </c>
      <c r="H294" s="114">
        <f>F294*G294</f>
        <v>4.58</v>
      </c>
    </row>
    <row r="295" spans="1:8" ht="15" customHeight="1">
      <c r="A295" s="571" t="s">
        <v>105</v>
      </c>
      <c r="B295" s="572"/>
      <c r="C295" s="572"/>
      <c r="D295" s="572"/>
      <c r="E295" s="572"/>
      <c r="F295" s="572"/>
      <c r="G295" s="573"/>
      <c r="H295" s="69">
        <f>SUM(H293:H294)</f>
        <v>10.45</v>
      </c>
    </row>
    <row r="296" spans="1:8" ht="15" customHeight="1">
      <c r="A296" s="611"/>
      <c r="B296" s="611"/>
      <c r="C296" s="611"/>
      <c r="D296" s="611"/>
      <c r="E296" s="611"/>
      <c r="F296" s="611"/>
      <c r="G296" s="611"/>
      <c r="H296" s="611"/>
    </row>
    <row r="297" spans="1:8" ht="15" customHeight="1">
      <c r="A297" s="245" t="s">
        <v>352</v>
      </c>
      <c r="B297" s="577" t="s">
        <v>106</v>
      </c>
      <c r="C297" s="578"/>
      <c r="D297" s="579"/>
      <c r="E297" s="66" t="s">
        <v>94</v>
      </c>
      <c r="F297" s="66" t="s">
        <v>926</v>
      </c>
      <c r="G297" s="66" t="s">
        <v>925</v>
      </c>
      <c r="H297" s="67" t="s">
        <v>104</v>
      </c>
    </row>
    <row r="298" spans="1:8" ht="24" customHeight="1">
      <c r="A298" s="402">
        <v>301</v>
      </c>
      <c r="B298" s="568" t="s">
        <v>470</v>
      </c>
      <c r="C298" s="569"/>
      <c r="D298" s="570"/>
      <c r="E298" s="68" t="s">
        <v>94</v>
      </c>
      <c r="F298" s="113">
        <v>2</v>
      </c>
      <c r="G298" s="114">
        <v>3.3</v>
      </c>
      <c r="H298" s="114">
        <f>F298*G298</f>
        <v>6.6</v>
      </c>
    </row>
    <row r="299" spans="1:8" ht="38.25" customHeight="1">
      <c r="A299" s="402">
        <v>20078</v>
      </c>
      <c r="B299" s="568" t="s">
        <v>472</v>
      </c>
      <c r="C299" s="569"/>
      <c r="D299" s="570"/>
      <c r="E299" s="68" t="s">
        <v>94</v>
      </c>
      <c r="F299" s="113">
        <v>9.1999999999999998E-2</v>
      </c>
      <c r="G299" s="114">
        <v>29.27</v>
      </c>
      <c r="H299" s="114">
        <f>F299*G299</f>
        <v>2.69</v>
      </c>
    </row>
    <row r="300" spans="1:8" ht="24.75" customHeight="1">
      <c r="A300" s="402">
        <v>11655</v>
      </c>
      <c r="B300" s="568" t="s">
        <v>574</v>
      </c>
      <c r="C300" s="569"/>
      <c r="D300" s="570"/>
      <c r="E300" s="68" t="s">
        <v>94</v>
      </c>
      <c r="F300" s="113">
        <v>1</v>
      </c>
      <c r="G300" s="114">
        <v>9.34</v>
      </c>
      <c r="H300" s="114">
        <f>F300*G300</f>
        <v>9.34</v>
      </c>
    </row>
    <row r="301" spans="1:8" ht="15" customHeight="1">
      <c r="A301" s="571" t="s">
        <v>108</v>
      </c>
      <c r="B301" s="572"/>
      <c r="C301" s="572"/>
      <c r="D301" s="572"/>
      <c r="E301" s="572"/>
      <c r="F301" s="572"/>
      <c r="G301" s="573"/>
      <c r="H301" s="69">
        <f>SUM(H298:H300)</f>
        <v>18.63</v>
      </c>
    </row>
    <row r="302" spans="1:8" ht="15" customHeight="1">
      <c r="A302" s="568"/>
      <c r="B302" s="569"/>
      <c r="C302" s="569"/>
      <c r="D302" s="569"/>
      <c r="E302" s="569"/>
      <c r="F302" s="569"/>
      <c r="G302" s="569"/>
      <c r="H302" s="570"/>
    </row>
    <row r="303" spans="1:8" ht="15" customHeight="1">
      <c r="A303" s="574" t="s">
        <v>109</v>
      </c>
      <c r="B303" s="575"/>
      <c r="C303" s="575"/>
      <c r="D303" s="575"/>
      <c r="E303" s="575"/>
      <c r="F303" s="575"/>
      <c r="G303" s="576"/>
      <c r="H303" s="398">
        <f>H295+H301</f>
        <v>29.08</v>
      </c>
    </row>
    <row r="304" spans="1:8" s="429" customFormat="1" ht="15" customHeight="1">
      <c r="A304" s="588"/>
      <c r="B304" s="589"/>
      <c r="C304" s="589"/>
      <c r="D304" s="589"/>
      <c r="E304" s="589"/>
      <c r="F304" s="589"/>
      <c r="G304" s="589"/>
      <c r="H304" s="590"/>
    </row>
    <row r="305" spans="1:8">
      <c r="A305" s="630" t="s">
        <v>385</v>
      </c>
      <c r="B305" s="630"/>
      <c r="C305" s="630"/>
      <c r="D305" s="630"/>
      <c r="E305" s="631" t="s">
        <v>710</v>
      </c>
      <c r="F305" s="632"/>
      <c r="G305" s="633"/>
      <c r="H305" s="633"/>
    </row>
    <row r="306" spans="1:8">
      <c r="A306" s="580" t="s">
        <v>853</v>
      </c>
      <c r="B306" s="581"/>
      <c r="C306" s="581"/>
      <c r="D306" s="581"/>
      <c r="E306" s="581"/>
      <c r="F306" s="581"/>
      <c r="G306" s="581"/>
      <c r="H306" s="582"/>
    </row>
    <row r="307" spans="1:8" ht="23.25" customHeight="1">
      <c r="A307" s="568"/>
      <c r="B307" s="569"/>
      <c r="C307" s="569"/>
      <c r="D307" s="569"/>
      <c r="E307" s="569"/>
      <c r="F307" s="569"/>
      <c r="G307" s="569"/>
      <c r="H307" s="570"/>
    </row>
    <row r="308" spans="1:8" ht="26.25" customHeight="1">
      <c r="A308" s="256" t="s">
        <v>352</v>
      </c>
      <c r="B308" s="245" t="s">
        <v>88</v>
      </c>
      <c r="C308" s="257"/>
      <c r="D308" s="258"/>
      <c r="E308" s="66" t="s">
        <v>94</v>
      </c>
      <c r="F308" s="66" t="s">
        <v>102</v>
      </c>
      <c r="G308" s="66" t="s">
        <v>103</v>
      </c>
      <c r="H308" s="67" t="s">
        <v>104</v>
      </c>
    </row>
    <row r="309" spans="1:8" ht="10.5" customHeight="1">
      <c r="A309" s="259">
        <v>6111</v>
      </c>
      <c r="B309" s="603" t="s">
        <v>698</v>
      </c>
      <c r="C309" s="603"/>
      <c r="D309" s="604"/>
      <c r="E309" s="68" t="s">
        <v>96</v>
      </c>
      <c r="F309" s="113">
        <v>0.69794299999999998</v>
      </c>
      <c r="G309" s="114">
        <v>9.51</v>
      </c>
      <c r="H309" s="114">
        <f>F309*G309</f>
        <v>6.64</v>
      </c>
    </row>
    <row r="310" spans="1:8">
      <c r="A310" s="377">
        <v>88309</v>
      </c>
      <c r="B310" s="568" t="s">
        <v>135</v>
      </c>
      <c r="C310" s="569"/>
      <c r="D310" s="570"/>
      <c r="E310" s="68" t="s">
        <v>96</v>
      </c>
      <c r="F310" s="113">
        <v>0.68</v>
      </c>
      <c r="G310" s="114">
        <v>17.760000000000002</v>
      </c>
      <c r="H310" s="114">
        <f t="shared" ref="H310" si="8">G310*F310</f>
        <v>12.08</v>
      </c>
    </row>
    <row r="311" spans="1:8">
      <c r="A311" s="634" t="s">
        <v>105</v>
      </c>
      <c r="B311" s="635"/>
      <c r="C311" s="635"/>
      <c r="D311" s="635"/>
      <c r="E311" s="635"/>
      <c r="F311" s="635"/>
      <c r="G311" s="636"/>
      <c r="H311" s="408">
        <f>SUM(H309:H310)</f>
        <v>18.72</v>
      </c>
    </row>
    <row r="312" spans="1:8">
      <c r="A312" s="585"/>
      <c r="B312" s="586"/>
      <c r="C312" s="586"/>
      <c r="D312" s="586"/>
      <c r="E312" s="586"/>
      <c r="F312" s="586"/>
      <c r="G312" s="586"/>
      <c r="H312" s="587"/>
    </row>
    <row r="313" spans="1:8">
      <c r="A313" s="409" t="s">
        <v>352</v>
      </c>
      <c r="B313" s="618" t="s">
        <v>110</v>
      </c>
      <c r="C313" s="618"/>
      <c r="D313" s="619"/>
      <c r="E313" s="399" t="s">
        <v>94</v>
      </c>
      <c r="F313" s="399" t="s">
        <v>102</v>
      </c>
      <c r="G313" s="410" t="s">
        <v>103</v>
      </c>
      <c r="H313" s="400" t="s">
        <v>104</v>
      </c>
    </row>
    <row r="314" spans="1:8">
      <c r="A314" s="385">
        <v>43491</v>
      </c>
      <c r="B314" s="568" t="s">
        <v>852</v>
      </c>
      <c r="C314" s="569"/>
      <c r="D314" s="570"/>
      <c r="E314" s="68" t="s">
        <v>96</v>
      </c>
      <c r="F314" s="113">
        <v>0.68789999999999996</v>
      </c>
      <c r="G314" s="114">
        <v>1.02</v>
      </c>
      <c r="H314" s="114">
        <f>F314*G314</f>
        <v>0.7</v>
      </c>
    </row>
    <row r="315" spans="1:8">
      <c r="A315" s="385">
        <v>43467</v>
      </c>
      <c r="B315" s="568" t="s">
        <v>779</v>
      </c>
      <c r="C315" s="569"/>
      <c r="D315" s="570"/>
      <c r="E315" s="68" t="s">
        <v>96</v>
      </c>
      <c r="F315" s="113">
        <v>0.68789999999999996</v>
      </c>
      <c r="G315" s="114">
        <v>0.38</v>
      </c>
      <c r="H315" s="114">
        <f>F315*G315</f>
        <v>0.26</v>
      </c>
    </row>
    <row r="316" spans="1:8" ht="12.75" customHeight="1">
      <c r="A316" s="385">
        <v>43489</v>
      </c>
      <c r="B316" s="568" t="s">
        <v>702</v>
      </c>
      <c r="C316" s="569"/>
      <c r="D316" s="570"/>
      <c r="E316" s="68" t="s">
        <v>96</v>
      </c>
      <c r="F316" s="113">
        <v>1.1379999999999999</v>
      </c>
      <c r="G316" s="114">
        <v>0.96</v>
      </c>
      <c r="H316" s="114">
        <f>F316*G316</f>
        <v>1.0900000000000001</v>
      </c>
    </row>
    <row r="317" spans="1:8">
      <c r="A317" s="385">
        <v>43465</v>
      </c>
      <c r="B317" s="568" t="s">
        <v>703</v>
      </c>
      <c r="C317" s="569"/>
      <c r="D317" s="570"/>
      <c r="E317" s="68" t="s">
        <v>96</v>
      </c>
      <c r="F317" s="113">
        <v>1.1379999999999999</v>
      </c>
      <c r="G317" s="114">
        <v>0.5</v>
      </c>
      <c r="H317" s="114">
        <f>F317*G317</f>
        <v>0.56999999999999995</v>
      </c>
    </row>
    <row r="318" spans="1:8">
      <c r="A318" s="571" t="s">
        <v>814</v>
      </c>
      <c r="B318" s="572"/>
      <c r="C318" s="572"/>
      <c r="D318" s="572"/>
      <c r="E318" s="572"/>
      <c r="F318" s="572"/>
      <c r="G318" s="573"/>
      <c r="H318" s="69">
        <f>SUM(H314:H317)</f>
        <v>2.62</v>
      </c>
    </row>
    <row r="319" spans="1:8">
      <c r="A319" s="260"/>
      <c r="B319" s="261"/>
      <c r="C319" s="261"/>
      <c r="D319" s="261"/>
      <c r="E319" s="261"/>
      <c r="F319" s="262"/>
      <c r="G319" s="261"/>
      <c r="H319" s="263"/>
    </row>
    <row r="320" spans="1:8">
      <c r="A320" s="245" t="s">
        <v>352</v>
      </c>
      <c r="B320" s="264" t="s">
        <v>106</v>
      </c>
      <c r="C320" s="257"/>
      <c r="D320" s="258"/>
      <c r="E320" s="66" t="s">
        <v>94</v>
      </c>
      <c r="F320" s="66" t="s">
        <v>107</v>
      </c>
      <c r="G320" s="66" t="s">
        <v>103</v>
      </c>
      <c r="H320" s="67" t="s">
        <v>104</v>
      </c>
    </row>
    <row r="321" spans="1:8" ht="12" customHeight="1">
      <c r="A321" s="390">
        <v>37370</v>
      </c>
      <c r="B321" s="620" t="s">
        <v>775</v>
      </c>
      <c r="C321" s="603"/>
      <c r="D321" s="604"/>
      <c r="E321" s="265" t="s">
        <v>96</v>
      </c>
      <c r="F321" s="113">
        <v>1.0382</v>
      </c>
      <c r="G321" s="114">
        <v>2.2000000000000002</v>
      </c>
      <c r="H321" s="114">
        <f>F321*G321</f>
        <v>2.2799999999999998</v>
      </c>
    </row>
    <row r="322" spans="1:8" ht="15" customHeight="1">
      <c r="A322" s="390">
        <v>37371</v>
      </c>
      <c r="B322" s="620" t="s">
        <v>851</v>
      </c>
      <c r="C322" s="603"/>
      <c r="D322" s="604"/>
      <c r="E322" s="265" t="s">
        <v>96</v>
      </c>
      <c r="F322" s="113">
        <v>1.0382</v>
      </c>
      <c r="G322" s="114">
        <v>0.71</v>
      </c>
      <c r="H322" s="114">
        <f>F322*G322</f>
        <v>0.74</v>
      </c>
    </row>
    <row r="323" spans="1:8">
      <c r="A323" s="390">
        <v>37373</v>
      </c>
      <c r="B323" s="620" t="s">
        <v>778</v>
      </c>
      <c r="C323" s="603"/>
      <c r="D323" s="604"/>
      <c r="E323" s="265" t="s">
        <v>96</v>
      </c>
      <c r="F323" s="113">
        <v>1.0382</v>
      </c>
      <c r="G323" s="114">
        <v>7.0000000000000007E-2</v>
      </c>
      <c r="H323" s="114">
        <f>F323*G323</f>
        <v>7.0000000000000007E-2</v>
      </c>
    </row>
    <row r="324" spans="1:8">
      <c r="A324" s="390">
        <v>37372</v>
      </c>
      <c r="B324" s="620" t="s">
        <v>774</v>
      </c>
      <c r="C324" s="603"/>
      <c r="D324" s="604"/>
      <c r="E324" s="265" t="s">
        <v>96</v>
      </c>
      <c r="F324" s="113">
        <v>1.0382</v>
      </c>
      <c r="G324" s="114">
        <v>0.35</v>
      </c>
      <c r="H324" s="114">
        <f>F324*G324</f>
        <v>0.36</v>
      </c>
    </row>
    <row r="325" spans="1:8">
      <c r="A325" s="571" t="s">
        <v>108</v>
      </c>
      <c r="B325" s="572"/>
      <c r="C325" s="572"/>
      <c r="D325" s="572"/>
      <c r="E325" s="572"/>
      <c r="F325" s="572"/>
      <c r="G325" s="573"/>
      <c r="H325" s="69">
        <f>SUM(H321:H324)</f>
        <v>3.45</v>
      </c>
    </row>
    <row r="326" spans="1:8">
      <c r="A326" s="568"/>
      <c r="B326" s="569"/>
      <c r="C326" s="569"/>
      <c r="D326" s="569"/>
      <c r="E326" s="569"/>
      <c r="F326" s="569"/>
      <c r="G326" s="569"/>
      <c r="H326" s="570"/>
    </row>
    <row r="327" spans="1:8" ht="12" customHeight="1">
      <c r="A327" s="574" t="s">
        <v>109</v>
      </c>
      <c r="B327" s="575"/>
      <c r="C327" s="575"/>
      <c r="D327" s="575"/>
      <c r="E327" s="575"/>
      <c r="F327" s="575"/>
      <c r="G327" s="576"/>
      <c r="H327" s="398">
        <f>H311+H318+H325</f>
        <v>24.79</v>
      </c>
    </row>
    <row r="328" spans="1:8" ht="12.75" customHeight="1">
      <c r="A328" s="588"/>
      <c r="B328" s="589"/>
      <c r="C328" s="589"/>
      <c r="D328" s="589"/>
      <c r="E328" s="589"/>
      <c r="F328" s="589"/>
      <c r="G328" s="589"/>
      <c r="H328" s="590"/>
    </row>
    <row r="329" spans="1:8">
      <c r="A329" s="583" t="s">
        <v>386</v>
      </c>
      <c r="B329" s="583"/>
      <c r="C329" s="583"/>
      <c r="D329" s="583"/>
      <c r="E329" s="598" t="s">
        <v>324</v>
      </c>
      <c r="F329" s="599"/>
      <c r="G329" s="600"/>
      <c r="H329" s="600"/>
    </row>
    <row r="330" spans="1:8" ht="13.5" customHeight="1">
      <c r="A330" s="583" t="s">
        <v>715</v>
      </c>
      <c r="B330" s="583" t="s">
        <v>457</v>
      </c>
      <c r="C330" s="583"/>
      <c r="D330" s="583"/>
      <c r="E330" s="583" t="s">
        <v>94</v>
      </c>
      <c r="F330" s="584"/>
      <c r="G330" s="583"/>
      <c r="H330" s="583">
        <v>29.09</v>
      </c>
    </row>
    <row r="331" spans="1:8" s="588" customFormat="1" ht="12" customHeight="1">
      <c r="A331" s="615"/>
      <c r="B331" s="616"/>
      <c r="C331" s="616"/>
      <c r="D331" s="616"/>
      <c r="E331" s="616"/>
      <c r="F331" s="616"/>
      <c r="G331" s="616"/>
      <c r="H331" s="616"/>
    </row>
    <row r="332" spans="1:8" ht="17.25" customHeight="1">
      <c r="A332" s="245" t="s">
        <v>352</v>
      </c>
      <c r="B332" s="577" t="s">
        <v>88</v>
      </c>
      <c r="C332" s="578"/>
      <c r="D332" s="579"/>
      <c r="E332" s="66" t="s">
        <v>94</v>
      </c>
      <c r="F332" s="66" t="s">
        <v>102</v>
      </c>
      <c r="G332" s="66" t="s">
        <v>103</v>
      </c>
      <c r="H332" s="67" t="s">
        <v>104</v>
      </c>
    </row>
    <row r="333" spans="1:8" ht="24.75" customHeight="1">
      <c r="A333" s="377">
        <v>88239</v>
      </c>
      <c r="B333" s="568" t="s">
        <v>418</v>
      </c>
      <c r="C333" s="569"/>
      <c r="D333" s="570"/>
      <c r="E333" s="68" t="s">
        <v>96</v>
      </c>
      <c r="F333" s="113">
        <v>1</v>
      </c>
      <c r="G333" s="114">
        <v>14.91</v>
      </c>
      <c r="H333" s="114">
        <f t="shared" ref="H333:H336" si="9">G333*F333</f>
        <v>14.91</v>
      </c>
    </row>
    <row r="334" spans="1:8" ht="12" customHeight="1">
      <c r="A334" s="377">
        <v>88261</v>
      </c>
      <c r="B334" s="568" t="s">
        <v>506</v>
      </c>
      <c r="C334" s="569"/>
      <c r="D334" s="570"/>
      <c r="E334" s="68" t="s">
        <v>96</v>
      </c>
      <c r="F334" s="113">
        <v>1</v>
      </c>
      <c r="G334" s="114">
        <v>18.84</v>
      </c>
      <c r="H334" s="114">
        <f t="shared" si="9"/>
        <v>18.84</v>
      </c>
    </row>
    <row r="335" spans="1:8">
      <c r="A335" s="377">
        <v>88309</v>
      </c>
      <c r="B335" s="568" t="s">
        <v>716</v>
      </c>
      <c r="C335" s="569"/>
      <c r="D335" s="570"/>
      <c r="E335" s="68" t="s">
        <v>96</v>
      </c>
      <c r="F335" s="113">
        <v>0.68</v>
      </c>
      <c r="G335" s="114">
        <v>17.760000000000002</v>
      </c>
      <c r="H335" s="114">
        <f t="shared" si="9"/>
        <v>12.08</v>
      </c>
    </row>
    <row r="336" spans="1:8">
      <c r="A336" s="377">
        <v>88316</v>
      </c>
      <c r="B336" s="568" t="s">
        <v>134</v>
      </c>
      <c r="C336" s="569"/>
      <c r="D336" s="570"/>
      <c r="E336" s="68" t="s">
        <v>96</v>
      </c>
      <c r="F336" s="113">
        <v>0.68</v>
      </c>
      <c r="G336" s="114">
        <v>14.37</v>
      </c>
      <c r="H336" s="114">
        <f t="shared" si="9"/>
        <v>9.77</v>
      </c>
    </row>
    <row r="337" spans="1:8" ht="13.5" customHeight="1">
      <c r="A337" s="594" t="s">
        <v>105</v>
      </c>
      <c r="B337" s="594"/>
      <c r="C337" s="594"/>
      <c r="D337" s="594"/>
      <c r="E337" s="594"/>
      <c r="F337" s="595"/>
      <c r="G337" s="594"/>
      <c r="H337" s="69">
        <f>SUM(H333:H336)</f>
        <v>55.6</v>
      </c>
    </row>
    <row r="338" spans="1:8" ht="11.25" customHeight="1">
      <c r="A338" s="568"/>
      <c r="B338" s="569"/>
      <c r="C338" s="569"/>
      <c r="D338" s="569"/>
      <c r="E338" s="569"/>
      <c r="F338" s="569"/>
      <c r="G338" s="569"/>
      <c r="H338" s="570"/>
    </row>
    <row r="339" spans="1:8" ht="14.25" customHeight="1">
      <c r="A339" s="245" t="s">
        <v>352</v>
      </c>
      <c r="B339" s="577" t="s">
        <v>106</v>
      </c>
      <c r="C339" s="578"/>
      <c r="D339" s="579"/>
      <c r="E339" s="66" t="s">
        <v>94</v>
      </c>
      <c r="F339" s="66" t="s">
        <v>107</v>
      </c>
      <c r="G339" s="66" t="s">
        <v>103</v>
      </c>
      <c r="H339" s="67" t="s">
        <v>104</v>
      </c>
    </row>
    <row r="340" spans="1:8" ht="51" customHeight="1">
      <c r="A340" s="351">
        <v>181</v>
      </c>
      <c r="B340" s="568" t="s">
        <v>717</v>
      </c>
      <c r="C340" s="569"/>
      <c r="D340" s="570"/>
      <c r="E340" s="68" t="s">
        <v>718</v>
      </c>
      <c r="F340" s="113">
        <v>0.55000000000000004</v>
      </c>
      <c r="G340" s="114">
        <v>122.43</v>
      </c>
      <c r="H340" s="114">
        <f t="shared" ref="H340:H347" si="10">G340*F340</f>
        <v>67.34</v>
      </c>
    </row>
    <row r="341" spans="1:8" ht="39.75" customHeight="1">
      <c r="A341" s="351">
        <v>4958</v>
      </c>
      <c r="B341" s="568" t="s">
        <v>719</v>
      </c>
      <c r="C341" s="569"/>
      <c r="D341" s="570"/>
      <c r="E341" s="68" t="s">
        <v>99</v>
      </c>
      <c r="F341" s="241">
        <v>1</v>
      </c>
      <c r="G341" s="114">
        <v>164.95</v>
      </c>
      <c r="H341" s="114">
        <f t="shared" si="10"/>
        <v>164.95</v>
      </c>
    </row>
    <row r="342" spans="1:8" ht="12" customHeight="1">
      <c r="A342" s="351">
        <v>5067</v>
      </c>
      <c r="B342" s="568" t="s">
        <v>720</v>
      </c>
      <c r="C342" s="569"/>
      <c r="D342" s="570"/>
      <c r="E342" s="68" t="s">
        <v>95</v>
      </c>
      <c r="F342" s="113">
        <v>0.15</v>
      </c>
      <c r="G342" s="114">
        <v>11.91</v>
      </c>
      <c r="H342" s="114">
        <f t="shared" si="10"/>
        <v>1.79</v>
      </c>
    </row>
    <row r="343" spans="1:8" ht="28.5" customHeight="1">
      <c r="A343" s="377">
        <v>11573</v>
      </c>
      <c r="B343" s="568" t="s">
        <v>721</v>
      </c>
      <c r="C343" s="569"/>
      <c r="D343" s="570"/>
      <c r="E343" s="85" t="s">
        <v>94</v>
      </c>
      <c r="F343" s="113">
        <v>2</v>
      </c>
      <c r="G343" s="114">
        <v>6.96</v>
      </c>
      <c r="H343" s="114">
        <f t="shared" si="10"/>
        <v>13.92</v>
      </c>
    </row>
    <row r="344" spans="1:8" ht="25.5" customHeight="1">
      <c r="A344" s="351">
        <v>11580</v>
      </c>
      <c r="B344" s="568" t="s">
        <v>722</v>
      </c>
      <c r="C344" s="569"/>
      <c r="D344" s="570"/>
      <c r="E344" s="68" t="s">
        <v>97</v>
      </c>
      <c r="F344" s="113">
        <v>1.2</v>
      </c>
      <c r="G344" s="114">
        <v>12.27</v>
      </c>
      <c r="H344" s="114">
        <f t="shared" si="10"/>
        <v>14.72</v>
      </c>
    </row>
    <row r="345" spans="1:8" ht="39.75" customHeight="1">
      <c r="A345" s="351">
        <v>20017</v>
      </c>
      <c r="B345" s="568" t="s">
        <v>723</v>
      </c>
      <c r="C345" s="569"/>
      <c r="D345" s="570"/>
      <c r="E345" s="68" t="s">
        <v>97</v>
      </c>
      <c r="F345" s="113">
        <v>5.96</v>
      </c>
      <c r="G345" s="114">
        <v>3.38</v>
      </c>
      <c r="H345" s="114">
        <f t="shared" si="10"/>
        <v>20.14</v>
      </c>
    </row>
    <row r="346" spans="1:8" ht="27.75" customHeight="1">
      <c r="A346" s="351">
        <v>35274</v>
      </c>
      <c r="B346" s="568" t="s">
        <v>724</v>
      </c>
      <c r="C346" s="569"/>
      <c r="D346" s="570"/>
      <c r="E346" s="68" t="s">
        <v>97</v>
      </c>
      <c r="F346" s="113">
        <v>0.1071</v>
      </c>
      <c r="G346" s="114">
        <v>21.39</v>
      </c>
      <c r="H346" s="114">
        <f t="shared" si="10"/>
        <v>2.29</v>
      </c>
    </row>
    <row r="347" spans="1:8" ht="35.25" customHeight="1">
      <c r="A347" s="377">
        <v>88627</v>
      </c>
      <c r="B347" s="568" t="s">
        <v>725</v>
      </c>
      <c r="C347" s="569"/>
      <c r="D347" s="570"/>
      <c r="E347" s="68" t="s">
        <v>98</v>
      </c>
      <c r="F347" s="113">
        <v>6.0000000000000001E-3</v>
      </c>
      <c r="G347" s="114">
        <v>408.47</v>
      </c>
      <c r="H347" s="114">
        <f t="shared" si="10"/>
        <v>2.4500000000000002</v>
      </c>
    </row>
    <row r="348" spans="1:8">
      <c r="A348" s="594" t="s">
        <v>108</v>
      </c>
      <c r="B348" s="594"/>
      <c r="C348" s="594"/>
      <c r="D348" s="594"/>
      <c r="E348" s="594"/>
      <c r="F348" s="595"/>
      <c r="G348" s="594"/>
      <c r="H348" s="69">
        <f>SUM(H340:H347)</f>
        <v>287.60000000000002</v>
      </c>
    </row>
    <row r="349" spans="1:8">
      <c r="A349" s="596"/>
      <c r="B349" s="596"/>
      <c r="C349" s="596"/>
      <c r="D349" s="596"/>
      <c r="E349" s="596"/>
      <c r="F349" s="597"/>
      <c r="G349" s="596"/>
      <c r="H349" s="596"/>
    </row>
    <row r="350" spans="1:8" ht="12" customHeight="1">
      <c r="A350" s="583" t="s">
        <v>109</v>
      </c>
      <c r="B350" s="583"/>
      <c r="C350" s="583"/>
      <c r="D350" s="583"/>
      <c r="E350" s="583"/>
      <c r="F350" s="584"/>
      <c r="G350" s="583"/>
      <c r="H350" s="288">
        <f>H337+H348</f>
        <v>343.2</v>
      </c>
    </row>
    <row r="351" spans="1:8" ht="15" customHeight="1">
      <c r="A351" s="596"/>
      <c r="B351" s="596"/>
      <c r="C351" s="596"/>
      <c r="D351" s="596"/>
      <c r="E351" s="596"/>
      <c r="F351" s="597"/>
      <c r="G351" s="596"/>
      <c r="H351" s="596"/>
    </row>
    <row r="352" spans="1:8" ht="15.75" customHeight="1">
      <c r="A352" s="583" t="s">
        <v>388</v>
      </c>
      <c r="B352" s="583"/>
      <c r="C352" s="583"/>
      <c r="D352" s="583"/>
      <c r="E352" s="598" t="s">
        <v>857</v>
      </c>
      <c r="F352" s="599"/>
      <c r="G352" s="600"/>
      <c r="H352" s="600"/>
    </row>
    <row r="353" spans="1:8" ht="26.25" customHeight="1">
      <c r="A353" s="583" t="s">
        <v>750</v>
      </c>
      <c r="B353" s="583"/>
      <c r="C353" s="583"/>
      <c r="D353" s="583"/>
      <c r="E353" s="583"/>
      <c r="F353" s="584"/>
      <c r="G353" s="583"/>
      <c r="H353" s="583"/>
    </row>
    <row r="354" spans="1:8" ht="11.25" customHeight="1">
      <c r="A354" s="596"/>
      <c r="B354" s="596"/>
      <c r="C354" s="596"/>
      <c r="D354" s="596"/>
      <c r="E354" s="596"/>
      <c r="F354" s="597"/>
      <c r="G354" s="596"/>
      <c r="H354" s="596"/>
    </row>
    <row r="355" spans="1:8">
      <c r="A355" s="245" t="s">
        <v>352</v>
      </c>
      <c r="B355" s="577" t="s">
        <v>88</v>
      </c>
      <c r="C355" s="578"/>
      <c r="D355" s="579"/>
      <c r="E355" s="66" t="s">
        <v>94</v>
      </c>
      <c r="F355" s="66" t="s">
        <v>102</v>
      </c>
      <c r="G355" s="66" t="s">
        <v>103</v>
      </c>
      <c r="H355" s="67" t="s">
        <v>104</v>
      </c>
    </row>
    <row r="356" spans="1:8">
      <c r="A356" s="385">
        <v>6110</v>
      </c>
      <c r="B356" s="568" t="s">
        <v>829</v>
      </c>
      <c r="C356" s="569"/>
      <c r="D356" s="570"/>
      <c r="E356" s="68" t="s">
        <v>96</v>
      </c>
      <c r="F356" s="113">
        <v>0.4</v>
      </c>
      <c r="G356" s="114">
        <v>12.79</v>
      </c>
      <c r="H356" s="114">
        <v>7.73</v>
      </c>
    </row>
    <row r="357" spans="1:8" ht="12" customHeight="1">
      <c r="A357" s="385">
        <v>6111</v>
      </c>
      <c r="B357" s="568" t="s">
        <v>698</v>
      </c>
      <c r="C357" s="569"/>
      <c r="D357" s="570"/>
      <c r="E357" s="68" t="s">
        <v>96</v>
      </c>
      <c r="F357" s="113">
        <v>1.2</v>
      </c>
      <c r="G357" s="114">
        <v>9.51</v>
      </c>
      <c r="H357" s="114">
        <v>15.74</v>
      </c>
    </row>
    <row r="358" spans="1:8">
      <c r="A358" s="594" t="s">
        <v>105</v>
      </c>
      <c r="B358" s="594"/>
      <c r="C358" s="594"/>
      <c r="D358" s="594"/>
      <c r="E358" s="594"/>
      <c r="F358" s="595"/>
      <c r="G358" s="594"/>
      <c r="H358" s="69">
        <f>H356+H357</f>
        <v>23.47</v>
      </c>
    </row>
    <row r="359" spans="1:8">
      <c r="A359" s="596"/>
      <c r="B359" s="596"/>
      <c r="C359" s="596"/>
      <c r="D359" s="596"/>
      <c r="E359" s="596"/>
      <c r="F359" s="597"/>
      <c r="G359" s="596"/>
      <c r="H359" s="596"/>
    </row>
    <row r="360" spans="1:8" ht="12" customHeight="1">
      <c r="A360" s="245" t="s">
        <v>352</v>
      </c>
      <c r="B360" s="577" t="s">
        <v>106</v>
      </c>
      <c r="C360" s="578"/>
      <c r="D360" s="579"/>
      <c r="E360" s="66" t="s">
        <v>94</v>
      </c>
      <c r="F360" s="66" t="s">
        <v>107</v>
      </c>
      <c r="G360" s="66" t="s">
        <v>103</v>
      </c>
      <c r="H360" s="67" t="s">
        <v>104</v>
      </c>
    </row>
    <row r="361" spans="1:8" ht="12" customHeight="1">
      <c r="A361" s="385" t="s">
        <v>246</v>
      </c>
      <c r="B361" s="568" t="s">
        <v>329</v>
      </c>
      <c r="C361" s="569"/>
      <c r="D361" s="570"/>
      <c r="E361" s="85" t="s">
        <v>94</v>
      </c>
      <c r="F361" s="113">
        <v>1</v>
      </c>
      <c r="G361" s="114">
        <v>147.35</v>
      </c>
      <c r="H361" s="114">
        <f>F361*G361</f>
        <v>147.35</v>
      </c>
    </row>
    <row r="362" spans="1:8" ht="12" customHeight="1">
      <c r="A362" s="385">
        <v>11499</v>
      </c>
      <c r="B362" s="568" t="s">
        <v>747</v>
      </c>
      <c r="C362" s="569"/>
      <c r="D362" s="570"/>
      <c r="E362" s="85" t="s">
        <v>94</v>
      </c>
      <c r="F362" s="113">
        <v>0.8</v>
      </c>
      <c r="G362" s="114">
        <v>1081.8499999999999</v>
      </c>
      <c r="H362" s="114">
        <v>781.94</v>
      </c>
    </row>
    <row r="363" spans="1:8">
      <c r="A363" s="385">
        <v>10503</v>
      </c>
      <c r="B363" s="568" t="s">
        <v>830</v>
      </c>
      <c r="C363" s="569"/>
      <c r="D363" s="570"/>
      <c r="E363" s="68" t="s">
        <v>99</v>
      </c>
      <c r="F363" s="113">
        <v>3.36</v>
      </c>
      <c r="G363" s="114">
        <v>303.16000000000003</v>
      </c>
      <c r="H363" s="114">
        <v>923.79</v>
      </c>
    </row>
    <row r="364" spans="1:8" ht="12" customHeight="1">
      <c r="A364" s="594" t="s">
        <v>108</v>
      </c>
      <c r="B364" s="594"/>
      <c r="C364" s="594"/>
      <c r="D364" s="594"/>
      <c r="E364" s="594"/>
      <c r="F364" s="595"/>
      <c r="G364" s="594"/>
      <c r="H364" s="69">
        <f>H363+H362+H361</f>
        <v>1853.08</v>
      </c>
    </row>
    <row r="365" spans="1:8" ht="12" customHeight="1">
      <c r="A365" s="596"/>
      <c r="B365" s="596"/>
      <c r="C365" s="596"/>
      <c r="D365" s="596"/>
      <c r="E365" s="596"/>
      <c r="F365" s="597"/>
      <c r="G365" s="596"/>
      <c r="H365" s="596"/>
    </row>
    <row r="366" spans="1:8" ht="16.5" customHeight="1">
      <c r="A366" s="583" t="s">
        <v>109</v>
      </c>
      <c r="B366" s="583"/>
      <c r="C366" s="583"/>
      <c r="D366" s="583"/>
      <c r="E366" s="583"/>
      <c r="F366" s="584"/>
      <c r="G366" s="583"/>
      <c r="H366" s="288">
        <f>H364+H358</f>
        <v>1876.55</v>
      </c>
    </row>
    <row r="367" spans="1:8">
      <c r="A367" s="596"/>
      <c r="B367" s="596"/>
      <c r="C367" s="596"/>
      <c r="D367" s="596"/>
      <c r="E367" s="596"/>
      <c r="F367" s="597"/>
      <c r="G367" s="596"/>
      <c r="H367" s="596"/>
    </row>
    <row r="368" spans="1:8" ht="12" customHeight="1">
      <c r="A368" s="583" t="s">
        <v>389</v>
      </c>
      <c r="B368" s="583"/>
      <c r="C368" s="583"/>
      <c r="D368" s="583"/>
      <c r="E368" s="598" t="s">
        <v>324</v>
      </c>
      <c r="F368" s="599"/>
      <c r="G368" s="600"/>
      <c r="H368" s="600"/>
    </row>
    <row r="369" spans="1:8" ht="12.75" customHeight="1">
      <c r="A369" s="580" t="s">
        <v>354</v>
      </c>
      <c r="B369" s="581"/>
      <c r="C369" s="581"/>
      <c r="D369" s="581"/>
      <c r="E369" s="581"/>
      <c r="F369" s="581"/>
      <c r="G369" s="581"/>
      <c r="H369" s="582"/>
    </row>
    <row r="370" spans="1:8" ht="12" customHeight="1">
      <c r="A370" s="568"/>
      <c r="B370" s="569"/>
      <c r="C370" s="569"/>
      <c r="D370" s="569"/>
      <c r="E370" s="569"/>
      <c r="F370" s="569"/>
      <c r="G370" s="569"/>
      <c r="H370" s="570"/>
    </row>
    <row r="371" spans="1:8" ht="12" customHeight="1">
      <c r="A371" s="245" t="s">
        <v>352</v>
      </c>
      <c r="B371" s="577" t="s">
        <v>88</v>
      </c>
      <c r="C371" s="578"/>
      <c r="D371" s="579"/>
      <c r="E371" s="66" t="s">
        <v>94</v>
      </c>
      <c r="F371" s="66" t="s">
        <v>102</v>
      </c>
      <c r="G371" s="66" t="s">
        <v>103</v>
      </c>
      <c r="H371" s="67" t="s">
        <v>104</v>
      </c>
    </row>
    <row r="372" spans="1:8" ht="24.75" customHeight="1">
      <c r="A372" s="403">
        <v>88256</v>
      </c>
      <c r="B372" s="568" t="s">
        <v>355</v>
      </c>
      <c r="C372" s="569"/>
      <c r="D372" s="570"/>
      <c r="E372" s="68" t="s">
        <v>96</v>
      </c>
      <c r="F372" s="113">
        <v>1.6</v>
      </c>
      <c r="G372" s="114">
        <v>17.71</v>
      </c>
      <c r="H372" s="114">
        <f>F372*G372</f>
        <v>28.34</v>
      </c>
    </row>
    <row r="373" spans="1:8" ht="12" customHeight="1">
      <c r="A373" s="406" t="s">
        <v>353</v>
      </c>
      <c r="B373" s="568" t="s">
        <v>134</v>
      </c>
      <c r="C373" s="569"/>
      <c r="D373" s="570"/>
      <c r="E373" s="68" t="s">
        <v>96</v>
      </c>
      <c r="F373" s="113">
        <v>1.25</v>
      </c>
      <c r="G373" s="114">
        <v>14.37</v>
      </c>
      <c r="H373" s="114">
        <f>F373*G373</f>
        <v>17.96</v>
      </c>
    </row>
    <row r="374" spans="1:8" ht="13.5" customHeight="1">
      <c r="A374" s="571" t="s">
        <v>105</v>
      </c>
      <c r="B374" s="572"/>
      <c r="C374" s="572"/>
      <c r="D374" s="572"/>
      <c r="E374" s="572"/>
      <c r="F374" s="572"/>
      <c r="G374" s="573"/>
      <c r="H374" s="69">
        <f>SUM(H372:H373)</f>
        <v>46.3</v>
      </c>
    </row>
    <row r="375" spans="1:8">
      <c r="A375" s="568"/>
      <c r="B375" s="569"/>
      <c r="C375" s="569"/>
      <c r="D375" s="569"/>
      <c r="E375" s="569"/>
      <c r="F375" s="569"/>
      <c r="G375" s="569"/>
      <c r="H375" s="570"/>
    </row>
    <row r="376" spans="1:8" ht="13.5" customHeight="1">
      <c r="A376" s="245" t="s">
        <v>352</v>
      </c>
      <c r="B376" s="577" t="s">
        <v>106</v>
      </c>
      <c r="C376" s="578"/>
      <c r="D376" s="579"/>
      <c r="E376" s="66" t="s">
        <v>94</v>
      </c>
      <c r="F376" s="66" t="s">
        <v>107</v>
      </c>
      <c r="G376" s="66" t="s">
        <v>103</v>
      </c>
      <c r="H376" s="67" t="s">
        <v>104</v>
      </c>
    </row>
    <row r="377" spans="1:8" ht="12" customHeight="1">
      <c r="A377" s="238">
        <v>1106</v>
      </c>
      <c r="B377" s="568" t="s">
        <v>356</v>
      </c>
      <c r="C377" s="569"/>
      <c r="D377" s="570"/>
      <c r="E377" s="68" t="s">
        <v>95</v>
      </c>
      <c r="F377" s="113">
        <v>2.73</v>
      </c>
      <c r="G377" s="114">
        <v>0.6</v>
      </c>
      <c r="H377" s="114">
        <f>F377*G377</f>
        <v>1.64</v>
      </c>
    </row>
    <row r="378" spans="1:8" ht="24.75" customHeight="1">
      <c r="A378" s="238">
        <v>370</v>
      </c>
      <c r="B378" s="568" t="s">
        <v>278</v>
      </c>
      <c r="C378" s="569"/>
      <c r="D378" s="570"/>
      <c r="E378" s="68" t="s">
        <v>98</v>
      </c>
      <c r="F378" s="113">
        <v>1.8200000000000001E-2</v>
      </c>
      <c r="G378" s="114">
        <v>62.5</v>
      </c>
      <c r="H378" s="114">
        <f>F378*G378</f>
        <v>1.1399999999999999</v>
      </c>
    </row>
    <row r="379" spans="1:8" ht="12.75" customHeight="1">
      <c r="A379" s="238">
        <v>1379</v>
      </c>
      <c r="B379" s="568" t="s">
        <v>357</v>
      </c>
      <c r="C379" s="569"/>
      <c r="D379" s="570"/>
      <c r="E379" s="68" t="s">
        <v>95</v>
      </c>
      <c r="F379" s="113">
        <v>2.8</v>
      </c>
      <c r="G379" s="114">
        <v>0.49</v>
      </c>
      <c r="H379" s="114">
        <f>F379*G379</f>
        <v>1.37</v>
      </c>
    </row>
    <row r="380" spans="1:8" ht="24.75" customHeight="1">
      <c r="A380" s="238">
        <v>36178</v>
      </c>
      <c r="B380" s="568" t="s">
        <v>358</v>
      </c>
      <c r="C380" s="569"/>
      <c r="D380" s="570"/>
      <c r="E380" s="85" t="s">
        <v>94</v>
      </c>
      <c r="F380" s="113">
        <v>17.600000000000001</v>
      </c>
      <c r="G380" s="114">
        <v>9.1300000000000008</v>
      </c>
      <c r="H380" s="114">
        <f>F380*G380</f>
        <v>160.69</v>
      </c>
    </row>
    <row r="381" spans="1:8" ht="15" customHeight="1">
      <c r="A381" s="571" t="s">
        <v>108</v>
      </c>
      <c r="B381" s="572"/>
      <c r="C381" s="572"/>
      <c r="D381" s="572"/>
      <c r="E381" s="572"/>
      <c r="F381" s="572"/>
      <c r="G381" s="573"/>
      <c r="H381" s="69">
        <f>SUM(H377:H380)</f>
        <v>164.84</v>
      </c>
    </row>
    <row r="382" spans="1:8" ht="12" customHeight="1">
      <c r="A382" s="568"/>
      <c r="B382" s="569"/>
      <c r="C382" s="569"/>
      <c r="D382" s="569"/>
      <c r="E382" s="569"/>
      <c r="F382" s="569"/>
      <c r="G382" s="569"/>
      <c r="H382" s="570"/>
    </row>
    <row r="383" spans="1:8" ht="12" customHeight="1">
      <c r="A383" s="580" t="s">
        <v>109</v>
      </c>
      <c r="B383" s="581"/>
      <c r="C383" s="581"/>
      <c r="D383" s="581"/>
      <c r="E383" s="581"/>
      <c r="F383" s="581"/>
      <c r="G383" s="582"/>
      <c r="H383" s="288">
        <f>H374+H381</f>
        <v>211.14</v>
      </c>
    </row>
    <row r="384" spans="1:8" ht="15" customHeight="1"/>
    <row r="385" spans="1:8" ht="13.5" customHeight="1">
      <c r="A385" s="583" t="s">
        <v>634</v>
      </c>
      <c r="B385" s="583"/>
      <c r="C385" s="583"/>
      <c r="D385" s="583"/>
      <c r="E385" s="598" t="s">
        <v>324</v>
      </c>
      <c r="F385" s="599"/>
      <c r="G385" s="600"/>
      <c r="H385" s="600"/>
    </row>
    <row r="386" spans="1:8" ht="12.75" customHeight="1">
      <c r="A386" s="580" t="s">
        <v>361</v>
      </c>
      <c r="B386" s="581"/>
      <c r="C386" s="581"/>
      <c r="D386" s="581"/>
      <c r="E386" s="581"/>
      <c r="F386" s="581"/>
      <c r="G386" s="581"/>
      <c r="H386" s="582"/>
    </row>
    <row r="387" spans="1:8">
      <c r="A387" s="568"/>
      <c r="B387" s="569"/>
      <c r="C387" s="569"/>
      <c r="D387" s="569"/>
      <c r="E387" s="569"/>
      <c r="F387" s="569"/>
      <c r="G387" s="569"/>
      <c r="H387" s="570"/>
    </row>
    <row r="388" spans="1:8" ht="12" customHeight="1">
      <c r="A388" s="245" t="s">
        <v>352</v>
      </c>
      <c r="B388" s="577" t="s">
        <v>88</v>
      </c>
      <c r="C388" s="578"/>
      <c r="D388" s="579"/>
      <c r="E388" s="66" t="s">
        <v>94</v>
      </c>
      <c r="F388" s="66" t="s">
        <v>102</v>
      </c>
      <c r="G388" s="66" t="s">
        <v>103</v>
      </c>
      <c r="H388" s="67" t="s">
        <v>104</v>
      </c>
    </row>
    <row r="389" spans="1:8">
      <c r="A389" s="244">
        <v>88316</v>
      </c>
      <c r="B389" s="568" t="s">
        <v>134</v>
      </c>
      <c r="C389" s="569"/>
      <c r="D389" s="570"/>
      <c r="E389" s="68" t="s">
        <v>96</v>
      </c>
      <c r="F389" s="113">
        <v>0.14000000000000001</v>
      </c>
      <c r="G389" s="114">
        <v>14.37</v>
      </c>
      <c r="H389" s="114">
        <f>F389*G389</f>
        <v>2.0099999999999998</v>
      </c>
    </row>
    <row r="390" spans="1:8" ht="15" customHeight="1">
      <c r="A390" s="571" t="s">
        <v>105</v>
      </c>
      <c r="B390" s="572"/>
      <c r="C390" s="572"/>
      <c r="D390" s="572"/>
      <c r="E390" s="572"/>
      <c r="F390" s="572"/>
      <c r="G390" s="573"/>
      <c r="H390" s="69">
        <f>SUM(H389:H389)</f>
        <v>2.0099999999999998</v>
      </c>
    </row>
    <row r="391" spans="1:8">
      <c r="A391" s="568"/>
      <c r="B391" s="569"/>
      <c r="C391" s="569"/>
      <c r="D391" s="569"/>
      <c r="E391" s="569"/>
      <c r="F391" s="569"/>
      <c r="G391" s="569"/>
      <c r="H391" s="570"/>
    </row>
    <row r="392" spans="1:8" ht="17.25" customHeight="1">
      <c r="A392" s="245" t="s">
        <v>352</v>
      </c>
      <c r="B392" s="577" t="s">
        <v>106</v>
      </c>
      <c r="C392" s="578"/>
      <c r="D392" s="579"/>
      <c r="E392" s="66" t="s">
        <v>94</v>
      </c>
      <c r="F392" s="66" t="s">
        <v>107</v>
      </c>
      <c r="G392" s="66" t="s">
        <v>103</v>
      </c>
      <c r="H392" s="67" t="s">
        <v>104</v>
      </c>
    </row>
    <row r="393" spans="1:8" ht="16.5" customHeight="1">
      <c r="A393" s="131">
        <v>3</v>
      </c>
      <c r="B393" s="605" t="s">
        <v>363</v>
      </c>
      <c r="C393" s="606"/>
      <c r="D393" s="607"/>
      <c r="E393" s="240" t="s">
        <v>364</v>
      </c>
      <c r="F393" s="241">
        <v>0.05</v>
      </c>
      <c r="G393" s="237">
        <v>4.8099999999999996</v>
      </c>
      <c r="H393" s="237">
        <f>F393*G393</f>
        <v>0.24</v>
      </c>
    </row>
    <row r="394" spans="1:8">
      <c r="A394" s="571" t="s">
        <v>108</v>
      </c>
      <c r="B394" s="572"/>
      <c r="C394" s="572"/>
      <c r="D394" s="572"/>
      <c r="E394" s="572"/>
      <c r="F394" s="572"/>
      <c r="G394" s="573"/>
      <c r="H394" s="69">
        <f>SUM(H393:H393)</f>
        <v>0.24</v>
      </c>
    </row>
    <row r="395" spans="1:8" ht="12" customHeight="1">
      <c r="A395" s="568"/>
      <c r="B395" s="569"/>
      <c r="C395" s="569"/>
      <c r="D395" s="569"/>
      <c r="E395" s="569"/>
      <c r="F395" s="569"/>
      <c r="G395" s="569"/>
      <c r="H395" s="570"/>
    </row>
    <row r="396" spans="1:8" ht="12" customHeight="1">
      <c r="A396" s="580" t="s">
        <v>109</v>
      </c>
      <c r="B396" s="581"/>
      <c r="C396" s="581"/>
      <c r="D396" s="581"/>
      <c r="E396" s="581"/>
      <c r="F396" s="581"/>
      <c r="G396" s="582"/>
      <c r="H396" s="288">
        <f>H390+H394</f>
        <v>2.25</v>
      </c>
    </row>
    <row r="397" spans="1:8" ht="15" customHeight="1"/>
    <row r="398" spans="1:8">
      <c r="A398" s="583" t="s">
        <v>390</v>
      </c>
      <c r="B398" s="583"/>
      <c r="C398" s="583"/>
      <c r="D398" s="583"/>
      <c r="E398" s="598" t="s">
        <v>324</v>
      </c>
      <c r="F398" s="599"/>
      <c r="G398" s="600"/>
      <c r="H398" s="600"/>
    </row>
    <row r="399" spans="1:8" ht="12" customHeight="1">
      <c r="A399" s="580" t="s">
        <v>365</v>
      </c>
      <c r="B399" s="581"/>
      <c r="C399" s="581"/>
      <c r="D399" s="581"/>
      <c r="E399" s="581"/>
      <c r="F399" s="581"/>
      <c r="G399" s="581"/>
      <c r="H399" s="582"/>
    </row>
    <row r="400" spans="1:8" ht="12" customHeight="1">
      <c r="A400" s="568"/>
      <c r="B400" s="569"/>
      <c r="C400" s="569"/>
      <c r="D400" s="569"/>
      <c r="E400" s="569"/>
      <c r="F400" s="569"/>
      <c r="G400" s="569"/>
      <c r="H400" s="570"/>
    </row>
    <row r="401" spans="1:8" ht="18.75" customHeight="1">
      <c r="A401" s="245" t="s">
        <v>352</v>
      </c>
      <c r="B401" s="577" t="s">
        <v>88</v>
      </c>
      <c r="C401" s="578"/>
      <c r="D401" s="579"/>
      <c r="E401" s="66" t="s">
        <v>94</v>
      </c>
      <c r="F401" s="66" t="s">
        <v>102</v>
      </c>
      <c r="G401" s="66" t="s">
        <v>103</v>
      </c>
      <c r="H401" s="67" t="s">
        <v>104</v>
      </c>
    </row>
    <row r="402" spans="1:8" ht="14.25" customHeight="1">
      <c r="A402" s="377">
        <v>88316</v>
      </c>
      <c r="B402" s="568" t="s">
        <v>134</v>
      </c>
      <c r="C402" s="569"/>
      <c r="D402" s="570"/>
      <c r="E402" s="68" t="s">
        <v>96</v>
      </c>
      <c r="F402" s="113">
        <v>0.6</v>
      </c>
      <c r="G402" s="114">
        <v>14.37</v>
      </c>
      <c r="H402" s="114">
        <f>F402*G402</f>
        <v>8.6199999999999992</v>
      </c>
    </row>
    <row r="403" spans="1:8" ht="12" customHeight="1">
      <c r="A403" s="571" t="s">
        <v>105</v>
      </c>
      <c r="B403" s="572"/>
      <c r="C403" s="572"/>
      <c r="D403" s="572"/>
      <c r="E403" s="572"/>
      <c r="F403" s="572"/>
      <c r="G403" s="573"/>
      <c r="H403" s="69">
        <f>SUM(H402:H402)</f>
        <v>8.6199999999999992</v>
      </c>
    </row>
    <row r="404" spans="1:8">
      <c r="A404" s="568"/>
      <c r="B404" s="569"/>
      <c r="C404" s="569"/>
      <c r="D404" s="569"/>
      <c r="E404" s="569"/>
      <c r="F404" s="569"/>
      <c r="G404" s="569"/>
      <c r="H404" s="570"/>
    </row>
    <row r="405" spans="1:8">
      <c r="A405" s="245" t="s">
        <v>352</v>
      </c>
      <c r="B405" s="577" t="s">
        <v>106</v>
      </c>
      <c r="C405" s="578"/>
      <c r="D405" s="579"/>
      <c r="E405" s="66" t="s">
        <v>94</v>
      </c>
      <c r="F405" s="66" t="s">
        <v>107</v>
      </c>
      <c r="G405" s="66" t="s">
        <v>103</v>
      </c>
      <c r="H405" s="67" t="s">
        <v>104</v>
      </c>
    </row>
    <row r="406" spans="1:8">
      <c r="A406" s="131">
        <v>13</v>
      </c>
      <c r="B406" s="605" t="s">
        <v>369</v>
      </c>
      <c r="C406" s="606"/>
      <c r="D406" s="607"/>
      <c r="E406" s="240" t="s">
        <v>95</v>
      </c>
      <c r="F406" s="241">
        <v>0.09</v>
      </c>
      <c r="G406" s="237">
        <v>15.15</v>
      </c>
      <c r="H406" s="237">
        <f>F406*G406</f>
        <v>1.36</v>
      </c>
    </row>
    <row r="407" spans="1:8">
      <c r="A407" s="131">
        <v>5318</v>
      </c>
      <c r="B407" s="605" t="s">
        <v>370</v>
      </c>
      <c r="C407" s="606"/>
      <c r="D407" s="607"/>
      <c r="E407" s="240" t="s">
        <v>364</v>
      </c>
      <c r="F407" s="241">
        <v>0.08</v>
      </c>
      <c r="G407" s="237">
        <v>11.95</v>
      </c>
      <c r="H407" s="237">
        <f>F407*G407</f>
        <v>0.96</v>
      </c>
    </row>
    <row r="408" spans="1:8">
      <c r="A408" s="571" t="s">
        <v>108</v>
      </c>
      <c r="B408" s="572"/>
      <c r="C408" s="572"/>
      <c r="D408" s="572"/>
      <c r="E408" s="572"/>
      <c r="F408" s="572"/>
      <c r="G408" s="573"/>
      <c r="H408" s="69">
        <f>SUM(H406:H407)</f>
        <v>2.3199999999999998</v>
      </c>
    </row>
    <row r="409" spans="1:8">
      <c r="A409" s="568"/>
      <c r="B409" s="569"/>
      <c r="C409" s="569"/>
      <c r="D409" s="569"/>
      <c r="E409" s="569"/>
      <c r="F409" s="569"/>
      <c r="G409" s="569"/>
      <c r="H409" s="570"/>
    </row>
    <row r="410" spans="1:8">
      <c r="A410" s="580" t="s">
        <v>109</v>
      </c>
      <c r="B410" s="581"/>
      <c r="C410" s="581"/>
      <c r="D410" s="581"/>
      <c r="E410" s="581"/>
      <c r="F410" s="581"/>
      <c r="G410" s="582"/>
      <c r="H410" s="288">
        <f>H403+H408</f>
        <v>10.94</v>
      </c>
    </row>
    <row r="411" spans="1:8" ht="15" customHeight="1"/>
    <row r="412" spans="1:8" ht="13.5" customHeight="1">
      <c r="A412" s="583" t="s">
        <v>391</v>
      </c>
      <c r="B412" s="583"/>
      <c r="C412" s="583"/>
      <c r="D412" s="583"/>
      <c r="E412" s="598" t="s">
        <v>324</v>
      </c>
      <c r="F412" s="599"/>
      <c r="G412" s="600"/>
      <c r="H412" s="600"/>
    </row>
    <row r="413" spans="1:8">
      <c r="A413" s="580" t="s">
        <v>366</v>
      </c>
      <c r="B413" s="581"/>
      <c r="C413" s="581"/>
      <c r="D413" s="581"/>
      <c r="E413" s="581"/>
      <c r="F413" s="581"/>
      <c r="G413" s="581"/>
      <c r="H413" s="582"/>
    </row>
    <row r="414" spans="1:8">
      <c r="A414" s="568"/>
      <c r="B414" s="569"/>
      <c r="C414" s="569"/>
      <c r="D414" s="569"/>
      <c r="E414" s="569"/>
      <c r="F414" s="569"/>
      <c r="G414" s="569"/>
      <c r="H414" s="570"/>
    </row>
    <row r="415" spans="1:8" ht="12" customHeight="1">
      <c r="A415" s="245" t="s">
        <v>352</v>
      </c>
      <c r="B415" s="577" t="s">
        <v>88</v>
      </c>
      <c r="C415" s="578"/>
      <c r="D415" s="579"/>
      <c r="E415" s="66" t="s">
        <v>94</v>
      </c>
      <c r="F415" s="66" t="s">
        <v>102</v>
      </c>
      <c r="G415" s="66" t="s">
        <v>103</v>
      </c>
      <c r="H415" s="67" t="s">
        <v>104</v>
      </c>
    </row>
    <row r="416" spans="1:8" ht="12" customHeight="1">
      <c r="A416" s="377">
        <v>88316</v>
      </c>
      <c r="B416" s="568" t="s">
        <v>134</v>
      </c>
      <c r="C416" s="569"/>
      <c r="D416" s="570"/>
      <c r="E416" s="68" t="s">
        <v>96</v>
      </c>
      <c r="F416" s="113">
        <v>0.3</v>
      </c>
      <c r="G416" s="114">
        <v>14.37</v>
      </c>
      <c r="H416" s="114">
        <f>F416*G416</f>
        <v>4.3099999999999996</v>
      </c>
    </row>
    <row r="417" spans="1:8" ht="13.5" customHeight="1">
      <c r="A417" s="571" t="s">
        <v>105</v>
      </c>
      <c r="B417" s="572"/>
      <c r="C417" s="572"/>
      <c r="D417" s="572"/>
      <c r="E417" s="572"/>
      <c r="F417" s="572"/>
      <c r="G417" s="573"/>
      <c r="H417" s="69">
        <f>SUM(H416:H416)</f>
        <v>4.3099999999999996</v>
      </c>
    </row>
    <row r="418" spans="1:8" ht="12.75" customHeight="1">
      <c r="A418" s="568"/>
      <c r="B418" s="569"/>
      <c r="C418" s="569"/>
      <c r="D418" s="569"/>
      <c r="E418" s="569"/>
      <c r="F418" s="569"/>
      <c r="G418" s="569"/>
      <c r="H418" s="570"/>
    </row>
    <row r="419" spans="1:8" ht="12" customHeight="1">
      <c r="A419" s="245" t="s">
        <v>352</v>
      </c>
      <c r="B419" s="577" t="s">
        <v>106</v>
      </c>
      <c r="C419" s="578"/>
      <c r="D419" s="579"/>
      <c r="E419" s="66" t="s">
        <v>94</v>
      </c>
      <c r="F419" s="66" t="s">
        <v>107</v>
      </c>
      <c r="G419" s="66" t="s">
        <v>103</v>
      </c>
      <c r="H419" s="67" t="s">
        <v>104</v>
      </c>
    </row>
    <row r="420" spans="1:8">
      <c r="A420" s="131">
        <v>13</v>
      </c>
      <c r="B420" s="605" t="s">
        <v>369</v>
      </c>
      <c r="C420" s="606"/>
      <c r="D420" s="607"/>
      <c r="E420" s="240" t="s">
        <v>95</v>
      </c>
      <c r="F420" s="241">
        <v>0.09</v>
      </c>
      <c r="G420" s="237">
        <v>15.15</v>
      </c>
      <c r="H420" s="237">
        <f>F420*G420</f>
        <v>1.36</v>
      </c>
    </row>
    <row r="421" spans="1:8">
      <c r="A421" s="131">
        <v>5318</v>
      </c>
      <c r="B421" s="605" t="s">
        <v>370</v>
      </c>
      <c r="C421" s="606"/>
      <c r="D421" s="607"/>
      <c r="E421" s="240" t="s">
        <v>364</v>
      </c>
      <c r="F421" s="241">
        <v>1.4999999999999999E-2</v>
      </c>
      <c r="G421" s="237">
        <v>11.95</v>
      </c>
      <c r="H421" s="237">
        <f>F421*G421</f>
        <v>0.18</v>
      </c>
    </row>
    <row r="422" spans="1:8" ht="12" customHeight="1">
      <c r="A422" s="571" t="s">
        <v>108</v>
      </c>
      <c r="B422" s="572"/>
      <c r="C422" s="572"/>
      <c r="D422" s="572"/>
      <c r="E422" s="572"/>
      <c r="F422" s="572"/>
      <c r="G422" s="573"/>
      <c r="H422" s="69">
        <f>SUM(H420:H421)</f>
        <v>1.54</v>
      </c>
    </row>
    <row r="423" spans="1:8">
      <c r="A423" s="568"/>
      <c r="B423" s="569"/>
      <c r="C423" s="569"/>
      <c r="D423" s="569"/>
      <c r="E423" s="569"/>
      <c r="F423" s="569"/>
      <c r="G423" s="569"/>
      <c r="H423" s="570"/>
    </row>
    <row r="424" spans="1:8">
      <c r="A424" s="574" t="s">
        <v>109</v>
      </c>
      <c r="B424" s="575"/>
      <c r="C424" s="575"/>
      <c r="D424" s="575"/>
      <c r="E424" s="575"/>
      <c r="F424" s="575"/>
      <c r="G424" s="576"/>
      <c r="H424" s="398">
        <f>H417+H422</f>
        <v>5.85</v>
      </c>
    </row>
    <row r="425" spans="1:8" s="396" customFormat="1" ht="15" customHeight="1">
      <c r="A425" s="626"/>
      <c r="B425" s="611"/>
      <c r="C425" s="611"/>
      <c r="D425" s="611"/>
      <c r="E425" s="611"/>
      <c r="F425" s="611"/>
      <c r="G425" s="611"/>
      <c r="H425" s="627"/>
    </row>
    <row r="426" spans="1:8" ht="12.75" customHeight="1">
      <c r="A426" s="617" t="s">
        <v>709</v>
      </c>
      <c r="B426" s="617"/>
      <c r="C426" s="617"/>
      <c r="D426" s="617"/>
      <c r="E426" s="598" t="s">
        <v>710</v>
      </c>
      <c r="F426" s="599"/>
      <c r="G426" s="600"/>
      <c r="H426" s="600"/>
    </row>
    <row r="427" spans="1:8" ht="28.5" customHeight="1">
      <c r="A427" s="580" t="s">
        <v>696</v>
      </c>
      <c r="B427" s="581"/>
      <c r="C427" s="581"/>
      <c r="D427" s="581"/>
      <c r="E427" s="581"/>
      <c r="F427" s="581"/>
      <c r="G427" s="581"/>
      <c r="H427" s="582"/>
    </row>
    <row r="428" spans="1:8">
      <c r="A428" s="612"/>
      <c r="B428" s="613"/>
      <c r="C428" s="613"/>
      <c r="D428" s="613"/>
      <c r="E428" s="613"/>
      <c r="F428" s="613"/>
      <c r="G428" s="613"/>
      <c r="H428" s="614"/>
    </row>
    <row r="429" spans="1:8">
      <c r="A429" s="245" t="s">
        <v>352</v>
      </c>
      <c r="B429" s="577" t="s">
        <v>88</v>
      </c>
      <c r="C429" s="578"/>
      <c r="D429" s="579"/>
      <c r="E429" s="66" t="s">
        <v>94</v>
      </c>
      <c r="F429" s="66" t="s">
        <v>102</v>
      </c>
      <c r="G429" s="66" t="s">
        <v>103</v>
      </c>
      <c r="H429" s="67" t="s">
        <v>104</v>
      </c>
    </row>
    <row r="430" spans="1:8">
      <c r="A430" s="325">
        <v>4750</v>
      </c>
      <c r="B430" s="603" t="s">
        <v>697</v>
      </c>
      <c r="C430" s="603"/>
      <c r="D430" s="604"/>
      <c r="E430" s="68" t="s">
        <v>96</v>
      </c>
      <c r="F430" s="113">
        <v>1.2267779999999999</v>
      </c>
      <c r="G430" s="114">
        <v>12.79</v>
      </c>
      <c r="H430" s="114">
        <f>F430*G430</f>
        <v>15.69</v>
      </c>
    </row>
    <row r="431" spans="1:8">
      <c r="A431" s="325">
        <v>6111</v>
      </c>
      <c r="B431" s="603" t="s">
        <v>698</v>
      </c>
      <c r="C431" s="603"/>
      <c r="D431" s="604"/>
      <c r="E431" s="68" t="s">
        <v>96</v>
      </c>
      <c r="F431" s="113">
        <v>0.61302999999999996</v>
      </c>
      <c r="G431" s="114">
        <v>9.51</v>
      </c>
      <c r="H431" s="114">
        <f>F431*G431</f>
        <v>5.83</v>
      </c>
    </row>
    <row r="432" spans="1:8">
      <c r="A432" s="571" t="s">
        <v>105</v>
      </c>
      <c r="B432" s="572"/>
      <c r="C432" s="572"/>
      <c r="D432" s="572"/>
      <c r="E432" s="572"/>
      <c r="F432" s="572"/>
      <c r="G432" s="573"/>
      <c r="H432" s="69">
        <f>SUM(H430:H431)</f>
        <v>21.52</v>
      </c>
    </row>
    <row r="433" spans="1:8">
      <c r="A433" s="568"/>
      <c r="B433" s="569"/>
      <c r="C433" s="569"/>
      <c r="D433" s="569"/>
      <c r="E433" s="569"/>
      <c r="F433" s="569"/>
      <c r="G433" s="569"/>
      <c r="H433" s="570"/>
    </row>
    <row r="434" spans="1:8">
      <c r="A434" s="245" t="s">
        <v>352</v>
      </c>
      <c r="B434" s="577" t="s">
        <v>110</v>
      </c>
      <c r="C434" s="578"/>
      <c r="D434" s="579"/>
      <c r="E434" s="66" t="s">
        <v>94</v>
      </c>
      <c r="F434" s="66" t="s">
        <v>102</v>
      </c>
      <c r="G434" s="384" t="s">
        <v>103</v>
      </c>
      <c r="H434" s="67" t="s">
        <v>104</v>
      </c>
    </row>
    <row r="435" spans="1:8" ht="28.5" customHeight="1">
      <c r="A435" s="377">
        <v>43489</v>
      </c>
      <c r="B435" s="608" t="s">
        <v>702</v>
      </c>
      <c r="C435" s="609"/>
      <c r="D435" s="610"/>
      <c r="E435" s="381" t="s">
        <v>96</v>
      </c>
      <c r="F435" s="378">
        <v>1.209125</v>
      </c>
      <c r="G435" s="382">
        <v>0.96</v>
      </c>
      <c r="H435" s="382">
        <f>F435*G435</f>
        <v>1.1599999999999999</v>
      </c>
    </row>
    <row r="436" spans="1:8" ht="25.5" customHeight="1">
      <c r="A436" s="377">
        <v>43491</v>
      </c>
      <c r="B436" s="608" t="s">
        <v>701</v>
      </c>
      <c r="C436" s="609"/>
      <c r="D436" s="610"/>
      <c r="E436" s="381" t="s">
        <v>96</v>
      </c>
      <c r="F436" s="378">
        <v>0.60420799999999997</v>
      </c>
      <c r="G436" s="382">
        <v>1.02</v>
      </c>
      <c r="H436" s="382">
        <f>F436*G436</f>
        <v>0.62</v>
      </c>
    </row>
    <row r="437" spans="1:8" ht="27" customHeight="1">
      <c r="A437" s="377">
        <v>43465</v>
      </c>
      <c r="B437" s="608" t="s">
        <v>703</v>
      </c>
      <c r="C437" s="609"/>
      <c r="D437" s="610"/>
      <c r="E437" s="381" t="s">
        <v>96</v>
      </c>
      <c r="F437" s="378">
        <v>1.209125</v>
      </c>
      <c r="G437" s="382">
        <v>0.5</v>
      </c>
      <c r="H437" s="382">
        <f>F437*G437</f>
        <v>0.6</v>
      </c>
    </row>
    <row r="438" spans="1:8" ht="26.25" customHeight="1">
      <c r="A438" s="377">
        <v>43467</v>
      </c>
      <c r="B438" s="608" t="s">
        <v>704</v>
      </c>
      <c r="C438" s="609"/>
      <c r="D438" s="610"/>
      <c r="E438" s="381" t="s">
        <v>96</v>
      </c>
      <c r="F438" s="378">
        <v>0.60420799999999997</v>
      </c>
      <c r="G438" s="382">
        <v>0.38</v>
      </c>
      <c r="H438" s="382">
        <f>F438*G438</f>
        <v>0.23</v>
      </c>
    </row>
    <row r="439" spans="1:8" ht="12.75" customHeight="1">
      <c r="A439" s="571" t="s">
        <v>814</v>
      </c>
      <c r="B439" s="572"/>
      <c r="C439" s="572"/>
      <c r="D439" s="572"/>
      <c r="E439" s="572"/>
      <c r="F439" s="572"/>
      <c r="G439" s="573"/>
      <c r="H439" s="69">
        <f>H435+H436+H437+H438</f>
        <v>2.61</v>
      </c>
    </row>
    <row r="440" spans="1:8">
      <c r="A440" s="568"/>
      <c r="B440" s="569"/>
      <c r="C440" s="569"/>
      <c r="D440" s="569"/>
      <c r="E440" s="569"/>
      <c r="F440" s="569"/>
      <c r="G440" s="569"/>
      <c r="H440" s="570"/>
    </row>
    <row r="441" spans="1:8" ht="12" customHeight="1">
      <c r="A441" s="245" t="s">
        <v>352</v>
      </c>
      <c r="B441" s="577" t="s">
        <v>106</v>
      </c>
      <c r="C441" s="578"/>
      <c r="D441" s="579"/>
      <c r="E441" s="66" t="s">
        <v>94</v>
      </c>
      <c r="F441" s="66" t="s">
        <v>107</v>
      </c>
      <c r="G441" s="66" t="s">
        <v>103</v>
      </c>
      <c r="H441" s="67" t="s">
        <v>104</v>
      </c>
    </row>
    <row r="442" spans="1:8" ht="12" customHeight="1">
      <c r="A442" s="131">
        <v>37373</v>
      </c>
      <c r="B442" s="605" t="s">
        <v>699</v>
      </c>
      <c r="C442" s="606"/>
      <c r="D442" s="607"/>
      <c r="E442" s="68" t="s">
        <v>96</v>
      </c>
      <c r="F442" s="241">
        <v>1.8133330000000001</v>
      </c>
      <c r="G442" s="237">
        <v>7.0000000000000007E-2</v>
      </c>
      <c r="H442" s="114">
        <f>F442*G442</f>
        <v>0.13</v>
      </c>
    </row>
    <row r="443" spans="1:8">
      <c r="A443" s="377">
        <v>37371</v>
      </c>
      <c r="B443" s="568" t="s">
        <v>700</v>
      </c>
      <c r="C443" s="569"/>
      <c r="D443" s="570"/>
      <c r="E443" s="68" t="s">
        <v>96</v>
      </c>
      <c r="F443" s="113">
        <v>1.8133330000000001</v>
      </c>
      <c r="G443" s="114">
        <v>0.71</v>
      </c>
      <c r="H443" s="114">
        <f>F443*G443</f>
        <v>1.29</v>
      </c>
    </row>
    <row r="444" spans="1:8" ht="38.25" customHeight="1">
      <c r="A444" s="325">
        <v>601</v>
      </c>
      <c r="B444" s="568" t="s">
        <v>712</v>
      </c>
      <c r="C444" s="569"/>
      <c r="D444" s="570"/>
      <c r="E444" s="68" t="s">
        <v>99</v>
      </c>
      <c r="F444" s="113">
        <v>0.70833299999999999</v>
      </c>
      <c r="G444" s="114">
        <v>350.84</v>
      </c>
      <c r="H444" s="114">
        <f t="shared" ref="H444:H445" si="11">F444*G444</f>
        <v>248.51</v>
      </c>
    </row>
    <row r="445" spans="1:8">
      <c r="A445" s="325">
        <v>39961</v>
      </c>
      <c r="B445" s="568" t="s">
        <v>705</v>
      </c>
      <c r="C445" s="569"/>
      <c r="D445" s="570"/>
      <c r="E445" s="85" t="s">
        <v>94</v>
      </c>
      <c r="F445" s="113">
        <v>0.88307899999999995</v>
      </c>
      <c r="G445" s="114">
        <v>15.94</v>
      </c>
      <c r="H445" s="114">
        <f t="shared" si="11"/>
        <v>14.08</v>
      </c>
    </row>
    <row r="446" spans="1:8">
      <c r="A446" s="347">
        <v>37370</v>
      </c>
      <c r="B446" s="568" t="s">
        <v>706</v>
      </c>
      <c r="C446" s="569"/>
      <c r="D446" s="570"/>
      <c r="E446" s="68" t="s">
        <v>96</v>
      </c>
      <c r="F446" s="113">
        <v>1.8133330000000001</v>
      </c>
      <c r="G446" s="114">
        <v>2.2000000000000002</v>
      </c>
      <c r="H446" s="114">
        <f t="shared" ref="H446:H448" si="12">F446*G446</f>
        <v>3.99</v>
      </c>
    </row>
    <row r="447" spans="1:8" ht="34.5" customHeight="1">
      <c r="A447" s="347">
        <v>4377</v>
      </c>
      <c r="B447" s="568" t="s">
        <v>707</v>
      </c>
      <c r="C447" s="569"/>
      <c r="D447" s="570"/>
      <c r="E447" s="85" t="s">
        <v>94</v>
      </c>
      <c r="F447" s="113">
        <v>17.283329999999999</v>
      </c>
      <c r="G447" s="114">
        <v>0.13</v>
      </c>
      <c r="H447" s="114">
        <f t="shared" si="12"/>
        <v>2.25</v>
      </c>
    </row>
    <row r="448" spans="1:8">
      <c r="A448" s="347">
        <v>37372</v>
      </c>
      <c r="B448" s="568" t="s">
        <v>708</v>
      </c>
      <c r="C448" s="569"/>
      <c r="D448" s="570"/>
      <c r="E448" s="68" t="s">
        <v>96</v>
      </c>
      <c r="F448" s="113">
        <v>1.8133330000000001</v>
      </c>
      <c r="G448" s="114">
        <v>0.35</v>
      </c>
      <c r="H448" s="114">
        <f t="shared" si="12"/>
        <v>0.63</v>
      </c>
    </row>
    <row r="449" spans="1:8">
      <c r="A449" s="571" t="s">
        <v>108</v>
      </c>
      <c r="B449" s="572"/>
      <c r="C449" s="572"/>
      <c r="D449" s="572"/>
      <c r="E449" s="572"/>
      <c r="F449" s="572"/>
      <c r="G449" s="573"/>
      <c r="H449" s="69">
        <f>SUM(H442:H448)</f>
        <v>270.88</v>
      </c>
    </row>
    <row r="450" spans="1:8">
      <c r="A450" s="568"/>
      <c r="B450" s="569"/>
      <c r="C450" s="569"/>
      <c r="D450" s="569"/>
      <c r="E450" s="569"/>
      <c r="F450" s="569"/>
      <c r="G450" s="569"/>
      <c r="H450" s="570"/>
    </row>
    <row r="451" spans="1:8">
      <c r="A451" s="580" t="s">
        <v>109</v>
      </c>
      <c r="B451" s="581"/>
      <c r="C451" s="581"/>
      <c r="D451" s="581"/>
      <c r="E451" s="581"/>
      <c r="F451" s="581"/>
      <c r="G451" s="582"/>
      <c r="H451" s="288">
        <f>H432+H439+H449</f>
        <v>295.01</v>
      </c>
    </row>
    <row r="452" spans="1:8" s="588" customFormat="1">
      <c r="A452" s="615"/>
      <c r="B452" s="616"/>
      <c r="C452" s="616"/>
      <c r="D452" s="616"/>
      <c r="E452" s="616"/>
      <c r="F452" s="616"/>
      <c r="G452" s="616"/>
      <c r="H452" s="616"/>
    </row>
    <row r="453" spans="1:8" ht="12" customHeight="1">
      <c r="A453" s="583" t="s">
        <v>662</v>
      </c>
      <c r="B453" s="583"/>
      <c r="C453" s="583"/>
      <c r="D453" s="583"/>
      <c r="E453" s="598" t="s">
        <v>324</v>
      </c>
      <c r="F453" s="599"/>
      <c r="G453" s="600"/>
      <c r="H453" s="600"/>
    </row>
    <row r="454" spans="1:8">
      <c r="A454" s="580" t="s">
        <v>783</v>
      </c>
      <c r="B454" s="581"/>
      <c r="C454" s="581"/>
      <c r="D454" s="581"/>
      <c r="E454" s="581"/>
      <c r="F454" s="581"/>
      <c r="G454" s="581"/>
      <c r="H454" s="582"/>
    </row>
    <row r="455" spans="1:8">
      <c r="A455" s="568"/>
      <c r="B455" s="569"/>
      <c r="C455" s="569"/>
      <c r="D455" s="569"/>
      <c r="E455" s="569"/>
      <c r="F455" s="569"/>
      <c r="G455" s="569"/>
      <c r="H455" s="570"/>
    </row>
    <row r="456" spans="1:8" ht="13.5" customHeight="1">
      <c r="A456" s="245" t="s">
        <v>352</v>
      </c>
      <c r="B456" s="577" t="s">
        <v>88</v>
      </c>
      <c r="C456" s="578"/>
      <c r="D456" s="579"/>
      <c r="E456" s="66" t="s">
        <v>94</v>
      </c>
      <c r="F456" s="66" t="s">
        <v>102</v>
      </c>
      <c r="G456" s="66" t="s">
        <v>103</v>
      </c>
      <c r="H456" s="67" t="s">
        <v>104</v>
      </c>
    </row>
    <row r="457" spans="1:8" ht="12" customHeight="1">
      <c r="A457" s="368">
        <v>4783</v>
      </c>
      <c r="B457" s="568" t="s">
        <v>773</v>
      </c>
      <c r="C457" s="569"/>
      <c r="D457" s="570"/>
      <c r="E457" s="68" t="s">
        <v>96</v>
      </c>
      <c r="F457" s="113">
        <v>3.9398000000000002E-2</v>
      </c>
      <c r="G457" s="114">
        <v>12.79</v>
      </c>
      <c r="H457" s="114">
        <f>F457*G457</f>
        <v>0.5</v>
      </c>
    </row>
    <row r="458" spans="1:8" ht="12" customHeight="1">
      <c r="A458" s="246">
        <v>6111</v>
      </c>
      <c r="B458" s="568" t="s">
        <v>698</v>
      </c>
      <c r="C458" s="569"/>
      <c r="D458" s="570"/>
      <c r="E458" s="68" t="s">
        <v>96</v>
      </c>
      <c r="F458" s="113">
        <v>1.4204E-2</v>
      </c>
      <c r="G458" s="114">
        <v>9.51</v>
      </c>
      <c r="H458" s="114">
        <f>F458*G458</f>
        <v>0.14000000000000001</v>
      </c>
    </row>
    <row r="459" spans="1:8" ht="11.25" customHeight="1">
      <c r="A459" s="571" t="s">
        <v>105</v>
      </c>
      <c r="B459" s="572"/>
      <c r="C459" s="572"/>
      <c r="D459" s="572"/>
      <c r="E459" s="572"/>
      <c r="F459" s="572"/>
      <c r="G459" s="573"/>
      <c r="H459" s="69">
        <f>SUM(H457:H458)</f>
        <v>0.64</v>
      </c>
    </row>
    <row r="460" spans="1:8">
      <c r="A460" s="568"/>
      <c r="B460" s="569"/>
      <c r="C460" s="569"/>
      <c r="D460" s="569"/>
      <c r="E460" s="569"/>
      <c r="F460" s="569"/>
      <c r="G460" s="569"/>
      <c r="H460" s="570"/>
    </row>
    <row r="461" spans="1:8" ht="12.75" customHeight="1">
      <c r="A461" s="203" t="s">
        <v>352</v>
      </c>
      <c r="B461" s="578" t="s">
        <v>110</v>
      </c>
      <c r="C461" s="578"/>
      <c r="D461" s="579"/>
      <c r="E461" s="66" t="s">
        <v>94</v>
      </c>
      <c r="F461" s="66" t="s">
        <v>102</v>
      </c>
      <c r="G461" s="384" t="s">
        <v>103</v>
      </c>
      <c r="H461" s="67" t="s">
        <v>104</v>
      </c>
    </row>
    <row r="462" spans="1:8" ht="12" customHeight="1">
      <c r="A462" s="368">
        <v>43467</v>
      </c>
      <c r="B462" s="568" t="s">
        <v>779</v>
      </c>
      <c r="C462" s="569"/>
      <c r="D462" s="570"/>
      <c r="E462" s="68" t="s">
        <v>96</v>
      </c>
      <c r="F462" s="113">
        <v>1.4E-2</v>
      </c>
      <c r="G462" s="114">
        <v>0.38</v>
      </c>
      <c r="H462" s="114">
        <f>F462*G462</f>
        <v>0.01</v>
      </c>
    </row>
    <row r="463" spans="1:8">
      <c r="A463" s="368">
        <v>43466</v>
      </c>
      <c r="B463" s="568" t="s">
        <v>780</v>
      </c>
      <c r="C463" s="569"/>
      <c r="D463" s="570"/>
      <c r="E463" s="68" t="s">
        <v>96</v>
      </c>
      <c r="F463" s="113">
        <v>3.9E-2</v>
      </c>
      <c r="G463" s="114">
        <v>1.17</v>
      </c>
      <c r="H463" s="114">
        <f>F463*G463</f>
        <v>0.05</v>
      </c>
    </row>
    <row r="464" spans="1:8" ht="12" customHeight="1">
      <c r="A464" s="368">
        <v>43490</v>
      </c>
      <c r="B464" s="568" t="s">
        <v>781</v>
      </c>
      <c r="C464" s="569"/>
      <c r="D464" s="570"/>
      <c r="E464" s="68" t="s">
        <v>96</v>
      </c>
      <c r="F464" s="113">
        <v>3.9E-2</v>
      </c>
      <c r="G464" s="114">
        <v>1.46</v>
      </c>
      <c r="H464" s="114">
        <f>F464*G464</f>
        <v>0.06</v>
      </c>
    </row>
    <row r="465" spans="1:8">
      <c r="A465" s="368">
        <v>43491</v>
      </c>
      <c r="B465" s="568" t="s">
        <v>776</v>
      </c>
      <c r="C465" s="569"/>
      <c r="D465" s="570"/>
      <c r="E465" s="68" t="s">
        <v>96</v>
      </c>
      <c r="F465" s="113">
        <v>1.4E-2</v>
      </c>
      <c r="G465" s="114">
        <v>1.02</v>
      </c>
      <c r="H465" s="114">
        <f>F465*G465</f>
        <v>0.01</v>
      </c>
    </row>
    <row r="466" spans="1:8" ht="12" customHeight="1">
      <c r="A466" s="571" t="s">
        <v>814</v>
      </c>
      <c r="B466" s="572"/>
      <c r="C466" s="572"/>
      <c r="D466" s="572"/>
      <c r="E466" s="572"/>
      <c r="F466" s="572"/>
      <c r="G466" s="573"/>
      <c r="H466" s="69">
        <f>SUM(H462:H465)</f>
        <v>0.13</v>
      </c>
    </row>
    <row r="467" spans="1:8" ht="12" customHeight="1">
      <c r="A467" s="568"/>
      <c r="B467" s="569"/>
      <c r="C467" s="569"/>
      <c r="D467" s="569"/>
      <c r="E467" s="569"/>
      <c r="F467" s="569"/>
      <c r="G467" s="569"/>
      <c r="H467" s="570"/>
    </row>
    <row r="468" spans="1:8" s="396" customFormat="1">
      <c r="A468" s="245" t="s">
        <v>352</v>
      </c>
      <c r="B468" s="577" t="s">
        <v>106</v>
      </c>
      <c r="C468" s="578"/>
      <c r="D468" s="579"/>
      <c r="E468" s="66" t="s">
        <v>94</v>
      </c>
      <c r="F468" s="66" t="s">
        <v>107</v>
      </c>
      <c r="G468" s="66" t="s">
        <v>103</v>
      </c>
      <c r="H468" s="67" t="s">
        <v>104</v>
      </c>
    </row>
    <row r="469" spans="1:8">
      <c r="A469" s="368">
        <v>37372</v>
      </c>
      <c r="B469" s="568" t="s">
        <v>774</v>
      </c>
      <c r="C469" s="569"/>
      <c r="D469" s="570"/>
      <c r="E469" s="68" t="s">
        <v>96</v>
      </c>
      <c r="F469" s="113">
        <v>5.2999999999999999E-2</v>
      </c>
      <c r="G469" s="114">
        <v>0.35</v>
      </c>
      <c r="H469" s="114">
        <f t="shared" ref="H469:H473" si="13">F469*G469</f>
        <v>0.02</v>
      </c>
    </row>
    <row r="470" spans="1:8" ht="12" customHeight="1">
      <c r="A470" s="368">
        <v>37370</v>
      </c>
      <c r="B470" s="568" t="s">
        <v>775</v>
      </c>
      <c r="C470" s="569"/>
      <c r="D470" s="570"/>
      <c r="E470" s="68" t="s">
        <v>96</v>
      </c>
      <c r="F470" s="113">
        <v>5.2999999999999999E-2</v>
      </c>
      <c r="G470" s="114">
        <v>2.2000000000000002</v>
      </c>
      <c r="H470" s="114">
        <f t="shared" si="13"/>
        <v>0.12</v>
      </c>
    </row>
    <row r="471" spans="1:8" ht="12" customHeight="1">
      <c r="A471" s="377">
        <v>38122</v>
      </c>
      <c r="B471" s="612" t="s">
        <v>782</v>
      </c>
      <c r="C471" s="613"/>
      <c r="D471" s="614"/>
      <c r="E471" s="68" t="s">
        <v>364</v>
      </c>
      <c r="F471" s="378">
        <v>0.16</v>
      </c>
      <c r="G471" s="114">
        <v>7</v>
      </c>
      <c r="H471" s="114">
        <f t="shared" si="13"/>
        <v>1.1200000000000001</v>
      </c>
    </row>
    <row r="472" spans="1:8" ht="10.5" customHeight="1">
      <c r="A472" s="368">
        <v>37371</v>
      </c>
      <c r="B472" s="568" t="s">
        <v>777</v>
      </c>
      <c r="C472" s="569"/>
      <c r="D472" s="570"/>
      <c r="E472" s="68" t="s">
        <v>96</v>
      </c>
      <c r="F472" s="113">
        <v>5.2999999999999999E-2</v>
      </c>
      <c r="G472" s="114">
        <v>0.71</v>
      </c>
      <c r="H472" s="114">
        <f t="shared" si="13"/>
        <v>0.04</v>
      </c>
    </row>
    <row r="473" spans="1:8" ht="12" customHeight="1">
      <c r="A473" s="368">
        <v>37373</v>
      </c>
      <c r="B473" s="568" t="s">
        <v>778</v>
      </c>
      <c r="C473" s="569"/>
      <c r="D473" s="570"/>
      <c r="E473" s="68" t="s">
        <v>96</v>
      </c>
      <c r="F473" s="113">
        <v>5.2999999999999999E-2</v>
      </c>
      <c r="G473" s="114">
        <v>7.0000000000000007E-2</v>
      </c>
      <c r="H473" s="114">
        <f t="shared" si="13"/>
        <v>0</v>
      </c>
    </row>
    <row r="474" spans="1:8">
      <c r="A474" s="571" t="s">
        <v>108</v>
      </c>
      <c r="B474" s="572"/>
      <c r="C474" s="572"/>
      <c r="D474" s="572"/>
      <c r="E474" s="572"/>
      <c r="F474" s="572"/>
      <c r="G474" s="573"/>
      <c r="H474" s="69">
        <f>SUM(H469:H473)</f>
        <v>1.3</v>
      </c>
    </row>
    <row r="475" spans="1:8" ht="12" customHeight="1">
      <c r="A475" s="568"/>
      <c r="B475" s="569"/>
      <c r="C475" s="569"/>
      <c r="D475" s="569"/>
      <c r="E475" s="569"/>
      <c r="F475" s="569"/>
      <c r="G475" s="569"/>
      <c r="H475" s="570"/>
    </row>
    <row r="476" spans="1:8" ht="24" customHeight="1">
      <c r="A476" s="580" t="s">
        <v>109</v>
      </c>
      <c r="B476" s="581"/>
      <c r="C476" s="581"/>
      <c r="D476" s="581"/>
      <c r="E476" s="581"/>
      <c r="F476" s="581"/>
      <c r="G476" s="582"/>
      <c r="H476" s="288">
        <f>H459+H466+H474</f>
        <v>2.0699999999999998</v>
      </c>
    </row>
    <row r="477" spans="1:8" ht="12.75" customHeight="1"/>
    <row r="478" spans="1:8" ht="12.75" customHeight="1">
      <c r="A478" s="617" t="s">
        <v>969</v>
      </c>
      <c r="B478" s="617"/>
      <c r="C478" s="617"/>
      <c r="D478" s="617"/>
      <c r="E478" s="598" t="s">
        <v>710</v>
      </c>
      <c r="F478" s="599"/>
      <c r="G478" s="600"/>
      <c r="H478" s="600"/>
    </row>
    <row r="479" spans="1:8">
      <c r="A479" s="583" t="s">
        <v>835</v>
      </c>
      <c r="B479" s="583"/>
      <c r="C479" s="583"/>
      <c r="D479" s="583"/>
      <c r="E479" s="583"/>
      <c r="F479" s="584"/>
      <c r="G479" s="583"/>
      <c r="H479" s="583"/>
    </row>
    <row r="480" spans="1:8">
      <c r="A480" s="601"/>
      <c r="B480" s="601"/>
      <c r="C480" s="601"/>
      <c r="D480" s="601"/>
      <c r="E480" s="601"/>
      <c r="F480" s="602"/>
      <c r="G480" s="601"/>
      <c r="H480" s="601"/>
    </row>
    <row r="481" spans="1:8" ht="12" customHeight="1">
      <c r="A481" s="245" t="s">
        <v>352</v>
      </c>
      <c r="B481" s="577" t="s">
        <v>88</v>
      </c>
      <c r="C481" s="578"/>
      <c r="D481" s="579"/>
      <c r="E481" s="66" t="s">
        <v>94</v>
      </c>
      <c r="F481" s="66" t="s">
        <v>102</v>
      </c>
      <c r="G481" s="66" t="s">
        <v>103</v>
      </c>
      <c r="H481" s="67" t="s">
        <v>104</v>
      </c>
    </row>
    <row r="482" spans="1:8" ht="15" customHeight="1">
      <c r="A482" s="385">
        <v>10489</v>
      </c>
      <c r="B482" s="603" t="s">
        <v>833</v>
      </c>
      <c r="C482" s="603"/>
      <c r="D482" s="604"/>
      <c r="E482" s="68" t="s">
        <v>96</v>
      </c>
      <c r="F482" s="113">
        <v>0.50509999999999999</v>
      </c>
      <c r="G482" s="114">
        <v>12.23</v>
      </c>
      <c r="H482" s="114">
        <f>F482*G482</f>
        <v>6.18</v>
      </c>
    </row>
    <row r="483" spans="1:8" ht="12" customHeight="1">
      <c r="A483" s="385">
        <v>6111</v>
      </c>
      <c r="B483" s="603" t="s">
        <v>698</v>
      </c>
      <c r="C483" s="603"/>
      <c r="D483" s="604"/>
      <c r="E483" s="68" t="s">
        <v>96</v>
      </c>
      <c r="F483" s="113">
        <v>0.50729999999999997</v>
      </c>
      <c r="G483" s="114">
        <v>9.51</v>
      </c>
      <c r="H483" s="114">
        <f>F483*G483</f>
        <v>4.82</v>
      </c>
    </row>
    <row r="484" spans="1:8" ht="12" customHeight="1">
      <c r="A484" s="594" t="s">
        <v>105</v>
      </c>
      <c r="B484" s="594"/>
      <c r="C484" s="594"/>
      <c r="D484" s="594"/>
      <c r="E484" s="594"/>
      <c r="F484" s="595"/>
      <c r="G484" s="594"/>
      <c r="H484" s="69">
        <f>SUM(H482:H483)</f>
        <v>11</v>
      </c>
    </row>
    <row r="485" spans="1:8" ht="12" customHeight="1">
      <c r="A485" s="596"/>
      <c r="B485" s="596"/>
      <c r="C485" s="596"/>
      <c r="D485" s="596"/>
      <c r="E485" s="596"/>
      <c r="F485" s="597"/>
      <c r="G485" s="596"/>
      <c r="H485" s="596"/>
    </row>
    <row r="486" spans="1:8">
      <c r="A486" s="245" t="s">
        <v>352</v>
      </c>
      <c r="B486" s="577" t="s">
        <v>110</v>
      </c>
      <c r="C486" s="578"/>
      <c r="D486" s="579"/>
      <c r="E486" s="66" t="s">
        <v>94</v>
      </c>
      <c r="F486" s="66" t="s">
        <v>102</v>
      </c>
      <c r="G486" s="203" t="s">
        <v>103</v>
      </c>
      <c r="H486" s="67" t="s">
        <v>104</v>
      </c>
    </row>
    <row r="487" spans="1:8" ht="12" customHeight="1">
      <c r="A487" s="385">
        <v>43489</v>
      </c>
      <c r="B487" s="568" t="s">
        <v>702</v>
      </c>
      <c r="C487" s="569"/>
      <c r="D487" s="570"/>
      <c r="E487" s="68" t="s">
        <v>96</v>
      </c>
      <c r="F487" s="113">
        <v>0.5</v>
      </c>
      <c r="G487" s="114">
        <v>0.96</v>
      </c>
      <c r="H487" s="114">
        <f>F487*G487</f>
        <v>0.48</v>
      </c>
    </row>
    <row r="488" spans="1:8" ht="12" customHeight="1">
      <c r="A488" s="377">
        <v>43491</v>
      </c>
      <c r="B488" s="608" t="s">
        <v>701</v>
      </c>
      <c r="C488" s="609"/>
      <c r="D488" s="610"/>
      <c r="E488" s="68" t="s">
        <v>96</v>
      </c>
      <c r="F488" s="113">
        <v>0.5</v>
      </c>
      <c r="G488" s="114">
        <v>1.02</v>
      </c>
      <c r="H488" s="114">
        <f>F488*G488</f>
        <v>0.51</v>
      </c>
    </row>
    <row r="489" spans="1:8" ht="21.75" customHeight="1">
      <c r="A489" s="385">
        <v>43465</v>
      </c>
      <c r="B489" s="568" t="s">
        <v>703</v>
      </c>
      <c r="C489" s="569"/>
      <c r="D489" s="570"/>
      <c r="E489" s="68" t="s">
        <v>96</v>
      </c>
      <c r="F489" s="113">
        <v>0.5</v>
      </c>
      <c r="G489" s="114">
        <v>0.5</v>
      </c>
      <c r="H489" s="114">
        <f>F489*G489</f>
        <v>0.25</v>
      </c>
    </row>
    <row r="490" spans="1:8">
      <c r="A490" s="385">
        <v>43467</v>
      </c>
      <c r="B490" s="568" t="s">
        <v>704</v>
      </c>
      <c r="C490" s="569"/>
      <c r="D490" s="570"/>
      <c r="E490" s="68" t="s">
        <v>96</v>
      </c>
      <c r="F490" s="113">
        <v>0.5</v>
      </c>
      <c r="G490" s="114">
        <v>0.38</v>
      </c>
      <c r="H490" s="114">
        <f>F490*G490</f>
        <v>0.19</v>
      </c>
    </row>
    <row r="491" spans="1:8">
      <c r="A491" s="594" t="s">
        <v>814</v>
      </c>
      <c r="B491" s="594"/>
      <c r="C491" s="594"/>
      <c r="D491" s="594"/>
      <c r="E491" s="594"/>
      <c r="F491" s="595"/>
      <c r="G491" s="594"/>
      <c r="H491" s="69">
        <f>SUM(H487:H490)</f>
        <v>1.43</v>
      </c>
    </row>
    <row r="492" spans="1:8" ht="12" customHeight="1">
      <c r="A492" s="596"/>
      <c r="B492" s="596"/>
      <c r="C492" s="596"/>
      <c r="D492" s="596"/>
      <c r="E492" s="596"/>
      <c r="F492" s="597"/>
      <c r="G492" s="596"/>
      <c r="H492" s="596"/>
    </row>
    <row r="493" spans="1:8">
      <c r="A493" s="245" t="s">
        <v>352</v>
      </c>
      <c r="B493" s="577" t="s">
        <v>106</v>
      </c>
      <c r="C493" s="578"/>
      <c r="D493" s="579"/>
      <c r="E493" s="66" t="s">
        <v>94</v>
      </c>
      <c r="F493" s="66" t="s">
        <v>107</v>
      </c>
      <c r="G493" s="66" t="s">
        <v>103</v>
      </c>
      <c r="H493" s="67" t="s">
        <v>104</v>
      </c>
    </row>
    <row r="494" spans="1:8">
      <c r="A494" s="131">
        <v>10502</v>
      </c>
      <c r="B494" s="605" t="s">
        <v>834</v>
      </c>
      <c r="C494" s="606"/>
      <c r="D494" s="607"/>
      <c r="E494" s="68" t="s">
        <v>99</v>
      </c>
      <c r="F494" s="241">
        <v>1</v>
      </c>
      <c r="G494" s="237">
        <v>397.18</v>
      </c>
      <c r="H494" s="114">
        <f>F494*G494</f>
        <v>397.18</v>
      </c>
    </row>
    <row r="495" spans="1:8" ht="13.5" customHeight="1">
      <c r="A495" s="385">
        <v>10498</v>
      </c>
      <c r="B495" s="568" t="s">
        <v>831</v>
      </c>
      <c r="C495" s="569"/>
      <c r="D495" s="570"/>
      <c r="E495" s="68" t="s">
        <v>95</v>
      </c>
      <c r="F495" s="113">
        <v>1.5</v>
      </c>
      <c r="G495" s="114">
        <v>7.07</v>
      </c>
      <c r="H495" s="114">
        <f>F495*G495</f>
        <v>10.61</v>
      </c>
    </row>
    <row r="496" spans="1:8" ht="15" customHeight="1">
      <c r="A496" s="385">
        <v>37370</v>
      </c>
      <c r="B496" s="568" t="s">
        <v>775</v>
      </c>
      <c r="C496" s="569"/>
      <c r="D496" s="570"/>
      <c r="E496" s="68" t="s">
        <v>96</v>
      </c>
      <c r="F496" s="113">
        <v>1</v>
      </c>
      <c r="G496" s="114">
        <v>2.2000000000000002</v>
      </c>
      <c r="H496" s="114">
        <f t="shared" ref="H496:H499" si="14">F496*G496</f>
        <v>2.2000000000000002</v>
      </c>
    </row>
    <row r="497" spans="1:8">
      <c r="A497" s="385">
        <v>37372</v>
      </c>
      <c r="B497" s="568" t="s">
        <v>708</v>
      </c>
      <c r="C497" s="569"/>
      <c r="D497" s="570"/>
      <c r="E497" s="85" t="s">
        <v>96</v>
      </c>
      <c r="F497" s="113">
        <v>1</v>
      </c>
      <c r="G497" s="114">
        <v>0.35</v>
      </c>
      <c r="H497" s="114">
        <f t="shared" si="14"/>
        <v>0.35</v>
      </c>
    </row>
    <row r="498" spans="1:8">
      <c r="A498" s="385">
        <v>37371</v>
      </c>
      <c r="B498" s="568" t="s">
        <v>832</v>
      </c>
      <c r="C498" s="569"/>
      <c r="D498" s="570"/>
      <c r="E498" s="68" t="s">
        <v>96</v>
      </c>
      <c r="F498" s="113">
        <v>1</v>
      </c>
      <c r="G498" s="114">
        <v>0.71</v>
      </c>
      <c r="H498" s="114">
        <f t="shared" si="14"/>
        <v>0.71</v>
      </c>
    </row>
    <row r="499" spans="1:8">
      <c r="A499" s="385">
        <v>37373</v>
      </c>
      <c r="B499" s="568" t="s">
        <v>778</v>
      </c>
      <c r="C499" s="569"/>
      <c r="D499" s="570"/>
      <c r="E499" s="68" t="s">
        <v>96</v>
      </c>
      <c r="F499" s="113">
        <v>1</v>
      </c>
      <c r="G499" s="114">
        <v>7.0000000000000007E-2</v>
      </c>
      <c r="H499" s="114">
        <f t="shared" si="14"/>
        <v>7.0000000000000007E-2</v>
      </c>
    </row>
    <row r="500" spans="1:8">
      <c r="A500" s="594" t="s">
        <v>108</v>
      </c>
      <c r="B500" s="594"/>
      <c r="C500" s="594"/>
      <c r="D500" s="594"/>
      <c r="E500" s="594"/>
      <c r="F500" s="595"/>
      <c r="G500" s="594"/>
      <c r="H500" s="69">
        <f>SUM(H494:H499)</f>
        <v>411.12</v>
      </c>
    </row>
    <row r="501" spans="1:8">
      <c r="A501" s="596"/>
      <c r="B501" s="596"/>
      <c r="C501" s="596"/>
      <c r="D501" s="596"/>
      <c r="E501" s="596"/>
      <c r="F501" s="597"/>
      <c r="G501" s="596"/>
      <c r="H501" s="596"/>
    </row>
    <row r="502" spans="1:8">
      <c r="A502" s="583" t="s">
        <v>109</v>
      </c>
      <c r="B502" s="583"/>
      <c r="C502" s="583"/>
      <c r="D502" s="583"/>
      <c r="E502" s="583"/>
      <c r="F502" s="584"/>
      <c r="G502" s="583"/>
      <c r="H502" s="288">
        <f>H484+H491+H500</f>
        <v>423.55</v>
      </c>
    </row>
    <row r="503" spans="1:8" ht="12" customHeight="1">
      <c r="A503" s="395"/>
      <c r="B503" s="396"/>
      <c r="C503" s="396"/>
      <c r="D503" s="396"/>
      <c r="E503" s="396"/>
      <c r="F503" s="396"/>
      <c r="G503" s="396"/>
      <c r="H503" s="396"/>
    </row>
    <row r="504" spans="1:8" ht="17.25" customHeight="1"/>
    <row r="505" spans="1:8" ht="12" customHeight="1"/>
    <row r="509" spans="1:8" ht="21.75" customHeight="1"/>
    <row r="510" spans="1:8" ht="23.25" customHeight="1"/>
    <row r="516" ht="12" customHeight="1"/>
    <row r="519" ht="12" customHeight="1"/>
    <row r="525" ht="12.75" customHeight="1"/>
    <row r="531" spans="1:8" s="394" customFormat="1">
      <c r="A531" s="65"/>
      <c r="B531" s="65"/>
      <c r="C531" s="65"/>
      <c r="D531" s="65"/>
      <c r="E531" s="70"/>
      <c r="F531" s="70"/>
      <c r="G531" s="70"/>
      <c r="H531" s="70"/>
    </row>
    <row r="533" spans="1:8" ht="24" customHeight="1"/>
    <row r="534" spans="1:8" ht="24.75" customHeight="1"/>
    <row r="535" spans="1:8" ht="24" customHeight="1"/>
    <row r="536" spans="1:8" ht="22.5" customHeight="1"/>
    <row r="547" spans="1:8" s="401" customFormat="1">
      <c r="A547" s="65"/>
      <c r="B547" s="65"/>
      <c r="C547" s="65"/>
      <c r="D547" s="65"/>
      <c r="E547" s="70"/>
      <c r="F547" s="70"/>
      <c r="G547" s="70"/>
      <c r="H547" s="70"/>
    </row>
  </sheetData>
  <mergeCells count="529">
    <mergeCell ref="A359:H359"/>
    <mergeCell ref="A354:H354"/>
    <mergeCell ref="A207:H207"/>
    <mergeCell ref="B7:D7"/>
    <mergeCell ref="B12:D12"/>
    <mergeCell ref="B17:D17"/>
    <mergeCell ref="B9:D9"/>
    <mergeCell ref="A208:H208"/>
    <mergeCell ref="B210:D210"/>
    <mergeCell ref="A135:H135"/>
    <mergeCell ref="B136:D136"/>
    <mergeCell ref="B137:D137"/>
    <mergeCell ref="A138:G138"/>
    <mergeCell ref="B88:D88"/>
    <mergeCell ref="B336:D336"/>
    <mergeCell ref="A337:G337"/>
    <mergeCell ref="A338:H338"/>
    <mergeCell ref="B340:D340"/>
    <mergeCell ref="A109:H109"/>
    <mergeCell ref="A110:G110"/>
    <mergeCell ref="B343:D343"/>
    <mergeCell ref="B344:D344"/>
    <mergeCell ref="B341:D341"/>
    <mergeCell ref="B342:D342"/>
    <mergeCell ref="A358:G358"/>
    <mergeCell ref="A4:D4"/>
    <mergeCell ref="E4:F4"/>
    <mergeCell ref="G4:H4"/>
    <mergeCell ref="A189:H189"/>
    <mergeCell ref="A190:G190"/>
    <mergeCell ref="A191:H191"/>
    <mergeCell ref="A182:D182"/>
    <mergeCell ref="E182:F182"/>
    <mergeCell ref="G182:H182"/>
    <mergeCell ref="A183:H183"/>
    <mergeCell ref="A184:H184"/>
    <mergeCell ref="B185:D185"/>
    <mergeCell ref="B186:D186"/>
    <mergeCell ref="B187:D187"/>
    <mergeCell ref="A188:G188"/>
    <mergeCell ref="B90:D90"/>
    <mergeCell ref="A91:G91"/>
    <mergeCell ref="B148:D148"/>
    <mergeCell ref="A133:D133"/>
    <mergeCell ref="E133:F133"/>
    <mergeCell ref="G133:H133"/>
    <mergeCell ref="A134:H134"/>
    <mergeCell ref="A351:H351"/>
    <mergeCell ref="A92:H92"/>
    <mergeCell ref="A98:G98"/>
    <mergeCell ref="A99:H99"/>
    <mergeCell ref="B101:D101"/>
    <mergeCell ref="B102:D102"/>
    <mergeCell ref="B94:D94"/>
    <mergeCell ref="B95:D95"/>
    <mergeCell ref="B96:D96"/>
    <mergeCell ref="B97:D97"/>
    <mergeCell ref="B103:D103"/>
    <mergeCell ref="B284:D284"/>
    <mergeCell ref="A285:G285"/>
    <mergeCell ref="B146:D146"/>
    <mergeCell ref="B147:D147"/>
    <mergeCell ref="B104:D104"/>
    <mergeCell ref="B105:D105"/>
    <mergeCell ref="B106:D106"/>
    <mergeCell ref="B107:D107"/>
    <mergeCell ref="A108:G108"/>
    <mergeCell ref="A204:G204"/>
    <mergeCell ref="B197:D197"/>
    <mergeCell ref="A119:H119"/>
    <mergeCell ref="B121:D121"/>
    <mergeCell ref="B89:D89"/>
    <mergeCell ref="A139:H139"/>
    <mergeCell ref="A198:G198"/>
    <mergeCell ref="B201:D201"/>
    <mergeCell ref="A202:G202"/>
    <mergeCell ref="A203:H203"/>
    <mergeCell ref="B196:D196"/>
    <mergeCell ref="A166:H166"/>
    <mergeCell ref="A167:G167"/>
    <mergeCell ref="B151:D151"/>
    <mergeCell ref="A152:G152"/>
    <mergeCell ref="A153:H153"/>
    <mergeCell ref="A154:G154"/>
    <mergeCell ref="B115:D115"/>
    <mergeCell ref="B120:D120"/>
    <mergeCell ref="B149:D149"/>
    <mergeCell ref="B150:D150"/>
    <mergeCell ref="E112:F112"/>
    <mergeCell ref="G112:H112"/>
    <mergeCell ref="A113:H113"/>
    <mergeCell ref="A114:H114"/>
    <mergeCell ref="B116:D116"/>
    <mergeCell ref="B117:D117"/>
    <mergeCell ref="A118:G118"/>
    <mergeCell ref="A350:G350"/>
    <mergeCell ref="A329:D329"/>
    <mergeCell ref="E329:F329"/>
    <mergeCell ref="G329:H329"/>
    <mergeCell ref="A216:G216"/>
    <mergeCell ref="A217:H217"/>
    <mergeCell ref="A218:G218"/>
    <mergeCell ref="A192:D192"/>
    <mergeCell ref="E192:F192"/>
    <mergeCell ref="G192:H192"/>
    <mergeCell ref="A193:H193"/>
    <mergeCell ref="A194:H194"/>
    <mergeCell ref="G206:H206"/>
    <mergeCell ref="A212:G212"/>
    <mergeCell ref="B215:D215"/>
    <mergeCell ref="A206:D206"/>
    <mergeCell ref="E206:F206"/>
    <mergeCell ref="B266:D266"/>
    <mergeCell ref="A259:H259"/>
    <mergeCell ref="A260:G260"/>
    <mergeCell ref="A261:H261"/>
    <mergeCell ref="A262:D262"/>
    <mergeCell ref="E262:F262"/>
    <mergeCell ref="G262:H262"/>
    <mergeCell ref="E220:F220"/>
    <mergeCell ref="G220:H220"/>
    <mergeCell ref="B332:D332"/>
    <mergeCell ref="B339:D339"/>
    <mergeCell ref="B345:D345"/>
    <mergeCell ref="B346:D346"/>
    <mergeCell ref="B347:D347"/>
    <mergeCell ref="A348:G348"/>
    <mergeCell ref="A349:H349"/>
    <mergeCell ref="A263:H263"/>
    <mergeCell ref="B315:D315"/>
    <mergeCell ref="B316:D316"/>
    <mergeCell ref="B314:D314"/>
    <mergeCell ref="B317:D317"/>
    <mergeCell ref="A318:G318"/>
    <mergeCell ref="A305:D305"/>
    <mergeCell ref="E305:F305"/>
    <mergeCell ref="G305:H305"/>
    <mergeCell ref="A306:H306"/>
    <mergeCell ref="A307:H307"/>
    <mergeCell ref="B309:D309"/>
    <mergeCell ref="B310:D310"/>
    <mergeCell ref="A311:G311"/>
    <mergeCell ref="B321:D321"/>
    <mergeCell ref="A179:H179"/>
    <mergeCell ref="B211:D211"/>
    <mergeCell ref="A180:G180"/>
    <mergeCell ref="A157:H157"/>
    <mergeCell ref="A158:H158"/>
    <mergeCell ref="B160:D160"/>
    <mergeCell ref="A161:G161"/>
    <mergeCell ref="B164:D164"/>
    <mergeCell ref="A165:G165"/>
    <mergeCell ref="A169:D169"/>
    <mergeCell ref="E169:F169"/>
    <mergeCell ref="G169:H169"/>
    <mergeCell ref="A170:H170"/>
    <mergeCell ref="A171:H171"/>
    <mergeCell ref="B173:D173"/>
    <mergeCell ref="A174:G174"/>
    <mergeCell ref="B177:D177"/>
    <mergeCell ref="A181:H181"/>
    <mergeCell ref="B144:D144"/>
    <mergeCell ref="B145:D145"/>
    <mergeCell ref="B141:D141"/>
    <mergeCell ref="B140:D140"/>
    <mergeCell ref="A60:G60"/>
    <mergeCell ref="A61:H61"/>
    <mergeCell ref="B37:D37"/>
    <mergeCell ref="B46:D46"/>
    <mergeCell ref="B53:D53"/>
    <mergeCell ref="B55:D55"/>
    <mergeCell ref="B56:D56"/>
    <mergeCell ref="A62:G62"/>
    <mergeCell ref="B48:D48"/>
    <mergeCell ref="B49:D49"/>
    <mergeCell ref="B57:D57"/>
    <mergeCell ref="B128:D128"/>
    <mergeCell ref="A112:D112"/>
    <mergeCell ref="B75:D75"/>
    <mergeCell ref="B76:D76"/>
    <mergeCell ref="A85:D85"/>
    <mergeCell ref="E85:F85"/>
    <mergeCell ref="G85:H85"/>
    <mergeCell ref="A86:H86"/>
    <mergeCell ref="A87:H87"/>
    <mergeCell ref="A455:H455"/>
    <mergeCell ref="A475:H475"/>
    <mergeCell ref="A476:G476"/>
    <mergeCell ref="B472:D472"/>
    <mergeCell ref="B473:D473"/>
    <mergeCell ref="B462:D462"/>
    <mergeCell ref="B463:D463"/>
    <mergeCell ref="B464:D464"/>
    <mergeCell ref="B456:D456"/>
    <mergeCell ref="B457:D457"/>
    <mergeCell ref="A474:G474"/>
    <mergeCell ref="B458:D458"/>
    <mergeCell ref="A459:G459"/>
    <mergeCell ref="A460:H460"/>
    <mergeCell ref="B468:D468"/>
    <mergeCell ref="B469:D469"/>
    <mergeCell ref="B470:D470"/>
    <mergeCell ref="B471:D471"/>
    <mergeCell ref="A466:G466"/>
    <mergeCell ref="A467:H467"/>
    <mergeCell ref="B461:D461"/>
    <mergeCell ref="B465:D465"/>
    <mergeCell ref="A453:D453"/>
    <mergeCell ref="E453:F453"/>
    <mergeCell ref="G453:H453"/>
    <mergeCell ref="A454:H454"/>
    <mergeCell ref="B441:D441"/>
    <mergeCell ref="B401:D401"/>
    <mergeCell ref="B405:D405"/>
    <mergeCell ref="A422:G422"/>
    <mergeCell ref="A423:H423"/>
    <mergeCell ref="B448:D448"/>
    <mergeCell ref="B420:D420"/>
    <mergeCell ref="B421:D421"/>
    <mergeCell ref="A408:G408"/>
    <mergeCell ref="A409:H409"/>
    <mergeCell ref="B419:D419"/>
    <mergeCell ref="A410:G410"/>
    <mergeCell ref="B406:D406"/>
    <mergeCell ref="A412:D412"/>
    <mergeCell ref="E412:F412"/>
    <mergeCell ref="G412:H412"/>
    <mergeCell ref="A413:H413"/>
    <mergeCell ref="A414:H414"/>
    <mergeCell ref="B416:D416"/>
    <mergeCell ref="A417:G417"/>
    <mergeCell ref="A439:G439"/>
    <mergeCell ref="A440:H440"/>
    <mergeCell ref="G368:H368"/>
    <mergeCell ref="A375:H375"/>
    <mergeCell ref="B376:D376"/>
    <mergeCell ref="A368:D368"/>
    <mergeCell ref="E368:F368"/>
    <mergeCell ref="B377:D377"/>
    <mergeCell ref="B373:D373"/>
    <mergeCell ref="A374:G374"/>
    <mergeCell ref="B415:D415"/>
    <mergeCell ref="B429:D429"/>
    <mergeCell ref="B434:D434"/>
    <mergeCell ref="B378:D378"/>
    <mergeCell ref="B379:D379"/>
    <mergeCell ref="B380:D380"/>
    <mergeCell ref="B388:D388"/>
    <mergeCell ref="B392:D392"/>
    <mergeCell ref="A418:H418"/>
    <mergeCell ref="B437:D437"/>
    <mergeCell ref="B438:D438"/>
    <mergeCell ref="E385:F385"/>
    <mergeCell ref="G385:H385"/>
    <mergeCell ref="B444:D444"/>
    <mergeCell ref="B445:D445"/>
    <mergeCell ref="B442:D442"/>
    <mergeCell ref="B443:D443"/>
    <mergeCell ref="B435:D435"/>
    <mergeCell ref="B436:D436"/>
    <mergeCell ref="B430:D430"/>
    <mergeCell ref="B431:D431"/>
    <mergeCell ref="A82:H82"/>
    <mergeCell ref="A83:G83"/>
    <mergeCell ref="A237:D237"/>
    <mergeCell ref="G237:H237"/>
    <mergeCell ref="B267:D267"/>
    <mergeCell ref="A398:D398"/>
    <mergeCell ref="B389:D389"/>
    <mergeCell ref="A424:G424"/>
    <mergeCell ref="A400:H400"/>
    <mergeCell ref="B402:D402"/>
    <mergeCell ref="A403:G403"/>
    <mergeCell ref="A404:H404"/>
    <mergeCell ref="B407:D407"/>
    <mergeCell ref="A383:G383"/>
    <mergeCell ref="B393:D393"/>
    <mergeCell ref="A385:D385"/>
    <mergeCell ref="A331:XFD331"/>
    <mergeCell ref="A425:H425"/>
    <mergeCell ref="B125:D125"/>
    <mergeCell ref="B126:D126"/>
    <mergeCell ref="B127:D127"/>
    <mergeCell ref="A156:D156"/>
    <mergeCell ref="E156:F156"/>
    <mergeCell ref="G156:H156"/>
    <mergeCell ref="A330:H330"/>
    <mergeCell ref="B333:D333"/>
    <mergeCell ref="B334:D334"/>
    <mergeCell ref="B335:D335"/>
    <mergeCell ref="G352:H352"/>
    <mergeCell ref="A353:H353"/>
    <mergeCell ref="A352:D352"/>
    <mergeCell ref="E352:F352"/>
    <mergeCell ref="G253:H253"/>
    <mergeCell ref="E237:F237"/>
    <mergeCell ref="A220:D220"/>
    <mergeCell ref="E253:F253"/>
    <mergeCell ref="B257:D257"/>
    <mergeCell ref="A178:G178"/>
    <mergeCell ref="B142:D142"/>
    <mergeCell ref="B143:D143"/>
    <mergeCell ref="B122:D122"/>
    <mergeCell ref="B123:D123"/>
    <mergeCell ref="B124:D124"/>
    <mergeCell ref="A1:H2"/>
    <mergeCell ref="A63:H63"/>
    <mergeCell ref="A84:H84"/>
    <mergeCell ref="A64:D64"/>
    <mergeCell ref="E64:F64"/>
    <mergeCell ref="G64:H64"/>
    <mergeCell ref="A65:H65"/>
    <mergeCell ref="A66:H66"/>
    <mergeCell ref="B68:D68"/>
    <mergeCell ref="B69:D69"/>
    <mergeCell ref="A70:G70"/>
    <mergeCell ref="B77:D77"/>
    <mergeCell ref="B78:D78"/>
    <mergeCell ref="B79:D79"/>
    <mergeCell ref="B80:D80"/>
    <mergeCell ref="A81:G81"/>
    <mergeCell ref="A71:H71"/>
    <mergeCell ref="B73:D73"/>
    <mergeCell ref="B74:D74"/>
    <mergeCell ref="A23:D23"/>
    <mergeCell ref="E23:F23"/>
    <mergeCell ref="B59:D59"/>
    <mergeCell ref="A25:H25"/>
    <mergeCell ref="B47:D47"/>
    <mergeCell ref="B50:D50"/>
    <mergeCell ref="B29:D29"/>
    <mergeCell ref="A30:G30"/>
    <mergeCell ref="A31:H31"/>
    <mergeCell ref="B33:D33"/>
    <mergeCell ref="B34:D34"/>
    <mergeCell ref="A51:G51"/>
    <mergeCell ref="A41:G41"/>
    <mergeCell ref="B28:D28"/>
    <mergeCell ref="A43:D43"/>
    <mergeCell ref="E43:F43"/>
    <mergeCell ref="A52:H52"/>
    <mergeCell ref="B54:D54"/>
    <mergeCell ref="B26:D26"/>
    <mergeCell ref="B32:D32"/>
    <mergeCell ref="B27:D27"/>
    <mergeCell ref="A5:H5"/>
    <mergeCell ref="A6:H6"/>
    <mergeCell ref="B8:D8"/>
    <mergeCell ref="A10:G10"/>
    <mergeCell ref="A11:H11"/>
    <mergeCell ref="B13:D13"/>
    <mergeCell ref="B14:D14"/>
    <mergeCell ref="A15:G15"/>
    <mergeCell ref="A16:H16"/>
    <mergeCell ref="B18:D18"/>
    <mergeCell ref="A19:G19"/>
    <mergeCell ref="G23:H23"/>
    <mergeCell ref="A20:H20"/>
    <mergeCell ref="A21:G21"/>
    <mergeCell ref="A24:H24"/>
    <mergeCell ref="A394:G394"/>
    <mergeCell ref="A395:H395"/>
    <mergeCell ref="G43:H43"/>
    <mergeCell ref="A44:H44"/>
    <mergeCell ref="A45:H45"/>
    <mergeCell ref="A39:G39"/>
    <mergeCell ref="A40:H40"/>
    <mergeCell ref="B283:D283"/>
    <mergeCell ref="A275:H275"/>
    <mergeCell ref="B276:D276"/>
    <mergeCell ref="A286:H286"/>
    <mergeCell ref="A287:G287"/>
    <mergeCell ref="B281:D281"/>
    <mergeCell ref="A382:H382"/>
    <mergeCell ref="A381:G381"/>
    <mergeCell ref="B322:D322"/>
    <mergeCell ref="B323:D323"/>
    <mergeCell ref="B324:D324"/>
    <mergeCell ref="A326:H326"/>
    <mergeCell ref="A327:G327"/>
    <mergeCell ref="B313:D313"/>
    <mergeCell ref="B67:D67"/>
    <mergeCell ref="B72:D72"/>
    <mergeCell ref="A35:G35"/>
    <mergeCell ref="A36:H36"/>
    <mergeCell ref="B38:D38"/>
    <mergeCell ref="B223:D223"/>
    <mergeCell ref="B224:D224"/>
    <mergeCell ref="B225:D225"/>
    <mergeCell ref="A226:G226"/>
    <mergeCell ref="B228:D228"/>
    <mergeCell ref="B229:D229"/>
    <mergeCell ref="B230:D230"/>
    <mergeCell ref="A233:G233"/>
    <mergeCell ref="A234:H234"/>
    <mergeCell ref="A227:H227"/>
    <mergeCell ref="A255:H255"/>
    <mergeCell ref="B256:D256"/>
    <mergeCell ref="A288:H288"/>
    <mergeCell ref="B298:D298"/>
    <mergeCell ref="B299:D299"/>
    <mergeCell ref="B58:D58"/>
    <mergeCell ref="A452:XFD452"/>
    <mergeCell ref="A111:H111"/>
    <mergeCell ref="B93:D93"/>
    <mergeCell ref="B100:D100"/>
    <mergeCell ref="A478:D478"/>
    <mergeCell ref="E478:F478"/>
    <mergeCell ref="G478:H478"/>
    <mergeCell ref="B159:D159"/>
    <mergeCell ref="A253:D253"/>
    <mergeCell ref="A131:G131"/>
    <mergeCell ref="A130:H130"/>
    <mergeCell ref="A129:G129"/>
    <mergeCell ref="A290:H290"/>
    <mergeCell ref="A289:D289"/>
    <mergeCell ref="A274:H274"/>
    <mergeCell ref="B277:D277"/>
    <mergeCell ref="B278:D278"/>
    <mergeCell ref="A279:G279"/>
    <mergeCell ref="A280:H280"/>
    <mergeCell ref="B282:D282"/>
    <mergeCell ref="A451:G451"/>
    <mergeCell ref="A450:H450"/>
    <mergeCell ref="A449:G449"/>
    <mergeCell ref="A325:G325"/>
    <mergeCell ref="A479:H479"/>
    <mergeCell ref="A264:H264"/>
    <mergeCell ref="B265:D265"/>
    <mergeCell ref="A258:G258"/>
    <mergeCell ref="A254:H254"/>
    <mergeCell ref="A295:G295"/>
    <mergeCell ref="A296:H296"/>
    <mergeCell ref="E289:F289"/>
    <mergeCell ref="G289:H289"/>
    <mergeCell ref="G426:H426"/>
    <mergeCell ref="A427:H427"/>
    <mergeCell ref="A428:H428"/>
    <mergeCell ref="B446:D446"/>
    <mergeCell ref="B447:D447"/>
    <mergeCell ref="A396:G396"/>
    <mergeCell ref="A390:G390"/>
    <mergeCell ref="A391:H391"/>
    <mergeCell ref="A304:H304"/>
    <mergeCell ref="A273:D273"/>
    <mergeCell ref="E273:F273"/>
    <mergeCell ref="G273:H273"/>
    <mergeCell ref="B292:D292"/>
    <mergeCell ref="B293:D293"/>
    <mergeCell ref="B294:D294"/>
    <mergeCell ref="B499:D499"/>
    <mergeCell ref="A500:G500"/>
    <mergeCell ref="A501:H501"/>
    <mergeCell ref="A485:H485"/>
    <mergeCell ref="B486:D486"/>
    <mergeCell ref="B487:D487"/>
    <mergeCell ref="B488:D488"/>
    <mergeCell ref="B489:D489"/>
    <mergeCell ref="B490:D490"/>
    <mergeCell ref="A491:G491"/>
    <mergeCell ref="A492:H492"/>
    <mergeCell ref="B493:D493"/>
    <mergeCell ref="A480:H480"/>
    <mergeCell ref="B481:D481"/>
    <mergeCell ref="B482:D482"/>
    <mergeCell ref="B483:D483"/>
    <mergeCell ref="A484:G484"/>
    <mergeCell ref="B494:D494"/>
    <mergeCell ref="B495:D495"/>
    <mergeCell ref="B496:D496"/>
    <mergeCell ref="B497:D497"/>
    <mergeCell ref="A433:H433"/>
    <mergeCell ref="A432:G432"/>
    <mergeCell ref="A366:G366"/>
    <mergeCell ref="B355:D355"/>
    <mergeCell ref="B356:D356"/>
    <mergeCell ref="B357:D357"/>
    <mergeCell ref="B360:D360"/>
    <mergeCell ref="B362:D362"/>
    <mergeCell ref="B363:D363"/>
    <mergeCell ref="B361:D361"/>
    <mergeCell ref="A364:G364"/>
    <mergeCell ref="A365:H365"/>
    <mergeCell ref="A369:H369"/>
    <mergeCell ref="A370:H370"/>
    <mergeCell ref="B371:D371"/>
    <mergeCell ref="B372:D372"/>
    <mergeCell ref="E398:F398"/>
    <mergeCell ref="G398:H398"/>
    <mergeCell ref="A399:H399"/>
    <mergeCell ref="A386:H386"/>
    <mergeCell ref="A387:H387"/>
    <mergeCell ref="E426:F426"/>
    <mergeCell ref="A426:D426"/>
    <mergeCell ref="A367:H367"/>
    <mergeCell ref="A502:G502"/>
    <mergeCell ref="B498:D498"/>
    <mergeCell ref="A312:H312"/>
    <mergeCell ref="A328:H328"/>
    <mergeCell ref="A3:H3"/>
    <mergeCell ref="B248:D248"/>
    <mergeCell ref="A238:H238"/>
    <mergeCell ref="B240:D240"/>
    <mergeCell ref="A239:H239"/>
    <mergeCell ref="B241:D241"/>
    <mergeCell ref="B242:D242"/>
    <mergeCell ref="B247:D247"/>
    <mergeCell ref="B245:D245"/>
    <mergeCell ref="B246:D246"/>
    <mergeCell ref="A251:G251"/>
    <mergeCell ref="A243:G243"/>
    <mergeCell ref="A244:H244"/>
    <mergeCell ref="A249:G249"/>
    <mergeCell ref="A250:H250"/>
    <mergeCell ref="A235:G235"/>
    <mergeCell ref="B232:D232"/>
    <mergeCell ref="B231:D231"/>
    <mergeCell ref="A221:H221"/>
    <mergeCell ref="A222:H222"/>
    <mergeCell ref="B300:D300"/>
    <mergeCell ref="A301:G301"/>
    <mergeCell ref="A302:H302"/>
    <mergeCell ref="A303:G303"/>
    <mergeCell ref="B297:D297"/>
    <mergeCell ref="A291:H291"/>
    <mergeCell ref="B268:D268"/>
    <mergeCell ref="A269:G269"/>
    <mergeCell ref="A270:H270"/>
    <mergeCell ref="A271:G271"/>
  </mergeCells>
  <printOptions horizontalCentered="1"/>
  <pageMargins left="0.59055118110236227" right="0.11811023622047245" top="0.51181102362204722" bottom="0.98425196850393704" header="0" footer="0.31496062992125984"/>
  <pageSetup paperSize="9" scale="81" fitToHeight="0" orientation="portrait" horizontalDpi="300" verticalDpi="300" r:id="rId1"/>
  <headerFooter>
    <oddFooter>&amp;L&amp;G&amp;C&amp;"-,Negrito"&amp;9Camila Diel Bobrzyk
 &amp;"-,Regular"Engenheira Civil 
CREA MT025305&amp;R&amp;"Verdana,Normal"&amp;10Página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90" zoomScaleNormal="90" workbookViewId="0">
      <selection activeCell="C38" sqref="C38"/>
    </sheetView>
  </sheetViews>
  <sheetFormatPr defaultRowHeight="15"/>
  <cols>
    <col min="1" max="1" width="9.140625" customWidth="1"/>
    <col min="2" max="2" width="44.5703125" customWidth="1"/>
    <col min="3" max="3" width="38.5703125" customWidth="1"/>
    <col min="4" max="4" width="21.140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ht="15" customHeight="1">
      <c r="A1" s="665" t="s">
        <v>260</v>
      </c>
      <c r="B1" s="666"/>
      <c r="C1" s="666"/>
      <c r="D1" s="666"/>
      <c r="E1" s="666"/>
      <c r="F1" s="666"/>
      <c r="G1" s="666"/>
      <c r="H1" s="666"/>
      <c r="I1" s="666"/>
      <c r="J1" s="667"/>
    </row>
    <row r="2" spans="1:10" ht="35.25" customHeight="1">
      <c r="A2" s="297" t="s">
        <v>261</v>
      </c>
      <c r="B2" s="297" t="s">
        <v>262</v>
      </c>
      <c r="C2" s="196" t="s">
        <v>263</v>
      </c>
      <c r="D2" s="297" t="s">
        <v>264</v>
      </c>
      <c r="E2" s="297" t="s">
        <v>265</v>
      </c>
      <c r="F2" s="297" t="s">
        <v>266</v>
      </c>
      <c r="G2" s="197" t="s">
        <v>267</v>
      </c>
      <c r="H2" s="297" t="s">
        <v>268</v>
      </c>
      <c r="I2" s="296" t="s">
        <v>269</v>
      </c>
      <c r="J2" s="296" t="s">
        <v>270</v>
      </c>
    </row>
    <row r="3" spans="1:10">
      <c r="A3" s="652">
        <v>1</v>
      </c>
      <c r="B3" s="662" t="s">
        <v>400</v>
      </c>
      <c r="C3" s="248" t="s">
        <v>392</v>
      </c>
      <c r="D3" s="249" t="s">
        <v>393</v>
      </c>
      <c r="E3" s="250" t="s">
        <v>394</v>
      </c>
      <c r="F3" s="250"/>
      <c r="G3" s="251">
        <v>43661</v>
      </c>
      <c r="H3" s="252" t="s">
        <v>395</v>
      </c>
      <c r="I3" s="253">
        <v>350</v>
      </c>
      <c r="J3" s="663">
        <f>MEDIAN(I3:I5)</f>
        <v>350</v>
      </c>
    </row>
    <row r="4" spans="1:10">
      <c r="A4" s="653"/>
      <c r="B4" s="662"/>
      <c r="C4" s="248" t="s">
        <v>396</v>
      </c>
      <c r="D4" s="249" t="s">
        <v>397</v>
      </c>
      <c r="E4" s="250" t="s">
        <v>398</v>
      </c>
      <c r="F4" s="254"/>
      <c r="G4" s="251">
        <v>43661</v>
      </c>
      <c r="H4" s="252" t="s">
        <v>399</v>
      </c>
      <c r="I4" s="253"/>
      <c r="J4" s="663"/>
    </row>
    <row r="5" spans="1:10">
      <c r="A5" s="654"/>
      <c r="B5" s="662"/>
      <c r="C5" s="248"/>
      <c r="D5" s="249"/>
      <c r="E5" s="250"/>
      <c r="F5" s="254"/>
      <c r="G5" s="251"/>
      <c r="H5" s="252"/>
      <c r="I5" s="253"/>
      <c r="J5" s="663"/>
    </row>
    <row r="6" spans="1:10">
      <c r="A6" s="311"/>
      <c r="B6" s="312"/>
      <c r="C6" s="247"/>
      <c r="D6" s="313"/>
      <c r="E6" s="314"/>
      <c r="F6" s="313"/>
      <c r="G6" s="313"/>
      <c r="H6" s="315"/>
      <c r="I6" s="316"/>
      <c r="J6" s="310"/>
    </row>
    <row r="7" spans="1:10">
      <c r="A7" s="661">
        <v>2</v>
      </c>
      <c r="B7" s="664" t="s">
        <v>636</v>
      </c>
      <c r="C7" s="436" t="s">
        <v>637</v>
      </c>
      <c r="D7" s="255" t="s">
        <v>638</v>
      </c>
      <c r="E7" s="198" t="s">
        <v>639</v>
      </c>
      <c r="F7" s="198" t="s">
        <v>640</v>
      </c>
      <c r="G7" s="199">
        <v>43661</v>
      </c>
      <c r="H7" s="201" t="s">
        <v>395</v>
      </c>
      <c r="I7" s="200">
        <v>4.38</v>
      </c>
      <c r="J7" s="663">
        <f>MEDIAN(I7:I9)</f>
        <v>4.9000000000000004</v>
      </c>
    </row>
    <row r="8" spans="1:10">
      <c r="A8" s="661"/>
      <c r="B8" s="664"/>
      <c r="C8" s="437" t="s">
        <v>641</v>
      </c>
      <c r="D8" s="255" t="s">
        <v>642</v>
      </c>
      <c r="E8" s="201" t="s">
        <v>643</v>
      </c>
      <c r="F8" s="198" t="s">
        <v>644</v>
      </c>
      <c r="G8" s="199">
        <v>43661</v>
      </c>
      <c r="H8" s="201" t="s">
        <v>395</v>
      </c>
      <c r="I8" s="200">
        <v>20.5</v>
      </c>
      <c r="J8" s="663"/>
    </row>
    <row r="9" spans="1:10">
      <c r="A9" s="661"/>
      <c r="B9" s="664"/>
      <c r="C9" s="436" t="s">
        <v>645</v>
      </c>
      <c r="D9" s="255"/>
      <c r="E9" s="201" t="s">
        <v>646</v>
      </c>
      <c r="F9" s="201" t="s">
        <v>647</v>
      </c>
      <c r="G9" s="199">
        <v>43661</v>
      </c>
      <c r="H9" s="201" t="s">
        <v>395</v>
      </c>
      <c r="I9" s="200">
        <v>4.9000000000000004</v>
      </c>
      <c r="J9" s="663"/>
    </row>
    <row r="10" spans="1:10">
      <c r="J10" s="346"/>
    </row>
    <row r="11" spans="1:10">
      <c r="A11" s="661">
        <v>3</v>
      </c>
      <c r="B11" s="662" t="s">
        <v>949</v>
      </c>
      <c r="C11" s="248" t="s">
        <v>651</v>
      </c>
      <c r="D11" s="249" t="s">
        <v>652</v>
      </c>
      <c r="E11" s="250" t="s">
        <v>653</v>
      </c>
      <c r="F11" s="250" t="s">
        <v>654</v>
      </c>
      <c r="G11" s="251">
        <v>43516</v>
      </c>
      <c r="H11" s="252" t="s">
        <v>399</v>
      </c>
      <c r="I11" s="253">
        <v>0.16</v>
      </c>
      <c r="J11" s="663">
        <f>MEDIAN(I11:I13)</f>
        <v>0.12</v>
      </c>
    </row>
    <row r="12" spans="1:10">
      <c r="A12" s="661"/>
      <c r="B12" s="662"/>
      <c r="C12" s="248" t="s">
        <v>655</v>
      </c>
      <c r="D12" s="249" t="s">
        <v>656</v>
      </c>
      <c r="E12" s="250" t="s">
        <v>657</v>
      </c>
      <c r="F12" s="254" t="s">
        <v>658</v>
      </c>
      <c r="G12" s="251">
        <v>43636</v>
      </c>
      <c r="H12" s="252" t="s">
        <v>399</v>
      </c>
      <c r="I12" s="253">
        <v>0.12</v>
      </c>
      <c r="J12" s="663"/>
    </row>
    <row r="13" spans="1:10">
      <c r="A13" s="661"/>
      <c r="B13" s="662"/>
      <c r="C13" s="248" t="s">
        <v>405</v>
      </c>
      <c r="D13" s="249" t="s">
        <v>659</v>
      </c>
      <c r="E13" s="250" t="s">
        <v>660</v>
      </c>
      <c r="F13" s="254" t="s">
        <v>661</v>
      </c>
      <c r="G13" s="251">
        <v>43641</v>
      </c>
      <c r="H13" s="252" t="s">
        <v>399</v>
      </c>
      <c r="I13" s="253">
        <v>0.1</v>
      </c>
      <c r="J13" s="663"/>
    </row>
    <row r="14" spans="1:10">
      <c r="J14" s="346"/>
    </row>
    <row r="15" spans="1:10">
      <c r="A15" s="661">
        <v>4</v>
      </c>
      <c r="B15" s="662" t="s">
        <v>948</v>
      </c>
      <c r="C15" s="248" t="s">
        <v>651</v>
      </c>
      <c r="D15" s="249" t="s">
        <v>652</v>
      </c>
      <c r="E15" s="250" t="s">
        <v>653</v>
      </c>
      <c r="F15" s="250" t="s">
        <v>654</v>
      </c>
      <c r="G15" s="251">
        <v>43516</v>
      </c>
      <c r="H15" s="252" t="s">
        <v>399</v>
      </c>
      <c r="I15" s="253">
        <v>0.16</v>
      </c>
      <c r="J15" s="663">
        <f>MEDIAN(I15:I17)</f>
        <v>0.12</v>
      </c>
    </row>
    <row r="16" spans="1:10">
      <c r="A16" s="661"/>
      <c r="B16" s="662"/>
      <c r="C16" s="248" t="s">
        <v>655</v>
      </c>
      <c r="D16" s="249" t="s">
        <v>656</v>
      </c>
      <c r="E16" s="250" t="s">
        <v>657</v>
      </c>
      <c r="F16" s="254" t="s">
        <v>658</v>
      </c>
      <c r="G16" s="251">
        <v>43636</v>
      </c>
      <c r="H16" s="252" t="s">
        <v>399</v>
      </c>
      <c r="I16" s="253">
        <v>0.12</v>
      </c>
      <c r="J16" s="663"/>
    </row>
    <row r="17" spans="1:10">
      <c r="A17" s="661"/>
      <c r="B17" s="662"/>
      <c r="C17" s="248" t="s">
        <v>405</v>
      </c>
      <c r="D17" s="249" t="s">
        <v>659</v>
      </c>
      <c r="E17" s="250" t="s">
        <v>660</v>
      </c>
      <c r="F17" s="254" t="s">
        <v>661</v>
      </c>
      <c r="G17" s="251">
        <v>43641</v>
      </c>
      <c r="H17" s="252" t="s">
        <v>399</v>
      </c>
      <c r="I17" s="253">
        <v>0.1</v>
      </c>
      <c r="J17" s="663"/>
    </row>
    <row r="18" spans="1:10">
      <c r="J18" s="346"/>
    </row>
    <row r="19" spans="1:10" ht="15" customHeight="1">
      <c r="A19" s="652">
        <v>5</v>
      </c>
      <c r="B19" s="655" t="s">
        <v>1001</v>
      </c>
      <c r="C19" s="248" t="s">
        <v>651</v>
      </c>
      <c r="D19" s="249" t="s">
        <v>652</v>
      </c>
      <c r="E19" s="250" t="s">
        <v>653</v>
      </c>
      <c r="F19" s="250" t="s">
        <v>654</v>
      </c>
      <c r="G19" s="251">
        <v>43516</v>
      </c>
      <c r="H19" s="252" t="s">
        <v>399</v>
      </c>
      <c r="I19" s="253">
        <v>0.2</v>
      </c>
      <c r="J19" s="658">
        <f>MEDIAN(I19:I21)</f>
        <v>0.2</v>
      </c>
    </row>
    <row r="20" spans="1:10">
      <c r="A20" s="653"/>
      <c r="B20" s="656"/>
      <c r="C20" s="248" t="s">
        <v>655</v>
      </c>
      <c r="D20" s="249" t="s">
        <v>656</v>
      </c>
      <c r="E20" s="250" t="s">
        <v>657</v>
      </c>
      <c r="F20" s="254" t="s">
        <v>658</v>
      </c>
      <c r="G20" s="251">
        <v>43636</v>
      </c>
      <c r="H20" s="252" t="s">
        <v>399</v>
      </c>
      <c r="I20" s="253">
        <v>0.35</v>
      </c>
      <c r="J20" s="659"/>
    </row>
    <row r="21" spans="1:10">
      <c r="A21" s="654"/>
      <c r="B21" s="657"/>
      <c r="C21" s="248" t="s">
        <v>405</v>
      </c>
      <c r="D21" s="249" t="s">
        <v>659</v>
      </c>
      <c r="E21" s="250" t="s">
        <v>660</v>
      </c>
      <c r="F21" s="254" t="s">
        <v>661</v>
      </c>
      <c r="G21" s="251">
        <v>43641</v>
      </c>
      <c r="H21" s="252" t="s">
        <v>399</v>
      </c>
      <c r="I21" s="253">
        <v>0.11</v>
      </c>
      <c r="J21" s="660"/>
    </row>
    <row r="22" spans="1:10">
      <c r="A22" s="330"/>
      <c r="B22" s="331"/>
      <c r="C22" s="332"/>
      <c r="D22" s="333"/>
      <c r="E22" s="332"/>
      <c r="F22" s="334"/>
      <c r="G22" s="335"/>
      <c r="H22" s="336"/>
      <c r="I22" s="337"/>
      <c r="J22" s="338"/>
    </row>
    <row r="23" spans="1:10">
      <c r="A23" s="652">
        <v>6</v>
      </c>
      <c r="B23" s="655" t="s">
        <v>1002</v>
      </c>
      <c r="C23" s="248" t="s">
        <v>651</v>
      </c>
      <c r="D23" s="249" t="s">
        <v>652</v>
      </c>
      <c r="E23" s="250" t="s">
        <v>653</v>
      </c>
      <c r="F23" s="250" t="s">
        <v>654</v>
      </c>
      <c r="G23" s="251">
        <v>43516</v>
      </c>
      <c r="H23" s="252" t="s">
        <v>399</v>
      </c>
      <c r="I23" s="253">
        <v>0.3</v>
      </c>
      <c r="J23" s="658">
        <f>MEDIAN(I23:I25)</f>
        <v>0.22</v>
      </c>
    </row>
    <row r="24" spans="1:10">
      <c r="A24" s="653"/>
      <c r="B24" s="656"/>
      <c r="C24" s="248" t="s">
        <v>655</v>
      </c>
      <c r="D24" s="249" t="s">
        <v>656</v>
      </c>
      <c r="E24" s="250" t="s">
        <v>657</v>
      </c>
      <c r="F24" s="254" t="s">
        <v>658</v>
      </c>
      <c r="G24" s="251">
        <v>43636</v>
      </c>
      <c r="H24" s="252" t="s">
        <v>399</v>
      </c>
      <c r="I24" s="253">
        <v>0.18</v>
      </c>
      <c r="J24" s="659"/>
    </row>
    <row r="25" spans="1:10">
      <c r="A25" s="654"/>
      <c r="B25" s="657"/>
      <c r="C25" s="248" t="s">
        <v>405</v>
      </c>
      <c r="D25" s="249" t="s">
        <v>659</v>
      </c>
      <c r="E25" s="250" t="s">
        <v>660</v>
      </c>
      <c r="F25" s="254" t="s">
        <v>661</v>
      </c>
      <c r="G25" s="251">
        <v>43641</v>
      </c>
      <c r="H25" s="252" t="s">
        <v>399</v>
      </c>
      <c r="I25" s="253">
        <v>0.22</v>
      </c>
      <c r="J25" s="660"/>
    </row>
    <row r="26" spans="1:10">
      <c r="A26" s="330"/>
      <c r="B26" s="331"/>
      <c r="C26" s="332"/>
      <c r="D26" s="333"/>
      <c r="E26" s="332"/>
      <c r="F26" s="334"/>
      <c r="G26" s="335"/>
      <c r="H26" s="336"/>
      <c r="I26" s="337"/>
      <c r="J26" s="338"/>
    </row>
    <row r="27" spans="1:10">
      <c r="A27" s="652">
        <v>7</v>
      </c>
      <c r="B27" s="655" t="s">
        <v>1003</v>
      </c>
      <c r="C27" s="248" t="s">
        <v>651</v>
      </c>
      <c r="D27" s="249" t="s">
        <v>652</v>
      </c>
      <c r="E27" s="250" t="s">
        <v>653</v>
      </c>
      <c r="F27" s="250" t="s">
        <v>654</v>
      </c>
      <c r="G27" s="251">
        <v>43516</v>
      </c>
      <c r="H27" s="252" t="s">
        <v>399</v>
      </c>
      <c r="I27" s="253">
        <v>3.12</v>
      </c>
      <c r="J27" s="658">
        <f>MEDIAN(I27:I29)</f>
        <v>1.39</v>
      </c>
    </row>
    <row r="28" spans="1:10">
      <c r="A28" s="653"/>
      <c r="B28" s="656"/>
      <c r="C28" s="248" t="s">
        <v>655</v>
      </c>
      <c r="D28" s="249" t="s">
        <v>656</v>
      </c>
      <c r="E28" s="250" t="s">
        <v>657</v>
      </c>
      <c r="F28" s="254" t="s">
        <v>658</v>
      </c>
      <c r="G28" s="251">
        <v>43636</v>
      </c>
      <c r="H28" s="252" t="s">
        <v>399</v>
      </c>
      <c r="I28" s="253">
        <v>1.39</v>
      </c>
      <c r="J28" s="659"/>
    </row>
    <row r="29" spans="1:10">
      <c r="A29" s="654"/>
      <c r="B29" s="657"/>
      <c r="C29" s="248" t="s">
        <v>405</v>
      </c>
      <c r="D29" s="249" t="s">
        <v>659</v>
      </c>
      <c r="E29" s="250" t="s">
        <v>660</v>
      </c>
      <c r="F29" s="254" t="s">
        <v>661</v>
      </c>
      <c r="G29" s="251">
        <v>43641</v>
      </c>
      <c r="H29" s="252" t="s">
        <v>399</v>
      </c>
      <c r="I29" s="253">
        <v>1.38</v>
      </c>
      <c r="J29" s="660"/>
    </row>
    <row r="30" spans="1:10">
      <c r="A30" s="330"/>
      <c r="B30" s="331"/>
      <c r="C30" s="332"/>
      <c r="D30" s="333"/>
      <c r="E30" s="332"/>
      <c r="F30" s="334"/>
      <c r="G30" s="335"/>
      <c r="H30" s="336"/>
      <c r="I30" s="337"/>
      <c r="J30" s="338"/>
    </row>
    <row r="31" spans="1:10">
      <c r="A31" s="652">
        <v>8</v>
      </c>
      <c r="B31" s="655" t="s">
        <v>1005</v>
      </c>
      <c r="C31" s="248" t="s">
        <v>984</v>
      </c>
      <c r="D31" s="249" t="s">
        <v>987</v>
      </c>
      <c r="E31" s="250" t="s">
        <v>983</v>
      </c>
      <c r="F31" s="250" t="s">
        <v>985</v>
      </c>
      <c r="G31" s="251">
        <v>43922</v>
      </c>
      <c r="H31" s="252" t="s">
        <v>399</v>
      </c>
      <c r="I31" s="253">
        <v>12592</v>
      </c>
      <c r="J31" s="658">
        <f>MEDIAN(I31:I33)</f>
        <v>12592</v>
      </c>
    </row>
    <row r="32" spans="1:10">
      <c r="A32" s="653"/>
      <c r="B32" s="656"/>
      <c r="C32" s="248"/>
      <c r="D32" s="249"/>
      <c r="E32" s="250"/>
      <c r="F32" s="254"/>
      <c r="G32" s="251"/>
      <c r="H32" s="252"/>
      <c r="I32" s="253"/>
      <c r="J32" s="659"/>
    </row>
    <row r="33" spans="1:10">
      <c r="A33" s="654"/>
      <c r="B33" s="657"/>
      <c r="C33" s="248"/>
      <c r="D33" s="249"/>
      <c r="E33" s="250"/>
      <c r="F33" s="254"/>
      <c r="G33" s="251"/>
      <c r="H33" s="252"/>
      <c r="I33" s="253"/>
      <c r="J33" s="660"/>
    </row>
    <row r="35" spans="1:10">
      <c r="A35" s="652">
        <v>9</v>
      </c>
      <c r="B35" s="655" t="s">
        <v>986</v>
      </c>
      <c r="C35" s="248" t="s">
        <v>984</v>
      </c>
      <c r="D35" s="249" t="s">
        <v>987</v>
      </c>
      <c r="E35" s="250" t="s">
        <v>983</v>
      </c>
      <c r="F35" s="250" t="s">
        <v>985</v>
      </c>
      <c r="G35" s="251">
        <v>43922</v>
      </c>
      <c r="H35" s="252" t="s">
        <v>399</v>
      </c>
      <c r="I35" s="253">
        <v>1750</v>
      </c>
      <c r="J35" s="658">
        <f>MEDIAN(I35:I37)</f>
        <v>1750</v>
      </c>
    </row>
    <row r="36" spans="1:10">
      <c r="A36" s="653"/>
      <c r="B36" s="656"/>
      <c r="C36" s="248"/>
      <c r="D36" s="249"/>
      <c r="E36" s="250"/>
      <c r="F36" s="254"/>
      <c r="G36" s="251"/>
      <c r="H36" s="252"/>
      <c r="I36" s="253"/>
      <c r="J36" s="659"/>
    </row>
    <row r="37" spans="1:10">
      <c r="A37" s="654"/>
      <c r="B37" s="657"/>
      <c r="C37" s="248"/>
      <c r="D37" s="249"/>
      <c r="E37" s="250"/>
      <c r="F37" s="254"/>
      <c r="G37" s="251"/>
      <c r="H37" s="252"/>
      <c r="I37" s="253"/>
      <c r="J37" s="660"/>
    </row>
  </sheetData>
  <mergeCells count="28">
    <mergeCell ref="A7:A9"/>
    <mergeCell ref="B7:B9"/>
    <mergeCell ref="J7:J9"/>
    <mergeCell ref="A1:J1"/>
    <mergeCell ref="A3:A5"/>
    <mergeCell ref="B3:B5"/>
    <mergeCell ref="J3:J5"/>
    <mergeCell ref="A15:A17"/>
    <mergeCell ref="B15:B17"/>
    <mergeCell ref="J15:J17"/>
    <mergeCell ref="A11:A13"/>
    <mergeCell ref="B11:B13"/>
    <mergeCell ref="J11:J13"/>
    <mergeCell ref="A27:A29"/>
    <mergeCell ref="B27:B29"/>
    <mergeCell ref="J27:J29"/>
    <mergeCell ref="A19:A21"/>
    <mergeCell ref="B19:B21"/>
    <mergeCell ref="J19:J21"/>
    <mergeCell ref="A23:A25"/>
    <mergeCell ref="B23:B25"/>
    <mergeCell ref="J23:J25"/>
    <mergeCell ref="A31:A33"/>
    <mergeCell ref="B31:B33"/>
    <mergeCell ref="J31:J33"/>
    <mergeCell ref="A35:A37"/>
    <mergeCell ref="B35:B37"/>
    <mergeCell ref="J35:J37"/>
  </mergeCells>
  <conditionalFormatting sqref="B1:B2">
    <cfRule type="duplicateValues" dxfId="31" priority="865"/>
  </conditionalFormatting>
  <conditionalFormatting sqref="A1:A2">
    <cfRule type="duplicateValues" dxfId="30" priority="866"/>
  </conditionalFormatting>
  <conditionalFormatting sqref="B3:B5">
    <cfRule type="duplicateValues" dxfId="29" priority="209"/>
  </conditionalFormatting>
  <conditionalFormatting sqref="A3:A5">
    <cfRule type="duplicateValues" dxfId="28" priority="202"/>
  </conditionalFormatting>
  <conditionalFormatting sqref="A3:A5">
    <cfRule type="duplicateValues" dxfId="27" priority="203"/>
  </conditionalFormatting>
  <conditionalFormatting sqref="A6">
    <cfRule type="duplicateValues" dxfId="26" priority="887"/>
  </conditionalFormatting>
  <conditionalFormatting sqref="B7:B9">
    <cfRule type="duplicateValues" dxfId="25" priority="90"/>
  </conditionalFormatting>
  <conditionalFormatting sqref="A7:A9">
    <cfRule type="duplicateValues" dxfId="24" priority="91"/>
  </conditionalFormatting>
  <conditionalFormatting sqref="A7:A9">
    <cfRule type="duplicateValues" dxfId="23" priority="92"/>
  </conditionalFormatting>
  <conditionalFormatting sqref="B11:B13">
    <cfRule type="duplicateValues" dxfId="22" priority="75"/>
  </conditionalFormatting>
  <conditionalFormatting sqref="A11:A13">
    <cfRule type="duplicateValues" dxfId="21" priority="76"/>
  </conditionalFormatting>
  <conditionalFormatting sqref="A11:A13">
    <cfRule type="duplicateValues" dxfId="20" priority="77"/>
  </conditionalFormatting>
  <conditionalFormatting sqref="B15:B17">
    <cfRule type="duplicateValues" dxfId="19" priority="72"/>
  </conditionalFormatting>
  <conditionalFormatting sqref="A15:A17">
    <cfRule type="duplicateValues" dxfId="18" priority="73"/>
  </conditionalFormatting>
  <conditionalFormatting sqref="A15:A17">
    <cfRule type="duplicateValues" dxfId="17" priority="74"/>
  </conditionalFormatting>
  <conditionalFormatting sqref="B19:B21">
    <cfRule type="duplicateValues" dxfId="16" priority="44"/>
  </conditionalFormatting>
  <conditionalFormatting sqref="A19:A21">
    <cfRule type="duplicateValues" dxfId="15" priority="45"/>
  </conditionalFormatting>
  <conditionalFormatting sqref="A19:A21">
    <cfRule type="duplicateValues" dxfId="14" priority="46"/>
  </conditionalFormatting>
  <conditionalFormatting sqref="B23:B25">
    <cfRule type="duplicateValues" dxfId="13" priority="41"/>
  </conditionalFormatting>
  <conditionalFormatting sqref="A23:A25">
    <cfRule type="duplicateValues" dxfId="12" priority="42"/>
  </conditionalFormatting>
  <conditionalFormatting sqref="A23:A25">
    <cfRule type="duplicateValues" dxfId="11" priority="43"/>
  </conditionalFormatting>
  <conditionalFormatting sqref="B27:B29">
    <cfRule type="duplicateValues" dxfId="10" priority="38"/>
  </conditionalFormatting>
  <conditionalFormatting sqref="A27:A29">
    <cfRule type="duplicateValues" dxfId="9" priority="39"/>
  </conditionalFormatting>
  <conditionalFormatting sqref="A27:A29">
    <cfRule type="duplicateValues" dxfId="8" priority="40"/>
  </conditionalFormatting>
  <conditionalFormatting sqref="B22 B26 B30">
    <cfRule type="duplicateValues" dxfId="7" priority="47"/>
  </conditionalFormatting>
  <conditionalFormatting sqref="A22 A26 A30">
    <cfRule type="duplicateValues" dxfId="6" priority="48"/>
  </conditionalFormatting>
  <conditionalFormatting sqref="B31:B33">
    <cfRule type="duplicateValues" dxfId="5" priority="4"/>
  </conditionalFormatting>
  <conditionalFormatting sqref="A31:A33">
    <cfRule type="duplicateValues" dxfId="4" priority="5"/>
  </conditionalFormatting>
  <conditionalFormatting sqref="A31:A33">
    <cfRule type="duplicateValues" dxfId="3" priority="6"/>
  </conditionalFormatting>
  <conditionalFormatting sqref="B35:B37">
    <cfRule type="duplicateValues" dxfId="2" priority="1"/>
  </conditionalFormatting>
  <conditionalFormatting sqref="A35:A37">
    <cfRule type="duplicateValues" dxfId="1" priority="2"/>
  </conditionalFormatting>
  <conditionalFormatting sqref="A35:A37">
    <cfRule type="duplicateValues" dxfId="0" priority="3"/>
  </conditionalFormatting>
  <pageMargins left="0.51181102362204722" right="0.5118110236220472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zoomScale="130" zoomScaleNormal="130" workbookViewId="0">
      <selection activeCell="G3" sqref="G3"/>
    </sheetView>
  </sheetViews>
  <sheetFormatPr defaultRowHeight="15"/>
  <cols>
    <col min="1" max="1" width="33.7109375" customWidth="1"/>
    <col min="2" max="2" width="18.28515625" customWidth="1"/>
    <col min="3" max="3" width="17.85546875" customWidth="1"/>
    <col min="4" max="4" width="18.85546875" customWidth="1"/>
    <col min="5" max="5" width="18.7109375" customWidth="1"/>
    <col min="6" max="6" width="14" customWidth="1"/>
    <col min="7" max="7" width="21.85546875" customWidth="1"/>
    <col min="8" max="8" width="16.28515625" customWidth="1"/>
    <col min="9" max="9" width="26.28515625" customWidth="1"/>
    <col min="10" max="10" width="12.85546875" customWidth="1"/>
    <col min="13" max="13" width="12.85546875" customWidth="1"/>
  </cols>
  <sheetData>
    <row r="1" spans="1:9" ht="18.75">
      <c r="A1" s="686" t="s">
        <v>280</v>
      </c>
      <c r="B1" s="687"/>
      <c r="C1" s="687"/>
      <c r="D1" s="687"/>
      <c r="E1" s="687"/>
      <c r="F1" s="687"/>
      <c r="G1" s="688"/>
    </row>
    <row r="2" spans="1:9">
      <c r="A2" s="675" t="s">
        <v>281</v>
      </c>
      <c r="B2" s="676"/>
      <c r="C2" s="676"/>
      <c r="D2" s="676"/>
      <c r="E2" s="676"/>
      <c r="F2" s="676"/>
      <c r="G2" s="677"/>
    </row>
    <row r="3" spans="1:9" s="346" customFormat="1">
      <c r="A3" s="689" t="s">
        <v>414</v>
      </c>
      <c r="B3" s="690"/>
      <c r="C3" s="690"/>
      <c r="D3" s="690"/>
      <c r="E3" s="690"/>
      <c r="F3" s="690"/>
      <c r="G3" s="369">
        <f>Orçamento!$B$6*0.3*1.3</f>
        <v>55.48</v>
      </c>
    </row>
    <row r="4" spans="1:9" s="346" customFormat="1">
      <c r="A4" s="689" t="s">
        <v>306</v>
      </c>
      <c r="B4" s="690"/>
      <c r="C4" s="690"/>
      <c r="D4" s="690"/>
      <c r="E4" s="690"/>
      <c r="F4" s="690"/>
      <c r="G4" s="369">
        <f>Orçamento!$B$6</f>
        <v>142.26</v>
      </c>
    </row>
    <row r="5" spans="1:9">
      <c r="A5" s="671" t="s">
        <v>178</v>
      </c>
      <c r="B5" s="671"/>
      <c r="C5" s="671"/>
      <c r="D5" s="671"/>
      <c r="E5" s="671"/>
      <c r="F5" s="671"/>
      <c r="G5" s="671"/>
    </row>
    <row r="6" spans="1:9">
      <c r="A6" s="213" t="s">
        <v>282</v>
      </c>
      <c r="B6" s="213" t="s">
        <v>283</v>
      </c>
      <c r="C6" s="213" t="s">
        <v>284</v>
      </c>
      <c r="D6" s="213" t="s">
        <v>285</v>
      </c>
      <c r="E6" s="213"/>
      <c r="F6" s="213"/>
      <c r="G6" s="213"/>
    </row>
    <row r="7" spans="1:9">
      <c r="A7" s="339" t="s">
        <v>667</v>
      </c>
      <c r="B7" s="341">
        <v>0</v>
      </c>
      <c r="C7" s="215">
        <v>3</v>
      </c>
      <c r="D7" s="215">
        <f t="shared" ref="D7:D15" si="0">B7*C7</f>
        <v>0</v>
      </c>
      <c r="E7" s="215"/>
      <c r="F7" s="215"/>
      <c r="G7" s="215"/>
      <c r="I7" s="218"/>
    </row>
    <row r="8" spans="1:9">
      <c r="A8" s="339" t="s">
        <v>684</v>
      </c>
      <c r="B8" s="341">
        <v>4</v>
      </c>
      <c r="C8" s="215">
        <v>3</v>
      </c>
      <c r="D8" s="215">
        <f t="shared" si="0"/>
        <v>12</v>
      </c>
      <c r="E8" s="215"/>
      <c r="F8" s="215"/>
      <c r="G8" s="215"/>
    </row>
    <row r="9" spans="1:9">
      <c r="A9" s="339" t="s">
        <v>668</v>
      </c>
      <c r="B9" s="341">
        <v>6.5</v>
      </c>
      <c r="C9" s="215">
        <v>3</v>
      </c>
      <c r="D9" s="215">
        <f t="shared" si="0"/>
        <v>19.5</v>
      </c>
      <c r="E9" s="216"/>
      <c r="F9" s="216"/>
      <c r="G9" s="216"/>
      <c r="I9" s="218"/>
    </row>
    <row r="10" spans="1:9" ht="16.5" customHeight="1">
      <c r="A10" s="339" t="s">
        <v>664</v>
      </c>
      <c r="B10" s="341">
        <v>25.1</v>
      </c>
      <c r="C10" s="215">
        <v>3</v>
      </c>
      <c r="D10" s="215">
        <f t="shared" si="0"/>
        <v>75.3</v>
      </c>
      <c r="E10" s="215"/>
      <c r="F10" s="215"/>
      <c r="G10" s="215"/>
    </row>
    <row r="11" spans="1:9" ht="16.5" customHeight="1">
      <c r="A11" s="339" t="s">
        <v>728</v>
      </c>
      <c r="B11" s="341">
        <v>3.45</v>
      </c>
      <c r="C11" s="215">
        <v>3</v>
      </c>
      <c r="D11" s="215">
        <f>C11*B11</f>
        <v>10.35</v>
      </c>
      <c r="E11" s="215"/>
      <c r="F11" s="215"/>
      <c r="G11" s="215"/>
    </row>
    <row r="12" spans="1:9" ht="24" customHeight="1">
      <c r="A12" s="339" t="s">
        <v>787</v>
      </c>
      <c r="B12" s="341">
        <v>1.36</v>
      </c>
      <c r="C12" s="215">
        <v>0.45</v>
      </c>
      <c r="D12" s="215">
        <f>C12*B12</f>
        <v>0.61</v>
      </c>
      <c r="E12" s="215"/>
      <c r="F12" s="215"/>
      <c r="G12" s="215"/>
    </row>
    <row r="13" spans="1:9">
      <c r="A13" s="339" t="s">
        <v>665</v>
      </c>
      <c r="B13" s="341">
        <v>4.42</v>
      </c>
      <c r="C13" s="215">
        <v>3</v>
      </c>
      <c r="D13" s="215">
        <f t="shared" si="0"/>
        <v>13.26</v>
      </c>
      <c r="E13" s="215"/>
      <c r="F13" s="215"/>
      <c r="G13" s="215"/>
    </row>
    <row r="14" spans="1:9">
      <c r="A14" s="339" t="s">
        <v>816</v>
      </c>
      <c r="B14" s="341">
        <v>9</v>
      </c>
      <c r="C14" s="215">
        <v>0.9</v>
      </c>
      <c r="D14" s="215">
        <f t="shared" ref="D14" si="1">B14*C14</f>
        <v>8.1</v>
      </c>
      <c r="E14" s="215"/>
      <c r="F14" s="215"/>
      <c r="G14" s="215"/>
    </row>
    <row r="15" spans="1:9">
      <c r="A15" s="339" t="s">
        <v>666</v>
      </c>
      <c r="B15" s="341">
        <v>2</v>
      </c>
      <c r="C15" s="215">
        <v>3</v>
      </c>
      <c r="D15" s="215">
        <f t="shared" si="0"/>
        <v>6</v>
      </c>
      <c r="E15" s="215"/>
      <c r="F15" s="215"/>
      <c r="G15" s="215"/>
    </row>
    <row r="16" spans="1:9">
      <c r="A16" s="672" t="s">
        <v>307</v>
      </c>
      <c r="B16" s="673"/>
      <c r="C16" s="674"/>
      <c r="D16" s="231">
        <f>SUM(D7:D15)</f>
        <v>145.12</v>
      </c>
      <c r="E16" s="219"/>
      <c r="F16" s="219"/>
      <c r="G16" s="220"/>
    </row>
    <row r="17" spans="1:9">
      <c r="A17" s="678" t="s">
        <v>287</v>
      </c>
      <c r="B17" s="679"/>
      <c r="C17" s="680"/>
      <c r="D17" s="229">
        <f>D16</f>
        <v>145.12</v>
      </c>
      <c r="E17" s="230"/>
      <c r="F17" s="230"/>
      <c r="G17" s="230"/>
    </row>
    <row r="18" spans="1:9">
      <c r="A18" s="526" t="s">
        <v>18</v>
      </c>
      <c r="B18" s="526"/>
      <c r="C18" s="526"/>
      <c r="D18" s="526"/>
      <c r="E18" s="526"/>
      <c r="F18" s="526"/>
      <c r="G18" s="526"/>
    </row>
    <row r="19" spans="1:9">
      <c r="A19" s="668" t="s">
        <v>89</v>
      </c>
      <c r="B19" s="669" t="s">
        <v>293</v>
      </c>
      <c r="C19" s="670"/>
      <c r="D19" s="668" t="s">
        <v>288</v>
      </c>
      <c r="E19" s="668" t="s">
        <v>290</v>
      </c>
      <c r="F19" s="668" t="s">
        <v>291</v>
      </c>
      <c r="G19" s="668" t="s">
        <v>292</v>
      </c>
      <c r="H19" s="668" t="s">
        <v>325</v>
      </c>
    </row>
    <row r="20" spans="1:9">
      <c r="A20" s="668"/>
      <c r="B20" s="213" t="s">
        <v>289</v>
      </c>
      <c r="C20" s="213" t="s">
        <v>284</v>
      </c>
      <c r="D20" s="668"/>
      <c r="E20" s="668"/>
      <c r="F20" s="668"/>
      <c r="G20" s="668"/>
      <c r="H20" s="668"/>
    </row>
    <row r="21" spans="1:9">
      <c r="A21" s="683" t="s">
        <v>865</v>
      </c>
      <c r="B21" s="684"/>
      <c r="C21" s="684"/>
      <c r="D21" s="684"/>
      <c r="E21" s="684"/>
      <c r="F21" s="684"/>
      <c r="G21" s="684"/>
      <c r="H21" s="685"/>
    </row>
    <row r="22" spans="1:9" ht="30">
      <c r="A22" s="202" t="s">
        <v>294</v>
      </c>
      <c r="B22" s="215">
        <v>2</v>
      </c>
      <c r="C22" s="215">
        <v>2.1</v>
      </c>
      <c r="D22" s="215">
        <v>1</v>
      </c>
      <c r="E22" s="340" t="s">
        <v>669</v>
      </c>
      <c r="F22" s="340" t="s">
        <v>672</v>
      </c>
      <c r="G22" s="340" t="s">
        <v>679</v>
      </c>
      <c r="H22" s="202">
        <v>4.2</v>
      </c>
    </row>
    <row r="23" spans="1:9">
      <c r="A23" s="202" t="s">
        <v>295</v>
      </c>
      <c r="B23" s="215">
        <v>0.9</v>
      </c>
      <c r="C23" s="215">
        <v>2.1</v>
      </c>
      <c r="D23" s="215">
        <v>1</v>
      </c>
      <c r="E23" s="340" t="s">
        <v>670</v>
      </c>
      <c r="F23" s="340" t="s">
        <v>673</v>
      </c>
      <c r="G23" s="340" t="s">
        <v>675</v>
      </c>
      <c r="H23" s="202">
        <f>B23*C23*D23</f>
        <v>1.89</v>
      </c>
    </row>
    <row r="24" spans="1:9">
      <c r="A24" s="202" t="s">
        <v>296</v>
      </c>
      <c r="B24" s="215">
        <v>0.9</v>
      </c>
      <c r="C24" s="215">
        <v>2.1</v>
      </c>
      <c r="D24" s="215">
        <v>1</v>
      </c>
      <c r="E24" s="341" t="s">
        <v>671</v>
      </c>
      <c r="F24" s="340" t="s">
        <v>674</v>
      </c>
      <c r="G24" s="340" t="s">
        <v>680</v>
      </c>
      <c r="H24" s="202">
        <f>B24*C24*D24</f>
        <v>1.89</v>
      </c>
    </row>
    <row r="25" spans="1:9">
      <c r="A25" s="683" t="s">
        <v>683</v>
      </c>
      <c r="B25" s="684"/>
      <c r="C25" s="684"/>
      <c r="D25" s="684"/>
      <c r="E25" s="684"/>
      <c r="F25" s="684"/>
      <c r="G25" s="684"/>
      <c r="H25" s="685"/>
    </row>
    <row r="26" spans="1:9" ht="30">
      <c r="A26" s="348" t="s">
        <v>294</v>
      </c>
      <c r="B26" s="349">
        <v>2</v>
      </c>
      <c r="C26" s="349">
        <v>2.1</v>
      </c>
      <c r="D26" s="349">
        <v>1</v>
      </c>
      <c r="E26" s="350" t="s">
        <v>749</v>
      </c>
      <c r="F26" s="350" t="s">
        <v>672</v>
      </c>
      <c r="G26" s="340" t="s">
        <v>678</v>
      </c>
      <c r="H26" s="342">
        <v>5.88</v>
      </c>
      <c r="I26" s="393"/>
    </row>
    <row r="27" spans="1:9" ht="30">
      <c r="A27" s="202" t="s">
        <v>295</v>
      </c>
      <c r="B27" s="215">
        <v>1.6</v>
      </c>
      <c r="C27" s="215">
        <v>2.1</v>
      </c>
      <c r="D27" s="215">
        <v>1</v>
      </c>
      <c r="E27" s="340" t="s">
        <v>731</v>
      </c>
      <c r="F27" s="340" t="s">
        <v>674</v>
      </c>
      <c r="G27" s="340" t="s">
        <v>678</v>
      </c>
      <c r="H27" s="202">
        <f>B27*C27*D27</f>
        <v>3.36</v>
      </c>
    </row>
    <row r="28" spans="1:9">
      <c r="A28" s="342" t="s">
        <v>296</v>
      </c>
      <c r="B28" s="341">
        <v>1</v>
      </c>
      <c r="C28" s="341">
        <v>2.1</v>
      </c>
      <c r="D28" s="341">
        <v>1</v>
      </c>
      <c r="E28" s="340" t="s">
        <v>670</v>
      </c>
      <c r="F28" s="340" t="s">
        <v>673</v>
      </c>
      <c r="G28" s="340" t="s">
        <v>677</v>
      </c>
      <c r="H28" s="202">
        <f>B28*C28*D28</f>
        <v>2.1</v>
      </c>
    </row>
    <row r="29" spans="1:9" ht="30">
      <c r="A29" s="342" t="s">
        <v>297</v>
      </c>
      <c r="B29" s="341">
        <v>0.8</v>
      </c>
      <c r="C29" s="341">
        <v>2.1</v>
      </c>
      <c r="D29" s="341">
        <v>1</v>
      </c>
      <c r="E29" s="341" t="s">
        <v>671</v>
      </c>
      <c r="F29" s="340" t="s">
        <v>674</v>
      </c>
      <c r="G29" s="350" t="s">
        <v>730</v>
      </c>
      <c r="H29" s="202">
        <f>B29*C29*D29</f>
        <v>1.68</v>
      </c>
    </row>
    <row r="30" spans="1:9">
      <c r="A30" s="668" t="s">
        <v>90</v>
      </c>
      <c r="B30" s="669" t="s">
        <v>293</v>
      </c>
      <c r="C30" s="670"/>
      <c r="D30" s="668" t="s">
        <v>288</v>
      </c>
      <c r="E30" s="668" t="s">
        <v>290</v>
      </c>
      <c r="F30" s="668" t="s">
        <v>291</v>
      </c>
      <c r="G30" s="668" t="s">
        <v>292</v>
      </c>
      <c r="H30" s="668" t="s">
        <v>325</v>
      </c>
    </row>
    <row r="31" spans="1:9">
      <c r="A31" s="668"/>
      <c r="B31" s="213" t="s">
        <v>289</v>
      </c>
      <c r="C31" s="213" t="s">
        <v>284</v>
      </c>
      <c r="D31" s="668"/>
      <c r="E31" s="668"/>
      <c r="F31" s="668"/>
      <c r="G31" s="668"/>
      <c r="H31" s="668"/>
    </row>
    <row r="32" spans="1:9">
      <c r="A32" s="683" t="s">
        <v>682</v>
      </c>
      <c r="B32" s="684"/>
      <c r="C32" s="684"/>
      <c r="D32" s="684"/>
      <c r="E32" s="684"/>
      <c r="F32" s="684"/>
      <c r="G32" s="684"/>
      <c r="H32" s="685"/>
    </row>
    <row r="33" spans="1:8" ht="30">
      <c r="A33" s="202" t="s">
        <v>304</v>
      </c>
      <c r="B33" s="215">
        <v>0.85</v>
      </c>
      <c r="C33" s="215">
        <v>0.4</v>
      </c>
      <c r="D33" s="215">
        <v>2</v>
      </c>
      <c r="E33" s="221" t="s">
        <v>484</v>
      </c>
      <c r="F33" s="221" t="s">
        <v>672</v>
      </c>
      <c r="G33" s="340" t="s">
        <v>675</v>
      </c>
      <c r="H33" s="202">
        <f>B33*C33*D33</f>
        <v>0.68</v>
      </c>
    </row>
    <row r="34" spans="1:8">
      <c r="A34" s="683" t="s">
        <v>683</v>
      </c>
      <c r="B34" s="684"/>
      <c r="C34" s="684"/>
      <c r="D34" s="684"/>
      <c r="E34" s="684"/>
      <c r="F34" s="684"/>
      <c r="G34" s="684"/>
      <c r="H34" s="685"/>
    </row>
    <row r="35" spans="1:8" ht="30">
      <c r="A35" s="202" t="s">
        <v>304</v>
      </c>
      <c r="B35" s="215">
        <v>0.8</v>
      </c>
      <c r="C35" s="215">
        <v>0.4</v>
      </c>
      <c r="D35" s="215">
        <v>1</v>
      </c>
      <c r="E35" s="221" t="s">
        <v>484</v>
      </c>
      <c r="F35" s="221" t="s">
        <v>672</v>
      </c>
      <c r="G35" s="340" t="s">
        <v>677</v>
      </c>
      <c r="H35" s="342">
        <f>B35*C35*D35</f>
        <v>0.32</v>
      </c>
    </row>
    <row r="36" spans="1:8" ht="30">
      <c r="A36" s="342" t="s">
        <v>305</v>
      </c>
      <c r="B36" s="341">
        <v>1.5</v>
      </c>
      <c r="C36" s="341">
        <v>1</v>
      </c>
      <c r="D36" s="341">
        <v>4</v>
      </c>
      <c r="E36" s="340" t="s">
        <v>676</v>
      </c>
      <c r="F36" s="340" t="s">
        <v>672</v>
      </c>
      <c r="G36" s="340" t="s">
        <v>678</v>
      </c>
      <c r="H36" s="342">
        <f>B36*C36*D36</f>
        <v>6</v>
      </c>
    </row>
    <row r="37" spans="1:8">
      <c r="A37" s="526" t="s">
        <v>310</v>
      </c>
      <c r="B37" s="526"/>
      <c r="C37" s="526"/>
      <c r="D37" s="526"/>
      <c r="E37" s="526"/>
      <c r="F37" s="526"/>
      <c r="G37" s="526"/>
    </row>
    <row r="38" spans="1:8">
      <c r="A38" s="668" t="s">
        <v>90</v>
      </c>
      <c r="B38" s="669" t="s">
        <v>308</v>
      </c>
      <c r="C38" s="670"/>
      <c r="D38" s="668" t="s">
        <v>288</v>
      </c>
      <c r="E38" s="668"/>
      <c r="F38" s="668"/>
      <c r="G38" s="668" t="s">
        <v>309</v>
      </c>
    </row>
    <row r="39" spans="1:8">
      <c r="A39" s="668"/>
      <c r="B39" s="669" t="s">
        <v>283</v>
      </c>
      <c r="C39" s="670"/>
      <c r="D39" s="668"/>
      <c r="E39" s="668"/>
      <c r="F39" s="668"/>
      <c r="G39" s="668"/>
    </row>
    <row r="40" spans="1:8">
      <c r="A40" s="683" t="s">
        <v>682</v>
      </c>
      <c r="B40" s="684"/>
      <c r="C40" s="684"/>
      <c r="D40" s="684"/>
      <c r="E40" s="684"/>
      <c r="F40" s="684"/>
      <c r="G40" s="684"/>
    </row>
    <row r="41" spans="1:8" s="346" customFormat="1" ht="13.5" customHeight="1">
      <c r="A41" s="342" t="s">
        <v>304</v>
      </c>
      <c r="B41" s="681">
        <v>4.3</v>
      </c>
      <c r="C41" s="682"/>
      <c r="D41" s="341">
        <v>1</v>
      </c>
      <c r="E41" s="341"/>
      <c r="F41" s="341"/>
      <c r="G41" s="340">
        <f>B41*D41</f>
        <v>4.3</v>
      </c>
      <c r="H41"/>
    </row>
    <row r="42" spans="1:8">
      <c r="A42" s="683" t="s">
        <v>681</v>
      </c>
      <c r="B42" s="684"/>
      <c r="C42" s="684"/>
      <c r="D42" s="684"/>
      <c r="E42" s="684"/>
      <c r="F42" s="684"/>
      <c r="G42" s="684"/>
    </row>
    <row r="43" spans="1:8" s="346" customFormat="1" ht="13.5" customHeight="1">
      <c r="A43" s="342" t="s">
        <v>304</v>
      </c>
      <c r="B43" s="681">
        <v>2.3199999999999998</v>
      </c>
      <c r="C43" s="682"/>
      <c r="D43" s="341">
        <v>1</v>
      </c>
      <c r="E43" s="341"/>
      <c r="F43" s="341"/>
      <c r="G43" s="340">
        <f>B43*D43</f>
        <v>2.3199999999999998</v>
      </c>
      <c r="H43"/>
    </row>
    <row r="44" spans="1:8" s="346" customFormat="1">
      <c r="A44" s="342" t="s">
        <v>305</v>
      </c>
      <c r="B44" s="681">
        <v>16.899999999999999</v>
      </c>
      <c r="C44" s="682"/>
      <c r="D44" s="341">
        <v>1</v>
      </c>
      <c r="E44" s="341"/>
      <c r="F44" s="341"/>
      <c r="G44" s="340">
        <f>B44*D44</f>
        <v>16.899999999999999</v>
      </c>
      <c r="H44"/>
    </row>
    <row r="45" spans="1:8">
      <c r="A45" s="678" t="s">
        <v>311</v>
      </c>
      <c r="B45" s="679"/>
      <c r="C45" s="679"/>
      <c r="D45" s="679"/>
      <c r="E45" s="679"/>
      <c r="F45" s="680"/>
      <c r="G45" s="229">
        <f>SUM(G41:G44)</f>
        <v>23.52</v>
      </c>
    </row>
    <row r="46" spans="1:8">
      <c r="A46" s="526" t="s">
        <v>560</v>
      </c>
      <c r="B46" s="526"/>
      <c r="C46" s="526"/>
      <c r="D46" s="526"/>
      <c r="E46" s="526"/>
      <c r="F46" s="526"/>
      <c r="G46" s="526"/>
    </row>
    <row r="47" spans="1:8">
      <c r="A47" s="668" t="s">
        <v>90</v>
      </c>
      <c r="B47" s="669" t="s">
        <v>685</v>
      </c>
      <c r="C47" s="670"/>
      <c r="D47" s="668" t="s">
        <v>288</v>
      </c>
      <c r="E47" s="668"/>
      <c r="F47" s="668"/>
      <c r="G47" s="668" t="s">
        <v>309</v>
      </c>
    </row>
    <row r="48" spans="1:8">
      <c r="A48" s="668"/>
      <c r="B48" s="669" t="s">
        <v>283</v>
      </c>
      <c r="C48" s="670"/>
      <c r="D48" s="668"/>
      <c r="E48" s="668"/>
      <c r="F48" s="668"/>
      <c r="G48" s="668"/>
    </row>
    <row r="49" spans="1:8">
      <c r="A49" s="683" t="s">
        <v>682</v>
      </c>
      <c r="B49" s="684"/>
      <c r="C49" s="684"/>
      <c r="D49" s="684"/>
      <c r="E49" s="684"/>
      <c r="F49" s="684"/>
      <c r="G49" s="684"/>
    </row>
    <row r="50" spans="1:8" s="346" customFormat="1">
      <c r="A50" s="342" t="s">
        <v>304</v>
      </c>
      <c r="B50" s="681">
        <v>1.85</v>
      </c>
      <c r="C50" s="682"/>
      <c r="D50" s="341">
        <v>2</v>
      </c>
      <c r="E50" s="341"/>
      <c r="F50" s="341"/>
      <c r="G50" s="340">
        <f>B50*D50</f>
        <v>3.7</v>
      </c>
      <c r="H50"/>
    </row>
    <row r="51" spans="1:8">
      <c r="A51" s="683" t="s">
        <v>683</v>
      </c>
      <c r="B51" s="684"/>
      <c r="C51" s="684"/>
      <c r="D51" s="684"/>
      <c r="E51" s="684"/>
      <c r="F51" s="684"/>
      <c r="G51" s="684"/>
    </row>
    <row r="52" spans="1:8" s="346" customFormat="1">
      <c r="A52" s="342" t="s">
        <v>304</v>
      </c>
      <c r="B52" s="681">
        <v>1.8</v>
      </c>
      <c r="C52" s="682"/>
      <c r="D52" s="341">
        <v>1</v>
      </c>
      <c r="E52" s="341"/>
      <c r="F52" s="341"/>
      <c r="G52" s="340">
        <f>B52*D52</f>
        <v>1.8</v>
      </c>
      <c r="H52"/>
    </row>
    <row r="53" spans="1:8" s="346" customFormat="1">
      <c r="A53" s="342" t="s">
        <v>305</v>
      </c>
      <c r="B53" s="681">
        <v>2.5</v>
      </c>
      <c r="C53" s="682"/>
      <c r="D53" s="341">
        <v>4</v>
      </c>
      <c r="E53" s="341"/>
      <c r="F53" s="341"/>
      <c r="G53" s="340">
        <f>B53*D53</f>
        <v>10</v>
      </c>
      <c r="H53"/>
    </row>
    <row r="54" spans="1:8">
      <c r="A54" s="678" t="s">
        <v>311</v>
      </c>
      <c r="B54" s="679"/>
      <c r="C54" s="679"/>
      <c r="D54" s="679"/>
      <c r="E54" s="679"/>
      <c r="F54" s="680"/>
      <c r="G54" s="229">
        <f>SUM(G52:G53)</f>
        <v>11.8</v>
      </c>
    </row>
    <row r="55" spans="1:8">
      <c r="A55" s="671" t="s">
        <v>314</v>
      </c>
      <c r="B55" s="671"/>
      <c r="C55" s="671"/>
      <c r="D55" s="671"/>
      <c r="E55" s="671"/>
      <c r="F55" s="671"/>
      <c r="G55" s="671"/>
    </row>
    <row r="56" spans="1:8">
      <c r="A56" s="222" t="s">
        <v>282</v>
      </c>
      <c r="B56" s="222" t="s">
        <v>313</v>
      </c>
      <c r="C56" s="222" t="s">
        <v>284</v>
      </c>
      <c r="D56" s="222" t="s">
        <v>285</v>
      </c>
      <c r="E56" s="222"/>
      <c r="F56" s="222"/>
      <c r="G56" s="222"/>
    </row>
    <row r="57" spans="1:8">
      <c r="A57" s="339" t="s">
        <v>668</v>
      </c>
      <c r="B57" s="216">
        <v>8.8000000000000007</v>
      </c>
      <c r="C57" s="215">
        <v>3</v>
      </c>
      <c r="D57" s="215">
        <f t="shared" ref="D57:D61" si="2">B57*C57</f>
        <v>26.4</v>
      </c>
      <c r="E57" s="215"/>
      <c r="F57" s="215"/>
      <c r="G57" s="215"/>
    </row>
    <row r="58" spans="1:8">
      <c r="A58" s="339" t="s">
        <v>684</v>
      </c>
      <c r="B58" s="216">
        <v>4</v>
      </c>
      <c r="C58" s="215">
        <v>3</v>
      </c>
      <c r="D58" s="215">
        <f>B58*C58</f>
        <v>12</v>
      </c>
      <c r="E58" s="215"/>
      <c r="F58" s="215"/>
      <c r="G58" s="215"/>
    </row>
    <row r="59" spans="1:8">
      <c r="A59" s="339" t="s">
        <v>664</v>
      </c>
      <c r="B59" s="215">
        <v>33.799999999999997</v>
      </c>
      <c r="C59" s="215">
        <v>3</v>
      </c>
      <c r="D59" s="215">
        <f t="shared" si="2"/>
        <v>101.4</v>
      </c>
      <c r="E59" s="215"/>
      <c r="F59" s="215"/>
      <c r="G59" s="215"/>
    </row>
    <row r="60" spans="1:8">
      <c r="A60" s="339" t="s">
        <v>729</v>
      </c>
      <c r="B60" s="215">
        <v>6.9</v>
      </c>
      <c r="C60" s="215">
        <v>3</v>
      </c>
      <c r="D60" s="215">
        <f>B60*C60</f>
        <v>20.7</v>
      </c>
      <c r="E60" s="215"/>
      <c r="F60" s="215"/>
      <c r="G60" s="215"/>
    </row>
    <row r="61" spans="1:8">
      <c r="A61" s="339" t="s">
        <v>665</v>
      </c>
      <c r="B61" s="215">
        <v>8.84</v>
      </c>
      <c r="C61" s="215">
        <v>3</v>
      </c>
      <c r="D61" s="215">
        <f t="shared" si="2"/>
        <v>26.52</v>
      </c>
      <c r="E61" s="215"/>
      <c r="F61" s="215"/>
      <c r="G61" s="215"/>
    </row>
    <row r="62" spans="1:8">
      <c r="A62" s="672" t="s">
        <v>307</v>
      </c>
      <c r="B62" s="673"/>
      <c r="C62" s="674"/>
      <c r="D62" s="231">
        <f>SUM(D57:D61)</f>
        <v>187.02</v>
      </c>
      <c r="E62" s="219"/>
      <c r="F62" s="219"/>
      <c r="G62" s="220"/>
    </row>
    <row r="63" spans="1:8">
      <c r="A63" s="678" t="s">
        <v>315</v>
      </c>
      <c r="B63" s="679"/>
      <c r="C63" s="680"/>
      <c r="D63" s="229">
        <f>D62</f>
        <v>187.02</v>
      </c>
      <c r="E63" s="230"/>
      <c r="F63" s="230"/>
      <c r="G63" s="230"/>
    </row>
    <row r="64" spans="1:8">
      <c r="A64" s="671" t="s">
        <v>486</v>
      </c>
      <c r="B64" s="671"/>
      <c r="C64" s="671"/>
      <c r="D64" s="671"/>
      <c r="E64" s="671"/>
      <c r="F64" s="671"/>
      <c r="G64" s="671"/>
    </row>
    <row r="65" spans="1:7">
      <c r="A65" s="223" t="s">
        <v>282</v>
      </c>
      <c r="B65" s="223" t="s">
        <v>313</v>
      </c>
      <c r="C65" s="223" t="s">
        <v>284</v>
      </c>
      <c r="D65" s="223" t="s">
        <v>285</v>
      </c>
      <c r="E65" s="223"/>
      <c r="F65" s="223"/>
      <c r="G65" s="223"/>
    </row>
    <row r="66" spans="1:7">
      <c r="A66" s="339" t="s">
        <v>668</v>
      </c>
      <c r="B66" s="216">
        <v>8.8000000000000007</v>
      </c>
      <c r="C66" s="215">
        <v>3</v>
      </c>
      <c r="D66" s="215">
        <f>B66*C66</f>
        <v>26.4</v>
      </c>
      <c r="E66" s="215"/>
      <c r="F66" s="215"/>
      <c r="G66" s="215"/>
    </row>
    <row r="67" spans="1:7">
      <c r="A67" s="339" t="s">
        <v>665</v>
      </c>
      <c r="B67" s="215">
        <v>8.84</v>
      </c>
      <c r="C67" s="215">
        <v>3</v>
      </c>
      <c r="D67" s="215">
        <f>B67*C67</f>
        <v>26.52</v>
      </c>
      <c r="E67" s="215"/>
      <c r="F67" s="215"/>
      <c r="G67" s="215"/>
    </row>
    <row r="68" spans="1:7">
      <c r="A68" s="672" t="s">
        <v>307</v>
      </c>
      <c r="B68" s="673"/>
      <c r="C68" s="674"/>
      <c r="D68" s="231">
        <f>SUM(D66:D67)</f>
        <v>52.92</v>
      </c>
      <c r="E68" s="215"/>
      <c r="F68" s="215"/>
      <c r="G68" s="215"/>
    </row>
    <row r="69" spans="1:7">
      <c r="A69" s="678" t="s">
        <v>564</v>
      </c>
      <c r="B69" s="679"/>
      <c r="C69" s="680"/>
      <c r="D69" s="229">
        <f>D68</f>
        <v>52.92</v>
      </c>
      <c r="E69" s="326"/>
      <c r="F69" s="326"/>
      <c r="G69" s="326"/>
    </row>
    <row r="70" spans="1:7">
      <c r="A70" s="671" t="s">
        <v>563</v>
      </c>
      <c r="B70" s="671"/>
      <c r="C70" s="671"/>
      <c r="D70" s="671"/>
      <c r="E70" s="671"/>
      <c r="F70" s="671"/>
      <c r="G70" s="671"/>
    </row>
    <row r="71" spans="1:7">
      <c r="A71" s="290" t="s">
        <v>282</v>
      </c>
      <c r="B71" s="290" t="s">
        <v>313</v>
      </c>
      <c r="C71" s="290" t="s">
        <v>284</v>
      </c>
      <c r="D71" s="290" t="s">
        <v>285</v>
      </c>
      <c r="E71" s="223"/>
      <c r="F71" s="223"/>
      <c r="G71" s="223"/>
    </row>
    <row r="72" spans="1:7">
      <c r="A72" s="339" t="s">
        <v>664</v>
      </c>
      <c r="B72" s="215">
        <v>33.799999999999997</v>
      </c>
      <c r="C72" s="341">
        <v>1.1000000000000001</v>
      </c>
      <c r="D72" s="341">
        <f>B72*C72</f>
        <v>37.18</v>
      </c>
      <c r="E72" s="215"/>
      <c r="F72" s="215"/>
      <c r="G72" s="215"/>
    </row>
    <row r="73" spans="1:7">
      <c r="A73" s="672" t="s">
        <v>307</v>
      </c>
      <c r="B73" s="673"/>
      <c r="C73" s="674"/>
      <c r="D73" s="231">
        <f>SUM(D72:D72)</f>
        <v>37.18</v>
      </c>
      <c r="E73" s="215"/>
      <c r="F73" s="215"/>
      <c r="G73" s="215"/>
    </row>
    <row r="74" spans="1:7">
      <c r="A74" s="678" t="s">
        <v>317</v>
      </c>
      <c r="B74" s="679"/>
      <c r="C74" s="680"/>
      <c r="D74" s="229">
        <f>D73</f>
        <v>37.18</v>
      </c>
      <c r="E74" s="215"/>
      <c r="F74" s="215"/>
      <c r="G74" s="215"/>
    </row>
    <row r="75" spans="1:7">
      <c r="A75" s="671" t="s">
        <v>349</v>
      </c>
      <c r="B75" s="671"/>
      <c r="C75" s="671"/>
      <c r="D75" s="671"/>
      <c r="E75" s="671"/>
      <c r="F75" s="671"/>
      <c r="G75" s="671"/>
    </row>
    <row r="76" spans="1:7">
      <c r="A76" s="672" t="s">
        <v>315</v>
      </c>
      <c r="B76" s="673"/>
      <c r="C76" s="674"/>
      <c r="D76" s="232">
        <f>$D$63</f>
        <v>187.02</v>
      </c>
    </row>
    <row r="77" spans="1:7">
      <c r="A77" s="672" t="s">
        <v>316</v>
      </c>
      <c r="B77" s="673"/>
      <c r="C77" s="674"/>
      <c r="D77" s="232">
        <f>$D$69+D74</f>
        <v>90.1</v>
      </c>
    </row>
    <row r="78" spans="1:7">
      <c r="A78" s="678" t="s">
        <v>318</v>
      </c>
      <c r="B78" s="679"/>
      <c r="C78" s="680"/>
      <c r="D78" s="229">
        <f>D76-D77</f>
        <v>96.92</v>
      </c>
    </row>
    <row r="79" spans="1:7">
      <c r="A79" s="671" t="s">
        <v>319</v>
      </c>
      <c r="B79" s="671"/>
      <c r="C79" s="671"/>
      <c r="D79" s="671"/>
      <c r="E79" s="671"/>
      <c r="F79" s="671"/>
      <c r="G79" s="671"/>
    </row>
    <row r="80" spans="1:7" ht="30.75" customHeight="1">
      <c r="A80" s="223" t="s">
        <v>282</v>
      </c>
      <c r="B80" s="223" t="s">
        <v>283</v>
      </c>
      <c r="C80" s="223" t="s">
        <v>284</v>
      </c>
      <c r="D80" s="234" t="s">
        <v>321</v>
      </c>
      <c r="E80" s="234" t="s">
        <v>320</v>
      </c>
      <c r="F80" s="223"/>
      <c r="G80" s="223"/>
    </row>
    <row r="81" spans="1:7" ht="30">
      <c r="A81" s="339" t="s">
        <v>687</v>
      </c>
      <c r="B81" s="341">
        <v>14.05</v>
      </c>
      <c r="C81" s="341">
        <v>4.45</v>
      </c>
      <c r="D81" s="341">
        <v>3</v>
      </c>
      <c r="E81" s="341">
        <f t="shared" ref="E81:E86" si="3">(B81*C81)-D81</f>
        <v>59.52</v>
      </c>
      <c r="F81" s="215"/>
      <c r="G81" s="215"/>
    </row>
    <row r="82" spans="1:7" ht="30.75" customHeight="1">
      <c r="A82" s="339" t="s">
        <v>686</v>
      </c>
      <c r="B82" s="341">
        <v>13.6</v>
      </c>
      <c r="C82" s="341">
        <v>4.45</v>
      </c>
      <c r="D82" s="341">
        <v>3</v>
      </c>
      <c r="E82" s="341">
        <f t="shared" si="3"/>
        <v>57.52</v>
      </c>
      <c r="F82" s="215"/>
      <c r="G82" s="215"/>
    </row>
    <row r="83" spans="1:7" ht="30">
      <c r="A83" s="339" t="s">
        <v>690</v>
      </c>
      <c r="B83" s="341">
        <v>16.05</v>
      </c>
      <c r="C83" s="341">
        <v>5.37</v>
      </c>
      <c r="D83" s="341">
        <v>1.82</v>
      </c>
      <c r="E83" s="341">
        <f t="shared" si="3"/>
        <v>84.37</v>
      </c>
      <c r="F83" s="215"/>
      <c r="G83" s="215"/>
    </row>
    <row r="84" spans="1:7">
      <c r="A84" s="339" t="s">
        <v>688</v>
      </c>
      <c r="B84" s="341">
        <v>19.350000000000001</v>
      </c>
      <c r="C84" s="341">
        <v>4.5</v>
      </c>
      <c r="D84" s="341">
        <v>10.8</v>
      </c>
      <c r="E84" s="341">
        <f t="shared" si="3"/>
        <v>76.28</v>
      </c>
      <c r="F84" s="215"/>
      <c r="G84" s="215"/>
    </row>
    <row r="85" spans="1:7">
      <c r="A85" s="339" t="s">
        <v>675</v>
      </c>
      <c r="B85" s="341">
        <v>7.1</v>
      </c>
      <c r="C85" s="341">
        <v>4.6500000000000004</v>
      </c>
      <c r="D85" s="341">
        <v>0.34</v>
      </c>
      <c r="E85" s="341">
        <f t="shared" si="3"/>
        <v>32.68</v>
      </c>
      <c r="F85" s="215"/>
      <c r="G85" s="215"/>
    </row>
    <row r="86" spans="1:7" s="346" customFormat="1" ht="23.25" customHeight="1">
      <c r="A86" s="342" t="s">
        <v>689</v>
      </c>
      <c r="B86" s="341">
        <v>9.6</v>
      </c>
      <c r="C86" s="341">
        <v>4.5</v>
      </c>
      <c r="D86" s="341">
        <v>0.34</v>
      </c>
      <c r="E86" s="341">
        <f t="shared" si="3"/>
        <v>42.86</v>
      </c>
      <c r="F86" s="341"/>
      <c r="G86" s="341"/>
    </row>
    <row r="87" spans="1:7">
      <c r="A87" s="672" t="s">
        <v>307</v>
      </c>
      <c r="B87" s="673"/>
      <c r="C87" s="673"/>
      <c r="D87" s="674"/>
      <c r="E87" s="231">
        <f>SUM(E81:E83)</f>
        <v>201.41</v>
      </c>
      <c r="F87" s="219"/>
      <c r="G87" s="220"/>
    </row>
    <row r="88" spans="1:7">
      <c r="A88" s="678" t="s">
        <v>487</v>
      </c>
      <c r="B88" s="679"/>
      <c r="C88" s="679"/>
      <c r="D88" s="680"/>
      <c r="E88" s="229">
        <f>E87</f>
        <v>201.41</v>
      </c>
      <c r="F88" s="219"/>
      <c r="G88" s="220"/>
    </row>
    <row r="89" spans="1:7">
      <c r="A89" s="671" t="s">
        <v>348</v>
      </c>
      <c r="B89" s="671"/>
      <c r="C89" s="671"/>
      <c r="D89" s="671"/>
      <c r="E89" s="671"/>
      <c r="F89" s="671"/>
      <c r="G89" s="671"/>
    </row>
    <row r="90" spans="1:7">
      <c r="A90" s="672" t="s">
        <v>315</v>
      </c>
      <c r="B90" s="673"/>
      <c r="C90" s="674"/>
      <c r="D90" s="232">
        <f>$E$88</f>
        <v>201.41</v>
      </c>
    </row>
    <row r="91" spans="1:7">
      <c r="A91" s="678" t="s">
        <v>318</v>
      </c>
      <c r="B91" s="679"/>
      <c r="C91" s="680"/>
      <c r="D91" s="229">
        <f>D90</f>
        <v>201.41</v>
      </c>
    </row>
    <row r="92" spans="1:7">
      <c r="A92" s="671" t="s">
        <v>565</v>
      </c>
      <c r="B92" s="671"/>
      <c r="C92" s="671"/>
      <c r="D92" s="671"/>
      <c r="E92" s="671"/>
      <c r="F92" s="671"/>
      <c r="G92" s="671"/>
    </row>
    <row r="93" spans="1:7">
      <c r="A93" s="223" t="s">
        <v>282</v>
      </c>
      <c r="B93" s="223" t="s">
        <v>493</v>
      </c>
      <c r="C93" s="239" t="s">
        <v>339</v>
      </c>
      <c r="D93" s="239" t="s">
        <v>498</v>
      </c>
      <c r="E93" s="239"/>
      <c r="F93" s="223"/>
      <c r="G93" s="223"/>
    </row>
    <row r="94" spans="1:7">
      <c r="A94" s="339" t="s">
        <v>667</v>
      </c>
      <c r="B94" s="341">
        <v>0</v>
      </c>
      <c r="C94" s="341">
        <v>0</v>
      </c>
      <c r="D94" s="341">
        <v>0</v>
      </c>
      <c r="E94" s="215"/>
      <c r="F94" s="215"/>
      <c r="G94" s="215"/>
    </row>
    <row r="95" spans="1:7">
      <c r="A95" s="339" t="s">
        <v>684</v>
      </c>
      <c r="B95" s="215">
        <v>11.47</v>
      </c>
      <c r="C95" s="341">
        <v>11.47</v>
      </c>
      <c r="D95" s="215">
        <v>4</v>
      </c>
      <c r="E95" s="215"/>
      <c r="F95" s="215"/>
      <c r="G95" s="215"/>
    </row>
    <row r="96" spans="1:7">
      <c r="A96" s="339" t="s">
        <v>668</v>
      </c>
      <c r="B96" s="215">
        <v>4.83</v>
      </c>
      <c r="C96" s="341">
        <v>4.83</v>
      </c>
      <c r="D96" s="215">
        <v>0</v>
      </c>
      <c r="E96" s="215"/>
      <c r="F96" s="215"/>
      <c r="G96" s="215"/>
    </row>
    <row r="97" spans="1:9">
      <c r="A97" s="339" t="s">
        <v>738</v>
      </c>
      <c r="B97" s="215">
        <v>0</v>
      </c>
      <c r="C97" s="341">
        <v>0</v>
      </c>
      <c r="D97" s="215">
        <v>0</v>
      </c>
      <c r="E97" s="215"/>
      <c r="F97" s="215"/>
      <c r="G97" s="215"/>
    </row>
    <row r="98" spans="1:9">
      <c r="A98" s="339" t="s">
        <v>664</v>
      </c>
      <c r="B98" s="215">
        <v>61.72</v>
      </c>
      <c r="C98" s="341">
        <v>61.72</v>
      </c>
      <c r="D98" s="215">
        <v>33.799999999999997</v>
      </c>
      <c r="E98" s="215"/>
      <c r="F98" s="215"/>
      <c r="G98" s="215"/>
    </row>
    <row r="99" spans="1:9">
      <c r="A99" s="339" t="s">
        <v>729</v>
      </c>
      <c r="B99" s="215">
        <v>2.85</v>
      </c>
      <c r="C99" s="341">
        <v>2.85</v>
      </c>
      <c r="D99" s="215">
        <v>6.9</v>
      </c>
      <c r="E99" s="215"/>
      <c r="F99" s="215"/>
      <c r="G99" s="215"/>
    </row>
    <row r="100" spans="1:9">
      <c r="A100" s="339" t="s">
        <v>665</v>
      </c>
      <c r="B100" s="215">
        <v>4.83</v>
      </c>
      <c r="C100" s="341">
        <v>4.83</v>
      </c>
      <c r="D100" s="215">
        <v>0</v>
      </c>
      <c r="E100" s="215"/>
      <c r="F100" s="215"/>
      <c r="G100" s="215"/>
    </row>
    <row r="101" spans="1:9">
      <c r="A101" s="233" t="s">
        <v>307</v>
      </c>
      <c r="B101" s="231">
        <f>SUM(B94:B100)</f>
        <v>85.7</v>
      </c>
      <c r="C101" s="231">
        <f>SUM(C94:C100)</f>
        <v>85.7</v>
      </c>
      <c r="D101" s="231">
        <f>SUM(D94:D100)</f>
        <v>44.7</v>
      </c>
      <c r="E101" s="231"/>
      <c r="F101" s="219"/>
      <c r="G101" s="220"/>
    </row>
    <row r="102" spans="1:9">
      <c r="A102" s="228" t="s">
        <v>340</v>
      </c>
      <c r="B102" s="229">
        <f>B101</f>
        <v>85.7</v>
      </c>
      <c r="C102" s="229">
        <f>C101</f>
        <v>85.7</v>
      </c>
      <c r="D102" s="229">
        <f>D101</f>
        <v>44.7</v>
      </c>
      <c r="E102" s="391"/>
      <c r="F102" s="392"/>
      <c r="G102" s="392"/>
    </row>
    <row r="103" spans="1:9">
      <c r="A103" s="671" t="s">
        <v>494</v>
      </c>
      <c r="B103" s="671"/>
      <c r="C103" s="671"/>
      <c r="D103" s="671"/>
      <c r="E103" s="671"/>
      <c r="F103" s="671"/>
      <c r="G103" s="671"/>
    </row>
    <row r="104" spans="1:9">
      <c r="A104" s="294" t="s">
        <v>282</v>
      </c>
      <c r="B104" s="294" t="s">
        <v>493</v>
      </c>
      <c r="C104" s="355" t="s">
        <v>739</v>
      </c>
      <c r="D104" s="217"/>
      <c r="E104" s="217"/>
      <c r="F104" s="217"/>
      <c r="G104" s="217"/>
    </row>
    <row r="105" spans="1:9">
      <c r="A105" s="339" t="s">
        <v>667</v>
      </c>
      <c r="B105" s="341">
        <v>0</v>
      </c>
      <c r="C105" s="341">
        <v>24.71</v>
      </c>
      <c r="D105" s="216"/>
      <c r="E105" s="216"/>
      <c r="F105" s="216"/>
      <c r="G105" s="216"/>
    </row>
    <row r="106" spans="1:9">
      <c r="A106" s="339" t="s">
        <v>738</v>
      </c>
      <c r="B106" s="341">
        <v>0</v>
      </c>
      <c r="C106" s="341">
        <v>35.93</v>
      </c>
      <c r="D106" s="216"/>
      <c r="E106" s="216"/>
      <c r="F106" s="216"/>
      <c r="G106" s="216"/>
    </row>
    <row r="107" spans="1:9">
      <c r="A107" s="214" t="s">
        <v>495</v>
      </c>
      <c r="B107" s="341">
        <v>4</v>
      </c>
      <c r="C107" s="216">
        <v>0</v>
      </c>
      <c r="D107" s="216"/>
      <c r="E107" s="216"/>
      <c r="F107" s="216"/>
      <c r="G107" s="216"/>
    </row>
    <row r="108" spans="1:9">
      <c r="A108" s="293" t="s">
        <v>307</v>
      </c>
      <c r="B108" s="231">
        <f>SUM(B107:B107)</f>
        <v>4</v>
      </c>
      <c r="C108" s="232">
        <f>C105+C106+C107</f>
        <v>60.64</v>
      </c>
      <c r="D108" s="232"/>
      <c r="E108" s="232"/>
      <c r="F108" s="300"/>
      <c r="G108" s="301"/>
    </row>
    <row r="109" spans="1:9">
      <c r="A109" s="292" t="s">
        <v>340</v>
      </c>
      <c r="B109" s="229">
        <f>B108</f>
        <v>4</v>
      </c>
      <c r="C109" s="229">
        <f>C108</f>
        <v>60.64</v>
      </c>
      <c r="D109" s="232"/>
      <c r="E109" s="232"/>
      <c r="F109" s="302"/>
      <c r="G109" s="302"/>
    </row>
    <row r="110" spans="1:9">
      <c r="A110" s="675" t="s">
        <v>337</v>
      </c>
      <c r="B110" s="676"/>
      <c r="C110" s="676"/>
      <c r="D110" s="676"/>
      <c r="E110" s="677"/>
      <c r="F110" s="242"/>
      <c r="G110" s="242"/>
    </row>
    <row r="111" spans="1:9">
      <c r="A111" s="668" t="s">
        <v>90</v>
      </c>
      <c r="B111" s="669" t="s">
        <v>293</v>
      </c>
      <c r="C111" s="670"/>
      <c r="D111" s="668" t="s">
        <v>288</v>
      </c>
      <c r="E111" s="668" t="s">
        <v>283</v>
      </c>
      <c r="F111" s="242"/>
      <c r="G111" s="243"/>
    </row>
    <row r="112" spans="1:9">
      <c r="A112" s="668"/>
      <c r="B112" s="236" t="s">
        <v>289</v>
      </c>
      <c r="C112" s="236" t="s">
        <v>284</v>
      </c>
      <c r="D112" s="668"/>
      <c r="E112" s="668"/>
      <c r="F112" s="242"/>
      <c r="G112" s="4"/>
      <c r="H112" s="4"/>
      <c r="I112" s="4"/>
    </row>
    <row r="113" spans="1:9">
      <c r="A113" s="683" t="s">
        <v>682</v>
      </c>
      <c r="B113" s="684"/>
      <c r="C113" s="684"/>
      <c r="D113" s="684"/>
      <c r="E113" s="685"/>
      <c r="F113" s="242"/>
      <c r="G113" s="343"/>
      <c r="H113" s="343"/>
      <c r="I113" s="344"/>
    </row>
    <row r="114" spans="1:9" ht="18" customHeight="1">
      <c r="A114" s="342" t="s">
        <v>304</v>
      </c>
      <c r="B114" s="341">
        <v>0.85</v>
      </c>
      <c r="C114" s="341">
        <v>1.7</v>
      </c>
      <c r="D114" s="341">
        <v>2</v>
      </c>
      <c r="E114" s="340">
        <f>(B114+0.04)*D114</f>
        <v>1.78</v>
      </c>
      <c r="F114" s="242"/>
      <c r="G114" s="4"/>
      <c r="H114" s="4"/>
      <c r="I114" s="4"/>
    </row>
    <row r="115" spans="1:9">
      <c r="A115" s="683" t="s">
        <v>683</v>
      </c>
      <c r="B115" s="684"/>
      <c r="C115" s="684"/>
      <c r="D115" s="684"/>
      <c r="E115" s="685"/>
      <c r="F115" s="242"/>
      <c r="G115" s="343"/>
      <c r="H115" s="343"/>
      <c r="I115" s="344"/>
    </row>
    <row r="116" spans="1:9">
      <c r="A116" s="342" t="s">
        <v>304</v>
      </c>
      <c r="B116" s="341">
        <v>0.8</v>
      </c>
      <c r="C116" s="341">
        <v>1.7</v>
      </c>
      <c r="D116" s="341">
        <v>1</v>
      </c>
      <c r="E116" s="340">
        <f>(B116+0.04)*D116</f>
        <v>0.84</v>
      </c>
      <c r="F116" s="242"/>
      <c r="G116" s="4"/>
      <c r="H116" s="4"/>
      <c r="I116" s="4"/>
    </row>
    <row r="117" spans="1:9">
      <c r="A117" s="342" t="s">
        <v>305</v>
      </c>
      <c r="B117" s="341">
        <v>1.5</v>
      </c>
      <c r="C117" s="341">
        <v>1.1000000000000001</v>
      </c>
      <c r="D117" s="341">
        <v>4</v>
      </c>
      <c r="E117" s="340">
        <f>(B117+0.04)*D117</f>
        <v>6.16</v>
      </c>
      <c r="F117" s="242"/>
      <c r="G117" s="4"/>
      <c r="H117" s="4"/>
      <c r="I117" s="4"/>
    </row>
    <row r="118" spans="1:9">
      <c r="D118" s="235" t="s">
        <v>307</v>
      </c>
      <c r="E118" s="229">
        <f>SUM(E114:E117)</f>
        <v>8.7799999999999994</v>
      </c>
      <c r="F118" s="242"/>
    </row>
    <row r="119" spans="1:9">
      <c r="A119" s="675" t="s">
        <v>507</v>
      </c>
      <c r="B119" s="676"/>
      <c r="C119" s="676"/>
      <c r="D119" s="676"/>
      <c r="E119" s="677"/>
    </row>
    <row r="120" spans="1:9">
      <c r="A120" s="668" t="s">
        <v>90</v>
      </c>
      <c r="B120" s="669" t="s">
        <v>293</v>
      </c>
      <c r="C120" s="670"/>
      <c r="D120" s="668" t="s">
        <v>288</v>
      </c>
      <c r="E120" s="668" t="s">
        <v>508</v>
      </c>
    </row>
    <row r="121" spans="1:9">
      <c r="A121" s="668"/>
      <c r="B121" s="299" t="s">
        <v>289</v>
      </c>
      <c r="C121" s="299" t="s">
        <v>284</v>
      </c>
      <c r="D121" s="668"/>
      <c r="E121" s="668"/>
    </row>
    <row r="122" spans="1:9">
      <c r="A122" s="683" t="s">
        <v>682</v>
      </c>
      <c r="B122" s="684"/>
      <c r="C122" s="684"/>
      <c r="D122" s="684"/>
      <c r="E122" s="685"/>
      <c r="F122" s="343"/>
      <c r="G122" s="343"/>
      <c r="H122" s="343"/>
      <c r="I122" s="344"/>
    </row>
    <row r="123" spans="1:9">
      <c r="A123" s="342" t="s">
        <v>304</v>
      </c>
      <c r="B123" s="341">
        <v>0.85</v>
      </c>
      <c r="C123" s="341">
        <v>0.4</v>
      </c>
      <c r="D123" s="341">
        <v>2</v>
      </c>
      <c r="E123" s="340">
        <f>B123*C123*D123</f>
        <v>0.68</v>
      </c>
    </row>
    <row r="124" spans="1:9">
      <c r="A124" s="683" t="s">
        <v>683</v>
      </c>
      <c r="B124" s="684"/>
      <c r="C124" s="684"/>
      <c r="D124" s="684"/>
      <c r="E124" s="685"/>
      <c r="F124" s="343"/>
      <c r="G124" s="343"/>
      <c r="H124" s="343"/>
      <c r="I124" s="344"/>
    </row>
    <row r="125" spans="1:9">
      <c r="A125" s="342" t="s">
        <v>304</v>
      </c>
      <c r="B125" s="341">
        <v>0.8</v>
      </c>
      <c r="C125" s="341">
        <v>0.4</v>
      </c>
      <c r="D125" s="341">
        <v>1</v>
      </c>
      <c r="E125" s="340">
        <f>B125*C125*D125</f>
        <v>0.32</v>
      </c>
    </row>
    <row r="126" spans="1:9">
      <c r="A126" s="342" t="s">
        <v>305</v>
      </c>
      <c r="B126" s="341">
        <v>1.5</v>
      </c>
      <c r="C126" s="341">
        <v>1</v>
      </c>
      <c r="D126" s="341">
        <v>4</v>
      </c>
      <c r="E126" s="340">
        <f>B126*C126*D126</f>
        <v>6</v>
      </c>
    </row>
    <row r="127" spans="1:9">
      <c r="D127" s="298" t="s">
        <v>307</v>
      </c>
      <c r="E127" s="229">
        <f>SUM(E123:E126)*2</f>
        <v>14</v>
      </c>
    </row>
    <row r="129" spans="1:4">
      <c r="A129" s="417" t="s">
        <v>545</v>
      </c>
      <c r="B129" s="418" t="s">
        <v>551</v>
      </c>
      <c r="C129" s="418" t="s">
        <v>552</v>
      </c>
      <c r="D129" s="418" t="s">
        <v>553</v>
      </c>
    </row>
    <row r="130" spans="1:4">
      <c r="A130" s="321" t="s">
        <v>294</v>
      </c>
      <c r="B130" s="322">
        <v>90</v>
      </c>
      <c r="C130" s="322">
        <f t="shared" ref="C130:C144" si="4">B130</f>
        <v>90</v>
      </c>
      <c r="D130" s="323">
        <f t="shared" ref="D130:D144" si="5">(B130*C130)/10000</f>
        <v>0.81</v>
      </c>
    </row>
    <row r="131" spans="1:4">
      <c r="A131" s="321" t="s">
        <v>295</v>
      </c>
      <c r="B131" s="322">
        <v>80</v>
      </c>
      <c r="C131" s="322">
        <f t="shared" si="4"/>
        <v>80</v>
      </c>
      <c r="D131" s="323">
        <f t="shared" si="5"/>
        <v>0.64</v>
      </c>
    </row>
    <row r="132" spans="1:4">
      <c r="A132" s="321" t="s">
        <v>296</v>
      </c>
      <c r="B132" s="322">
        <v>80</v>
      </c>
      <c r="C132" s="322">
        <f>B132</f>
        <v>80</v>
      </c>
      <c r="D132" s="323">
        <f t="shared" si="5"/>
        <v>0.64</v>
      </c>
    </row>
    <row r="133" spans="1:4">
      <c r="A133" s="321" t="s">
        <v>297</v>
      </c>
      <c r="B133" s="322">
        <v>90</v>
      </c>
      <c r="C133" s="322">
        <f t="shared" si="4"/>
        <v>90</v>
      </c>
      <c r="D133" s="323">
        <f t="shared" si="5"/>
        <v>0.81</v>
      </c>
    </row>
    <row r="134" spans="1:4">
      <c r="A134" s="321" t="s">
        <v>298</v>
      </c>
      <c r="B134" s="322">
        <v>120</v>
      </c>
      <c r="C134" s="322">
        <f t="shared" si="4"/>
        <v>120</v>
      </c>
      <c r="D134" s="323">
        <f t="shared" si="5"/>
        <v>1.44</v>
      </c>
    </row>
    <row r="135" spans="1:4">
      <c r="A135" s="321" t="s">
        <v>299</v>
      </c>
      <c r="B135" s="322">
        <v>120</v>
      </c>
      <c r="C135" s="322">
        <f t="shared" si="4"/>
        <v>120</v>
      </c>
      <c r="D135" s="323">
        <f t="shared" si="5"/>
        <v>1.44</v>
      </c>
    </row>
    <row r="136" spans="1:4">
      <c r="A136" s="321" t="s">
        <v>300</v>
      </c>
      <c r="B136" s="322">
        <v>120</v>
      </c>
      <c r="C136" s="322">
        <f t="shared" si="4"/>
        <v>120</v>
      </c>
      <c r="D136" s="323">
        <f t="shared" si="5"/>
        <v>1.44</v>
      </c>
    </row>
    <row r="137" spans="1:4">
      <c r="A137" s="321" t="s">
        <v>301</v>
      </c>
      <c r="B137" s="322">
        <v>120</v>
      </c>
      <c r="C137" s="322">
        <f t="shared" si="4"/>
        <v>120</v>
      </c>
      <c r="D137" s="323">
        <f t="shared" si="5"/>
        <v>1.44</v>
      </c>
    </row>
    <row r="138" spans="1:4">
      <c r="A138" s="321" t="s">
        <v>302</v>
      </c>
      <c r="B138" s="322">
        <v>120</v>
      </c>
      <c r="C138" s="322">
        <f t="shared" si="4"/>
        <v>120</v>
      </c>
      <c r="D138" s="323">
        <f t="shared" si="5"/>
        <v>1.44</v>
      </c>
    </row>
    <row r="139" spans="1:4">
      <c r="A139" s="321" t="s">
        <v>303</v>
      </c>
      <c r="B139" s="322">
        <v>120</v>
      </c>
      <c r="C139" s="322">
        <f>B139</f>
        <v>120</v>
      </c>
      <c r="D139" s="323">
        <f t="shared" si="5"/>
        <v>1.44</v>
      </c>
    </row>
    <row r="140" spans="1:4">
      <c r="A140" s="321" t="s">
        <v>546</v>
      </c>
      <c r="B140" s="322">
        <v>120</v>
      </c>
      <c r="C140" s="322">
        <f t="shared" si="4"/>
        <v>120</v>
      </c>
      <c r="D140" s="323">
        <f t="shared" si="5"/>
        <v>1.44</v>
      </c>
    </row>
    <row r="141" spans="1:4">
      <c r="A141" s="321" t="s">
        <v>547</v>
      </c>
      <c r="B141" s="322">
        <v>120</v>
      </c>
      <c r="C141" s="322">
        <v>120</v>
      </c>
      <c r="D141" s="323">
        <f t="shared" si="5"/>
        <v>1.44</v>
      </c>
    </row>
    <row r="142" spans="1:4">
      <c r="A142" s="321" t="s">
        <v>548</v>
      </c>
      <c r="B142" s="322">
        <v>80</v>
      </c>
      <c r="C142" s="322">
        <f t="shared" si="4"/>
        <v>80</v>
      </c>
      <c r="D142" s="323">
        <f t="shared" si="5"/>
        <v>0.64</v>
      </c>
    </row>
    <row r="143" spans="1:4">
      <c r="A143" s="321" t="s">
        <v>549</v>
      </c>
      <c r="B143" s="322">
        <v>180</v>
      </c>
      <c r="C143" s="322">
        <f t="shared" si="4"/>
        <v>180</v>
      </c>
      <c r="D143" s="323">
        <f t="shared" si="5"/>
        <v>3.24</v>
      </c>
    </row>
    <row r="144" spans="1:4">
      <c r="A144" s="321" t="s">
        <v>550</v>
      </c>
      <c r="B144" s="322">
        <v>180</v>
      </c>
      <c r="C144" s="322">
        <f t="shared" si="4"/>
        <v>180</v>
      </c>
      <c r="D144" s="323">
        <f t="shared" si="5"/>
        <v>3.24</v>
      </c>
    </row>
    <row r="145" spans="3:4">
      <c r="C145" s="229" t="s">
        <v>554</v>
      </c>
      <c r="D145" s="229">
        <f>SUM(D130:D144)</f>
        <v>21.54</v>
      </c>
    </row>
    <row r="146" spans="3:4">
      <c r="C146" s="229" t="s">
        <v>555</v>
      </c>
      <c r="D146" s="229">
        <v>1</v>
      </c>
    </row>
    <row r="147" spans="3:4">
      <c r="C147" s="229" t="s">
        <v>556</v>
      </c>
      <c r="D147" s="229">
        <f>D145*D146*1.3</f>
        <v>28</v>
      </c>
    </row>
  </sheetData>
  <mergeCells count="89">
    <mergeCell ref="A49:G49"/>
    <mergeCell ref="A51:G51"/>
    <mergeCell ref="E47:E48"/>
    <mergeCell ref="F47:F48"/>
    <mergeCell ref="G47:G48"/>
    <mergeCell ref="A122:E122"/>
    <mergeCell ref="A124:E124"/>
    <mergeCell ref="A32:H32"/>
    <mergeCell ref="A34:H34"/>
    <mergeCell ref="A113:E113"/>
    <mergeCell ref="A115:E115"/>
    <mergeCell ref="A91:C91"/>
    <mergeCell ref="A111:A112"/>
    <mergeCell ref="B111:C111"/>
    <mergeCell ref="D111:D112"/>
    <mergeCell ref="A75:G75"/>
    <mergeCell ref="A76:C76"/>
    <mergeCell ref="A77:C77"/>
    <mergeCell ref="A78:C78"/>
    <mergeCell ref="B50:C50"/>
    <mergeCell ref="A40:G40"/>
    <mergeCell ref="G38:G39"/>
    <mergeCell ref="B39:C39"/>
    <mergeCell ref="B48:C48"/>
    <mergeCell ref="A46:G46"/>
    <mergeCell ref="A47:A48"/>
    <mergeCell ref="B47:C47"/>
    <mergeCell ref="D47:D48"/>
    <mergeCell ref="A38:A39"/>
    <mergeCell ref="B38:C38"/>
    <mergeCell ref="D38:D39"/>
    <mergeCell ref="E38:E39"/>
    <mergeCell ref="F38:F39"/>
    <mergeCell ref="A42:G42"/>
    <mergeCell ref="B44:C44"/>
    <mergeCell ref="B43:C43"/>
    <mergeCell ref="A18:G18"/>
    <mergeCell ref="A1:G1"/>
    <mergeCell ref="A5:G5"/>
    <mergeCell ref="A3:F3"/>
    <mergeCell ref="A4:F4"/>
    <mergeCell ref="A2:G2"/>
    <mergeCell ref="A16:C16"/>
    <mergeCell ref="A17:C17"/>
    <mergeCell ref="F30:F31"/>
    <mergeCell ref="G30:G31"/>
    <mergeCell ref="B19:C19"/>
    <mergeCell ref="A19:A20"/>
    <mergeCell ref="D19:D20"/>
    <mergeCell ref="E19:E20"/>
    <mergeCell ref="A25:H25"/>
    <mergeCell ref="A21:H21"/>
    <mergeCell ref="A64:G64"/>
    <mergeCell ref="A103:G103"/>
    <mergeCell ref="A70:G70"/>
    <mergeCell ref="A68:C68"/>
    <mergeCell ref="H19:H20"/>
    <mergeCell ref="H30:H31"/>
    <mergeCell ref="A45:F45"/>
    <mergeCell ref="B41:C41"/>
    <mergeCell ref="A37:G37"/>
    <mergeCell ref="F19:F20"/>
    <mergeCell ref="G19:G20"/>
    <mergeCell ref="A30:A31"/>
    <mergeCell ref="B30:C30"/>
    <mergeCell ref="D30:D31"/>
    <mergeCell ref="E30:E31"/>
    <mergeCell ref="B52:C52"/>
    <mergeCell ref="A63:C63"/>
    <mergeCell ref="A54:F54"/>
    <mergeCell ref="A55:G55"/>
    <mergeCell ref="A62:C62"/>
    <mergeCell ref="B53:C53"/>
    <mergeCell ref="A69:C69"/>
    <mergeCell ref="A73:C73"/>
    <mergeCell ref="A74:C74"/>
    <mergeCell ref="A87:D87"/>
    <mergeCell ref="A88:D88"/>
    <mergeCell ref="A79:G79"/>
    <mergeCell ref="A89:G89"/>
    <mergeCell ref="A90:C90"/>
    <mergeCell ref="A119:E119"/>
    <mergeCell ref="E111:E112"/>
    <mergeCell ref="A110:E110"/>
    <mergeCell ref="A120:A121"/>
    <mergeCell ref="B120:C120"/>
    <mergeCell ref="D120:D121"/>
    <mergeCell ref="E120:E121"/>
    <mergeCell ref="A92:G92"/>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11</vt:i4>
      </vt:variant>
    </vt:vector>
  </HeadingPairs>
  <TitlesOfParts>
    <vt:vector size="20" baseType="lpstr">
      <vt:lpstr>Capa</vt:lpstr>
      <vt:lpstr>Orçamento</vt:lpstr>
      <vt:lpstr>Resumo</vt:lpstr>
      <vt:lpstr>Cronograma</vt:lpstr>
      <vt:lpstr>BDI - Serviços</vt:lpstr>
      <vt:lpstr>BDI-Equipamentos</vt:lpstr>
      <vt:lpstr>Composição</vt:lpstr>
      <vt:lpstr>Mapa de cotação</vt:lpstr>
      <vt:lpstr>Memória de Calculo</vt:lpstr>
      <vt:lpstr>'BDI - Serviços'!Area_de_impressao</vt:lpstr>
      <vt:lpstr>'BDI-Equipamentos'!Area_de_impressao</vt:lpstr>
      <vt:lpstr>Composição!Area_de_impressao</vt:lpstr>
      <vt:lpstr>Cronograma!Area_de_impressao</vt:lpstr>
      <vt:lpstr>'Mapa de cotação'!Area_de_impressao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Marcelo</cp:lastModifiedBy>
  <cp:lastPrinted>2020-04-28T12:20:17Z</cp:lastPrinted>
  <dcterms:created xsi:type="dcterms:W3CDTF">2013-07-15T19:04:59Z</dcterms:created>
  <dcterms:modified xsi:type="dcterms:W3CDTF">2020-04-28T12:49:48Z</dcterms:modified>
</cp:coreProperties>
</file>