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14\arquivos\administracao\DEP_LICITACAO\LICITAÇÃO 2020\TOMADA DE PREÇOS\T.P Nº 005-2020 - CONSTRUÇÃO CALÇADA DISTRITO DE PRIMAVERA\RETIFICAÇÃO\"/>
    </mc:Choice>
  </mc:AlternateContent>
  <bookViews>
    <workbookView xWindow="0" yWindow="0" windowWidth="15300" windowHeight="4485" tabRatio="930" activeTab="3"/>
  </bookViews>
  <sheets>
    <sheet name="Capa" sheetId="6" r:id="rId1"/>
    <sheet name="Orçamento" sheetId="1" r:id="rId2"/>
    <sheet name="Cronograma" sheetId="24" r:id="rId3"/>
    <sheet name="BDI - Serviços" sheetId="4" r:id="rId4"/>
    <sheet name="BDI-Equipamentos" sheetId="10" r:id="rId5"/>
    <sheet name="Composição" sheetId="9" r:id="rId6"/>
    <sheet name="Mem. Calculo Quadra" sheetId="31" state="hidden" r:id="rId7"/>
    <sheet name="Mem. Calculo Pergolados" sheetId="34" state="hidden" r:id="rId8"/>
    <sheet name="Mem. Calculo Refeitório" sheetId="30" state="hidden" r:id="rId9"/>
    <sheet name="Mem. Calculo Bloco Educacional" sheetId="26" state="hidden" r:id="rId10"/>
    <sheet name="Quadro de Áreas" sheetId="28" state="hidden" r:id="rId11"/>
    <sheet name="Terraplenagem" sheetId="33" state="hidden" r:id="rId12"/>
    <sheet name="Quadro de Esquadrias Geral" sheetId="29" state="hidden" r:id="rId13"/>
    <sheet name="Mapa de Cotação" sheetId="35" r:id="rId14"/>
  </sheets>
  <externalReferences>
    <externalReference r:id="rId15"/>
    <externalReference r:id="rId16"/>
    <externalReference r:id="rId17"/>
    <externalReference r:id="rId18"/>
    <externalReference r:id="rId19"/>
    <externalReference r:id="rId20"/>
    <externalReference r:id="rId21"/>
  </externalReferences>
  <definedNames>
    <definedName name="_xlnm._FilterDatabase" localSheetId="1" hidden="1">Orçamento!$A$1:$A$24</definedName>
    <definedName name="_ind100" localSheetId="2">#REF!</definedName>
    <definedName name="_ind100" localSheetId="7">#REF!</definedName>
    <definedName name="_ind100" localSheetId="8">#REF!</definedName>
    <definedName name="_ind100">#REF!</definedName>
    <definedName name="_mem2">'[1]Mat Asf'!$H$37</definedName>
    <definedName name="_prd1" localSheetId="2">#REF!</definedName>
    <definedName name="_prd1" localSheetId="7">#REF!</definedName>
    <definedName name="_prd1" localSheetId="8">#REF!</definedName>
    <definedName name="_prd1">#REF!</definedName>
    <definedName name="_prt1" localSheetId="2">#REF!</definedName>
    <definedName name="_prt1" localSheetId="7">#REF!</definedName>
    <definedName name="_prt1" localSheetId="8">#REF!</definedName>
    <definedName name="_prt1">#REF!</definedName>
    <definedName name="_RET1" localSheetId="2">#REF!</definedName>
    <definedName name="_RET1" localSheetId="7">#REF!</definedName>
    <definedName name="_RET1" localSheetId="8">#REF!</definedName>
    <definedName name="_RET1">#REF!</definedName>
    <definedName name="abc" localSheetId="2">'[2]Aterro PonteSul'!#REF!</definedName>
    <definedName name="abc" localSheetId="7">'[2]Aterro PonteSul'!#REF!</definedName>
    <definedName name="abc" localSheetId="8">'[2]Aterro PonteSul'!#REF!</definedName>
    <definedName name="abc">'[2]Aterro PonteSul'!#REF!</definedName>
    <definedName name="_xlnm.Print_Area" localSheetId="3">'BDI - Serviços'!$A$1:$J$33</definedName>
    <definedName name="_xlnm.Print_Area" localSheetId="4">'BDI-Equipamentos'!$A$1:$J$29</definedName>
    <definedName name="_xlnm.Print_Area" localSheetId="0">Capa!$A$1:$D$49</definedName>
    <definedName name="_xlnm.Print_Area" localSheetId="5">Composição!$A$1:$H$37</definedName>
    <definedName name="_xlnm.Print_Area" localSheetId="2">Cronograma!$A$1:$N$20</definedName>
    <definedName name="_xlnm.Print_Area" localSheetId="7">#REF!</definedName>
    <definedName name="_xlnm.Print_Area" localSheetId="8">#REF!</definedName>
    <definedName name="_xlnm.Print_Area" localSheetId="1">Orçamento!$A$1:$J$21</definedName>
    <definedName name="_xlnm.Print_Area" localSheetId="11">Terraplenagem!$A$1:$H$70</definedName>
    <definedName name="_xlnm.Print_Area">#REF!</definedName>
    <definedName name="areafog" localSheetId="2">#REF!</definedName>
    <definedName name="areafog" localSheetId="7">#REF!</definedName>
    <definedName name="areafog" localSheetId="8">#REF!</definedName>
    <definedName name="areafog">#REF!</definedName>
    <definedName name="areatsd" localSheetId="2">#REF!</definedName>
    <definedName name="areatsd" localSheetId="7">#REF!</definedName>
    <definedName name="areatsd" localSheetId="8">#REF!</definedName>
    <definedName name="areatsd">#REF!</definedName>
    <definedName name="areatss" localSheetId="2">#REF!</definedName>
    <definedName name="areatss" localSheetId="7">#REF!</definedName>
    <definedName name="areatss" localSheetId="8">#REF!</definedName>
    <definedName name="areatss">#REF!</definedName>
    <definedName name="aterro" localSheetId="2">'[2]Aterro PonteSul'!#REF!</definedName>
    <definedName name="aterro" localSheetId="7">'[2]Aterro PonteSul'!#REF!</definedName>
    <definedName name="aterro" localSheetId="8">'[2]Aterro PonteSul'!#REF!</definedName>
    <definedName name="aterro">'[2]Aterro PonteSul'!#REF!</definedName>
    <definedName name="bacia" localSheetId="2">#REF!</definedName>
    <definedName name="bacia" localSheetId="7">#REF!</definedName>
    <definedName name="bacia" localSheetId="8">#REF!</definedName>
    <definedName name="bacia">#REF!</definedName>
    <definedName name="bbdcc15" localSheetId="2">#REF!</definedName>
    <definedName name="bbdcc15" localSheetId="7">#REF!</definedName>
    <definedName name="bbdcc15" localSheetId="8">#REF!</definedName>
    <definedName name="bbdcc15">#REF!</definedName>
    <definedName name="bbdcc20" localSheetId="2">#REF!</definedName>
    <definedName name="bbdcc20" localSheetId="7">#REF!</definedName>
    <definedName name="bbdcc20" localSheetId="8">#REF!</definedName>
    <definedName name="bbdcc20">#REF!</definedName>
    <definedName name="bbdcc25" localSheetId="2">#REF!</definedName>
    <definedName name="bbdcc25" localSheetId="7">#REF!</definedName>
    <definedName name="bbdcc25" localSheetId="8">#REF!</definedName>
    <definedName name="bbdcc25">#REF!</definedName>
    <definedName name="bbdcc30" localSheetId="2">#REF!</definedName>
    <definedName name="bbdcc30" localSheetId="7">#REF!</definedName>
    <definedName name="bbdcc30" localSheetId="8">#REF!</definedName>
    <definedName name="bbdcc30">#REF!</definedName>
    <definedName name="bbdtc04" localSheetId="2">#REF!</definedName>
    <definedName name="bbdtc04" localSheetId="7">#REF!</definedName>
    <definedName name="bbdtc04" localSheetId="8">#REF!</definedName>
    <definedName name="bbdtc04">#REF!</definedName>
    <definedName name="bbdtc06" localSheetId="2">#REF!</definedName>
    <definedName name="bbdtc06" localSheetId="7">#REF!</definedName>
    <definedName name="bbdtc06" localSheetId="8">#REF!</definedName>
    <definedName name="bbdtc06">#REF!</definedName>
    <definedName name="bbdtc08" localSheetId="2">#REF!</definedName>
    <definedName name="bbdtc08" localSheetId="7">#REF!</definedName>
    <definedName name="bbdtc08" localSheetId="8">#REF!</definedName>
    <definedName name="bbdtc08">#REF!</definedName>
    <definedName name="bbdtc10" localSheetId="2">#REF!</definedName>
    <definedName name="bbdtc10" localSheetId="7">#REF!</definedName>
    <definedName name="bbdtc10" localSheetId="8">#REF!</definedName>
    <definedName name="bbdtc10">#REF!</definedName>
    <definedName name="bbdtc12" localSheetId="2">#REF!</definedName>
    <definedName name="bbdtc12" localSheetId="7">#REF!</definedName>
    <definedName name="bbdtc12" localSheetId="8">#REF!</definedName>
    <definedName name="bbdtc12">#REF!</definedName>
    <definedName name="bbdtc15" localSheetId="2">#REF!</definedName>
    <definedName name="bbdtc15" localSheetId="7">#REF!</definedName>
    <definedName name="bbdtc15" localSheetId="8">#REF!</definedName>
    <definedName name="bbdtc15">#REF!</definedName>
    <definedName name="bbscc15" localSheetId="2">#REF!</definedName>
    <definedName name="bbscc15" localSheetId="7">#REF!</definedName>
    <definedName name="bbscc15" localSheetId="8">#REF!</definedName>
    <definedName name="bbscc15">#REF!</definedName>
    <definedName name="bbscc20" localSheetId="2">#REF!</definedName>
    <definedName name="bbscc20" localSheetId="7">#REF!</definedName>
    <definedName name="bbscc20" localSheetId="8">#REF!</definedName>
    <definedName name="bbscc20">#REF!</definedName>
    <definedName name="bbscc25" localSheetId="2">#REF!</definedName>
    <definedName name="bbscc25" localSheetId="7">#REF!</definedName>
    <definedName name="bbscc25" localSheetId="8">#REF!</definedName>
    <definedName name="bbscc25">#REF!</definedName>
    <definedName name="bbscc30" localSheetId="2">#REF!</definedName>
    <definedName name="bbscc30" localSheetId="7">#REF!</definedName>
    <definedName name="bbscc30" localSheetId="8">#REF!</definedName>
    <definedName name="bbscc30">#REF!</definedName>
    <definedName name="bbstc04" localSheetId="2">#REF!</definedName>
    <definedName name="bbstc04" localSheetId="7">#REF!</definedName>
    <definedName name="bbstc04" localSheetId="8">#REF!</definedName>
    <definedName name="bbstc04">#REF!</definedName>
    <definedName name="bbstc06" localSheetId="2">#REF!</definedName>
    <definedName name="bbstc06" localSheetId="7">#REF!</definedName>
    <definedName name="bbstc06" localSheetId="8">#REF!</definedName>
    <definedName name="bbstc06">#REF!</definedName>
    <definedName name="bbstc08" localSheetId="2">#REF!</definedName>
    <definedName name="bbstc08" localSheetId="7">#REF!</definedName>
    <definedName name="bbstc08" localSheetId="8">#REF!</definedName>
    <definedName name="bbstc08">#REF!</definedName>
    <definedName name="bbstc10" localSheetId="2">#REF!</definedName>
    <definedName name="bbstc10" localSheetId="7">#REF!</definedName>
    <definedName name="bbstc10" localSheetId="8">#REF!</definedName>
    <definedName name="bbstc10">#REF!</definedName>
    <definedName name="bbstc12" localSheetId="2">#REF!</definedName>
    <definedName name="bbstc12" localSheetId="7">#REF!</definedName>
    <definedName name="bbstc12" localSheetId="8">#REF!</definedName>
    <definedName name="bbstc12">#REF!</definedName>
    <definedName name="bbstc15" localSheetId="2">#REF!</definedName>
    <definedName name="bbstc15" localSheetId="7">#REF!</definedName>
    <definedName name="bbstc15" localSheetId="8">#REF!</definedName>
    <definedName name="bbstc15">#REF!</definedName>
    <definedName name="bbtcc15" localSheetId="2">[2]DMT_EV!#REF!</definedName>
    <definedName name="bbtcc15" localSheetId="7">[2]DMT_EV!#REF!</definedName>
    <definedName name="bbtcc15" localSheetId="8">[2]DMT_EV!#REF!</definedName>
    <definedName name="bbtcc15">[2]DMT_EV!#REF!</definedName>
    <definedName name="bbtcc20" localSheetId="2">[2]DMT_EV!#REF!</definedName>
    <definedName name="bbtcc20" localSheetId="7">[2]DMT_EV!#REF!</definedName>
    <definedName name="bbtcc20" localSheetId="8">[2]DMT_EV!#REF!</definedName>
    <definedName name="bbtcc20">[2]DMT_EV!#REF!</definedName>
    <definedName name="bbtcc25" localSheetId="2">[2]DMT_EV!#REF!</definedName>
    <definedName name="bbtcc25" localSheetId="7">[2]DMT_EV!#REF!</definedName>
    <definedName name="bbtcc25" localSheetId="8">[2]DMT_EV!#REF!</definedName>
    <definedName name="bbtcc25">[2]DMT_EV!#REF!</definedName>
    <definedName name="bbtcc30" localSheetId="2">[2]DMT_EV!#REF!</definedName>
    <definedName name="bbtcc30" localSheetId="7">[2]DMT_EV!#REF!</definedName>
    <definedName name="bbtcc30" localSheetId="8">[2]DMT_EV!#REF!</definedName>
    <definedName name="bbtcc30">[2]DMT_EV!#REF!</definedName>
    <definedName name="bbttc04" localSheetId="2">#REF!</definedName>
    <definedName name="bbttc04" localSheetId="7">#REF!</definedName>
    <definedName name="bbttc04" localSheetId="8">#REF!</definedName>
    <definedName name="bbttc04">#REF!</definedName>
    <definedName name="bbttc06" localSheetId="2">#REF!</definedName>
    <definedName name="bbttc06" localSheetId="7">#REF!</definedName>
    <definedName name="bbttc06" localSheetId="8">#REF!</definedName>
    <definedName name="bbttc06">#REF!</definedName>
    <definedName name="bbttc08" localSheetId="2">#REF!</definedName>
    <definedName name="bbttc08" localSheetId="7">#REF!</definedName>
    <definedName name="bbttc08" localSheetId="8">#REF!</definedName>
    <definedName name="bbttc08">#REF!</definedName>
    <definedName name="bbttc10" localSheetId="2">#REF!</definedName>
    <definedName name="bbttc10" localSheetId="7">#REF!</definedName>
    <definedName name="bbttc10" localSheetId="8">#REF!</definedName>
    <definedName name="bbttc10">#REF!</definedName>
    <definedName name="bbttc12" localSheetId="2">#REF!</definedName>
    <definedName name="bbttc12" localSheetId="7">#REF!</definedName>
    <definedName name="bbttc12" localSheetId="8">#REF!</definedName>
    <definedName name="bbttc12">#REF!</definedName>
    <definedName name="bbttc15" localSheetId="2">#REF!</definedName>
    <definedName name="bbttc15" localSheetId="7">#REF!</definedName>
    <definedName name="bbttc15" localSheetId="8">#REF!</definedName>
    <definedName name="bbttc15">#REF!</definedName>
    <definedName name="betume" localSheetId="2">#REF!</definedName>
    <definedName name="betume" localSheetId="7">#REF!</definedName>
    <definedName name="betume" localSheetId="8">#REF!</definedName>
    <definedName name="betume">#REF!</definedName>
    <definedName name="cabeca" localSheetId="2">#REF!</definedName>
    <definedName name="cabeca" localSheetId="7">#REF!</definedName>
    <definedName name="cabeca" localSheetId="8">#REF!</definedName>
    <definedName name="cabeca">#REF!</definedName>
    <definedName name="cabeca1" localSheetId="2">#REF!</definedName>
    <definedName name="cabeca1" localSheetId="7">#REF!</definedName>
    <definedName name="cabeca1" localSheetId="8">#REF!</definedName>
    <definedName name="cabeca1">#REF!</definedName>
    <definedName name="cabeçalho" localSheetId="2">#REF!</definedName>
    <definedName name="cabeçalho" localSheetId="7">#REF!</definedName>
    <definedName name="cabeçalho" localSheetId="8">#REF!</definedName>
    <definedName name="cabeçalho">#REF!</definedName>
    <definedName name="cabeçalho1" localSheetId="2">#REF!</definedName>
    <definedName name="cabeçalho1" localSheetId="7">#REF!</definedName>
    <definedName name="cabeçalho1" localSheetId="8">#REF!</definedName>
    <definedName name="cabeçalho1">#REF!</definedName>
    <definedName name="cbdcc15" localSheetId="2">#REF!</definedName>
    <definedName name="cbdcc15" localSheetId="7">#REF!</definedName>
    <definedName name="cbdcc15" localSheetId="8">#REF!</definedName>
    <definedName name="cbdcc15">#REF!</definedName>
    <definedName name="cbdcc20" localSheetId="2">#REF!</definedName>
    <definedName name="cbdcc20" localSheetId="7">#REF!</definedName>
    <definedName name="cbdcc20" localSheetId="8">#REF!</definedName>
    <definedName name="cbdcc20">#REF!</definedName>
    <definedName name="cbdcc25" localSheetId="2">#REF!</definedName>
    <definedName name="cbdcc25" localSheetId="7">#REF!</definedName>
    <definedName name="cbdcc25" localSheetId="8">#REF!</definedName>
    <definedName name="cbdcc25">#REF!</definedName>
    <definedName name="cbdcc30" localSheetId="2">#REF!</definedName>
    <definedName name="cbdcc30" localSheetId="7">#REF!</definedName>
    <definedName name="cbdcc30" localSheetId="8">#REF!</definedName>
    <definedName name="cbdcc30">#REF!</definedName>
    <definedName name="cbdtc04" localSheetId="2">#REF!</definedName>
    <definedName name="cbdtc04" localSheetId="7">#REF!</definedName>
    <definedName name="cbdtc04" localSheetId="8">#REF!</definedName>
    <definedName name="cbdtc04">#REF!</definedName>
    <definedName name="cbdtc06" localSheetId="2">#REF!</definedName>
    <definedName name="cbdtc06" localSheetId="7">#REF!</definedName>
    <definedName name="cbdtc06" localSheetId="8">#REF!</definedName>
    <definedName name="cbdtc06">#REF!</definedName>
    <definedName name="cbdtc08" localSheetId="2">#REF!</definedName>
    <definedName name="cbdtc08" localSheetId="7">#REF!</definedName>
    <definedName name="cbdtc08" localSheetId="8">#REF!</definedName>
    <definedName name="cbdtc08">#REF!</definedName>
    <definedName name="cbdtc10" localSheetId="2">#REF!</definedName>
    <definedName name="cbdtc10" localSheetId="7">#REF!</definedName>
    <definedName name="cbdtc10" localSheetId="8">#REF!</definedName>
    <definedName name="cbdtc10">#REF!</definedName>
    <definedName name="cbdtc12" localSheetId="2">#REF!</definedName>
    <definedName name="cbdtc12" localSheetId="7">#REF!</definedName>
    <definedName name="cbdtc12" localSheetId="8">#REF!</definedName>
    <definedName name="cbdtc12">#REF!</definedName>
    <definedName name="cbdtc15" localSheetId="2">#REF!</definedName>
    <definedName name="cbdtc15" localSheetId="7">#REF!</definedName>
    <definedName name="cbdtc15" localSheetId="8">#REF!</definedName>
    <definedName name="cbdtc15">#REF!</definedName>
    <definedName name="cbscc15" localSheetId="2">#REF!</definedName>
    <definedName name="cbscc15" localSheetId="7">#REF!</definedName>
    <definedName name="cbscc15" localSheetId="8">#REF!</definedName>
    <definedName name="cbscc15">#REF!</definedName>
    <definedName name="cbscc20" localSheetId="2">#REF!</definedName>
    <definedName name="cbscc20" localSheetId="7">#REF!</definedName>
    <definedName name="cbscc20" localSheetId="8">#REF!</definedName>
    <definedName name="cbscc20">#REF!</definedName>
    <definedName name="cbscc25" localSheetId="2">#REF!</definedName>
    <definedName name="cbscc25" localSheetId="7">#REF!</definedName>
    <definedName name="cbscc25" localSheetId="8">#REF!</definedName>
    <definedName name="cbscc25">#REF!</definedName>
    <definedName name="cbscc30" localSheetId="2">#REF!</definedName>
    <definedName name="cbscc30" localSheetId="7">#REF!</definedName>
    <definedName name="cbscc30" localSheetId="8">#REF!</definedName>
    <definedName name="cbscc30">#REF!</definedName>
    <definedName name="cbstc04" localSheetId="2">#REF!</definedName>
    <definedName name="cbstc04" localSheetId="7">#REF!</definedName>
    <definedName name="cbstc04" localSheetId="8">#REF!</definedName>
    <definedName name="cbstc04">#REF!</definedName>
    <definedName name="cbstc06" localSheetId="2">#REF!</definedName>
    <definedName name="cbstc06" localSheetId="7">#REF!</definedName>
    <definedName name="cbstc06" localSheetId="8">#REF!</definedName>
    <definedName name="cbstc06">#REF!</definedName>
    <definedName name="cbstc08" localSheetId="2">#REF!</definedName>
    <definedName name="cbstc08" localSheetId="7">#REF!</definedName>
    <definedName name="cbstc08" localSheetId="8">#REF!</definedName>
    <definedName name="cbstc08">#REF!</definedName>
    <definedName name="cbstc10" localSheetId="2">#REF!</definedName>
    <definedName name="cbstc10" localSheetId="7">#REF!</definedName>
    <definedName name="cbstc10" localSheetId="8">#REF!</definedName>
    <definedName name="cbstc10">#REF!</definedName>
    <definedName name="cbstc12" localSheetId="2">#REF!</definedName>
    <definedName name="cbstc12" localSheetId="7">#REF!</definedName>
    <definedName name="cbstc12" localSheetId="8">#REF!</definedName>
    <definedName name="cbstc12">#REF!</definedName>
    <definedName name="cbstc15" localSheetId="2">#REF!</definedName>
    <definedName name="cbstc15" localSheetId="7">#REF!</definedName>
    <definedName name="cbstc15" localSheetId="8">#REF!</definedName>
    <definedName name="cbstc15">#REF!</definedName>
    <definedName name="cbtcc15" localSheetId="2">[2]DMT_EV!#REF!</definedName>
    <definedName name="cbtcc15" localSheetId="7">[2]DMT_EV!#REF!</definedName>
    <definedName name="cbtcc15" localSheetId="8">[2]DMT_EV!#REF!</definedName>
    <definedName name="cbtcc15">[2]DMT_EV!#REF!</definedName>
    <definedName name="cbtcc20" localSheetId="2">[2]DMT_EV!#REF!</definedName>
    <definedName name="cbtcc20" localSheetId="7">[2]DMT_EV!#REF!</definedName>
    <definedName name="cbtcc20" localSheetId="8">[2]DMT_EV!#REF!</definedName>
    <definedName name="cbtcc20">[2]DMT_EV!#REF!</definedName>
    <definedName name="cbtcc25" localSheetId="2">[2]DMT_EV!#REF!</definedName>
    <definedName name="cbtcc25" localSheetId="7">[2]DMT_EV!#REF!</definedName>
    <definedName name="cbtcc25" localSheetId="8">[2]DMT_EV!#REF!</definedName>
    <definedName name="cbtcc25">[2]DMT_EV!#REF!</definedName>
    <definedName name="cbtcc30" localSheetId="2">[2]DMT_EV!#REF!</definedName>
    <definedName name="cbtcc30" localSheetId="7">[2]DMT_EV!#REF!</definedName>
    <definedName name="cbtcc30" localSheetId="8">[2]DMT_EV!#REF!</definedName>
    <definedName name="cbtcc30">[2]DMT_EV!#REF!</definedName>
    <definedName name="cbttc04" localSheetId="2">#REF!</definedName>
    <definedName name="cbttc04" localSheetId="7">#REF!</definedName>
    <definedName name="cbttc04" localSheetId="8">#REF!</definedName>
    <definedName name="cbttc04">#REF!</definedName>
    <definedName name="cbttc06" localSheetId="2">#REF!</definedName>
    <definedName name="cbttc06" localSheetId="7">#REF!</definedName>
    <definedName name="cbttc06" localSheetId="8">#REF!</definedName>
    <definedName name="cbttc06">#REF!</definedName>
    <definedName name="cbttc08" localSheetId="2">#REF!</definedName>
    <definedName name="cbttc08" localSheetId="7">#REF!</definedName>
    <definedName name="cbttc08" localSheetId="8">#REF!</definedName>
    <definedName name="cbttc08">#REF!</definedName>
    <definedName name="cbttc10" localSheetId="2">#REF!</definedName>
    <definedName name="cbttc10" localSheetId="7">#REF!</definedName>
    <definedName name="cbttc10" localSheetId="8">#REF!</definedName>
    <definedName name="cbttc10">#REF!</definedName>
    <definedName name="cbttc12" localSheetId="2">#REF!</definedName>
    <definedName name="cbttc12" localSheetId="7">#REF!</definedName>
    <definedName name="cbttc12" localSheetId="8">#REF!</definedName>
    <definedName name="cbttc12">#REF!</definedName>
    <definedName name="cbttc15" localSheetId="2">#REF!</definedName>
    <definedName name="cbttc15" localSheetId="7">#REF!</definedName>
    <definedName name="cbttc15" localSheetId="8">#REF!</definedName>
    <definedName name="cbttc15">#REF!</definedName>
    <definedName name="ccerca" localSheetId="2">#REF!</definedName>
    <definedName name="ccerca" localSheetId="7">#REF!</definedName>
    <definedName name="ccerca" localSheetId="8">#REF!</definedName>
    <definedName name="ccerca">#REF!</definedName>
    <definedName name="cesar" localSheetId="2">#REF!</definedName>
    <definedName name="cesar" localSheetId="7">#REF!</definedName>
    <definedName name="cesar" localSheetId="8">#REF!</definedName>
    <definedName name="cesar">#REF!</definedName>
    <definedName name="cm_30" localSheetId="2">#REF!</definedName>
    <definedName name="cm_30" localSheetId="7">#REF!</definedName>
    <definedName name="cm_30" localSheetId="8">#REF!</definedName>
    <definedName name="cm_30">#REF!</definedName>
    <definedName name="comp100" localSheetId="2">#REF!</definedName>
    <definedName name="comp100" localSheetId="7">#REF!</definedName>
    <definedName name="comp100" localSheetId="8">#REF!</definedName>
    <definedName name="comp100">#REF!</definedName>
    <definedName name="comp95" localSheetId="2">#REF!</definedName>
    <definedName name="comp95" localSheetId="7">#REF!</definedName>
    <definedName name="comp95" localSheetId="8">#REF!</definedName>
    <definedName name="comp95">#REF!</definedName>
    <definedName name="compala" localSheetId="2">#REF!</definedName>
    <definedName name="compala" localSheetId="7">#REF!</definedName>
    <definedName name="compala" localSheetId="8">#REF!</definedName>
    <definedName name="compala">#REF!</definedName>
    <definedName name="COMPOS">[3]Plan1!$A$2:$D$4073</definedName>
    <definedName name="conap" localSheetId="2">#REF!</definedName>
    <definedName name="conap" localSheetId="7">#REF!</definedName>
    <definedName name="conap" localSheetId="8">#REF!</definedName>
    <definedName name="conap">#REF!</definedName>
    <definedName name="conass" localSheetId="2">#REF!</definedName>
    <definedName name="conass" localSheetId="7">#REF!</definedName>
    <definedName name="conass" localSheetId="8">#REF!</definedName>
    <definedName name="conass">#REF!</definedName>
    <definedName name="connum" localSheetId="2">#REF!</definedName>
    <definedName name="connum" localSheetId="7">#REF!</definedName>
    <definedName name="connum" localSheetId="8">#REF!</definedName>
    <definedName name="connum">#REF!</definedName>
    <definedName name="conpro" localSheetId="2">#REF!</definedName>
    <definedName name="conpro" localSheetId="7">#REF!</definedName>
    <definedName name="conpro" localSheetId="8">#REF!</definedName>
    <definedName name="conpro">#REF!</definedName>
    <definedName name="contrato" localSheetId="2">#REF!</definedName>
    <definedName name="contrato" localSheetId="7">#REF!</definedName>
    <definedName name="contrato" localSheetId="8">#REF!</definedName>
    <definedName name="contrato">#REF!</definedName>
    <definedName name="corte" localSheetId="2">#REF!</definedName>
    <definedName name="corte" localSheetId="7">#REF!</definedName>
    <definedName name="corte" localSheetId="8">#REF!</definedName>
    <definedName name="corte">#REF!</definedName>
    <definedName name="DATA" localSheetId="2">#REF!</definedName>
    <definedName name="DATA" localSheetId="7">#REF!</definedName>
    <definedName name="DATA" localSheetId="8">#REF!</definedName>
    <definedName name="DATA">#REF!</definedName>
    <definedName name="defensa" localSheetId="2">#REF!</definedName>
    <definedName name="defensa" localSheetId="7">#REF!</definedName>
    <definedName name="defensa" localSheetId="8">#REF!</definedName>
    <definedName name="defensa">#REF!</definedName>
    <definedName name="dmt_1000" localSheetId="2">#REF!</definedName>
    <definedName name="dmt_1000" localSheetId="7">#REF!</definedName>
    <definedName name="dmt_1000" localSheetId="8">#REF!</definedName>
    <definedName name="dmt_1000">#REF!</definedName>
    <definedName name="dmt_1200" localSheetId="2">#REF!</definedName>
    <definedName name="dmt_1200" localSheetId="7">#REF!</definedName>
    <definedName name="dmt_1200" localSheetId="8">#REF!</definedName>
    <definedName name="dmt_1200">#REF!</definedName>
    <definedName name="dmt_1400" localSheetId="2">#REF!</definedName>
    <definedName name="dmt_1400" localSheetId="7">#REF!</definedName>
    <definedName name="dmt_1400" localSheetId="8">#REF!</definedName>
    <definedName name="dmt_1400">#REF!</definedName>
    <definedName name="dmt_200" localSheetId="2">#REF!</definedName>
    <definedName name="dmt_200" localSheetId="7">#REF!</definedName>
    <definedName name="dmt_200" localSheetId="8">#REF!</definedName>
    <definedName name="dmt_200">#REF!</definedName>
    <definedName name="dmt_400" localSheetId="2">#REF!</definedName>
    <definedName name="dmt_400" localSheetId="7">#REF!</definedName>
    <definedName name="dmt_400" localSheetId="8">#REF!</definedName>
    <definedName name="dmt_400">#REF!</definedName>
    <definedName name="dmt_50" localSheetId="2">#REF!</definedName>
    <definedName name="dmt_50" localSheetId="7">#REF!</definedName>
    <definedName name="dmt_50" localSheetId="8">#REF!</definedName>
    <definedName name="dmt_50">#REF!</definedName>
    <definedName name="dmt_600" localSheetId="2">#REF!</definedName>
    <definedName name="dmt_600" localSheetId="7">#REF!</definedName>
    <definedName name="dmt_600" localSheetId="8">#REF!</definedName>
    <definedName name="dmt_600">#REF!</definedName>
    <definedName name="dmt_800" localSheetId="2">#REF!</definedName>
    <definedName name="dmt_800" localSheetId="7">#REF!</definedName>
    <definedName name="dmt_800" localSheetId="8">#REF!</definedName>
    <definedName name="dmt_800">#REF!</definedName>
    <definedName name="drena" localSheetId="2">#REF!</definedName>
    <definedName name="drena" localSheetId="7">#REF!</definedName>
    <definedName name="drena" localSheetId="8">#REF!</definedName>
    <definedName name="drena">#REF!</definedName>
    <definedName name="dreno" localSheetId="2">#REF!</definedName>
    <definedName name="dreno" localSheetId="7">#REF!</definedName>
    <definedName name="dreno" localSheetId="8">#REF!</definedName>
    <definedName name="dreno">#REF!</definedName>
    <definedName name="dtipo1" localSheetId="2">#REF!</definedName>
    <definedName name="dtipo1" localSheetId="7">#REF!</definedName>
    <definedName name="dtipo1" localSheetId="8">#REF!</definedName>
    <definedName name="dtipo1">#REF!</definedName>
    <definedName name="dtipo2" localSheetId="2">#REF!</definedName>
    <definedName name="dtipo2" localSheetId="7">#REF!</definedName>
    <definedName name="dtipo2" localSheetId="8">#REF!</definedName>
    <definedName name="dtipo2">#REF!</definedName>
    <definedName name="empo2" localSheetId="2">#REF!</definedName>
    <definedName name="empo2" localSheetId="7">#REF!</definedName>
    <definedName name="empo2" localSheetId="8">#REF!</definedName>
    <definedName name="empo2">#REF!</definedName>
    <definedName name="Empola2" localSheetId="2">#REF!</definedName>
    <definedName name="Empola2" localSheetId="7">#REF!</definedName>
    <definedName name="Empola2" localSheetId="8">#REF!</definedName>
    <definedName name="Empola2">#REF!</definedName>
    <definedName name="Empolo2" localSheetId="2">#REF!</definedName>
    <definedName name="Empolo2" localSheetId="7">#REF!</definedName>
    <definedName name="Empolo2" localSheetId="8">#REF!</definedName>
    <definedName name="Empolo2">#REF!</definedName>
    <definedName name="empolo3" localSheetId="2">#REF!</definedName>
    <definedName name="empolo3" localSheetId="7">#REF!</definedName>
    <definedName name="empolo3" localSheetId="8">#REF!</definedName>
    <definedName name="empolo3">#REF!</definedName>
    <definedName name="eng">'[1]Mat Asf'!$C$36</definedName>
    <definedName name="engfiscal" localSheetId="2">#REF!</definedName>
    <definedName name="engfiscal" localSheetId="7">#REF!</definedName>
    <definedName name="engfiscal" localSheetId="8">#REF!</definedName>
    <definedName name="engfiscal">#REF!</definedName>
    <definedName name="engm1" localSheetId="2">#REF!</definedName>
    <definedName name="engm1" localSheetId="7">#REF!</definedName>
    <definedName name="engm1" localSheetId="8">#REF!</definedName>
    <definedName name="engm1">#REF!</definedName>
    <definedName name="engm2" localSheetId="2">#REF!</definedName>
    <definedName name="engm2" localSheetId="7">#REF!</definedName>
    <definedName name="engm2" localSheetId="8">#REF!</definedName>
    <definedName name="engm2">#REF!</definedName>
    <definedName name="engmds" localSheetId="2">#REF!</definedName>
    <definedName name="engmds" localSheetId="7">#REF!</definedName>
    <definedName name="engmds" localSheetId="8">#REF!</definedName>
    <definedName name="engmds">#REF!</definedName>
    <definedName name="escavd" localSheetId="2">#REF!</definedName>
    <definedName name="escavd" localSheetId="7">#REF!</definedName>
    <definedName name="escavd" localSheetId="8">#REF!</definedName>
    <definedName name="escavd">#REF!</definedName>
    <definedName name="escavgd" localSheetId="2">#REF!</definedName>
    <definedName name="escavgd" localSheetId="7">#REF!</definedName>
    <definedName name="escavgd" localSheetId="8">#REF!</definedName>
    <definedName name="escavgd">#REF!</definedName>
    <definedName name="escavgs" localSheetId="2">#REF!</definedName>
    <definedName name="escavgs" localSheetId="7">#REF!</definedName>
    <definedName name="escavgs" localSheetId="8">#REF!</definedName>
    <definedName name="escavgs">#REF!</definedName>
    <definedName name="escavgt" localSheetId="2">[2]DMT_EV!#REF!</definedName>
    <definedName name="escavgt" localSheetId="7">[2]DMT_EV!#REF!</definedName>
    <definedName name="escavgt" localSheetId="8">[2]DMT_EV!#REF!</definedName>
    <definedName name="escavgt">[2]DMT_EV!#REF!</definedName>
    <definedName name="escavs" localSheetId="2">#REF!</definedName>
    <definedName name="escavs" localSheetId="7">#REF!</definedName>
    <definedName name="escavs" localSheetId="8">#REF!</definedName>
    <definedName name="escavs">#REF!</definedName>
    <definedName name="escavt" localSheetId="2">#REF!</definedName>
    <definedName name="escavt" localSheetId="7">#REF!</definedName>
    <definedName name="escavt" localSheetId="8">#REF!</definedName>
    <definedName name="escavt">#REF!</definedName>
    <definedName name="etipo1" localSheetId="2">#REF!</definedName>
    <definedName name="etipo1" localSheetId="7">#REF!</definedName>
    <definedName name="etipo1" localSheetId="8">#REF!</definedName>
    <definedName name="etipo1">#REF!</definedName>
    <definedName name="etipo2" localSheetId="2">#REF!</definedName>
    <definedName name="etipo2" localSheetId="7">#REF!</definedName>
    <definedName name="etipo2" localSheetId="8">#REF!</definedName>
    <definedName name="etipo2">#REF!</definedName>
    <definedName name="faixa" localSheetId="2">#REF!</definedName>
    <definedName name="faixa" localSheetId="7">#REF!</definedName>
    <definedName name="faixa" localSheetId="8">#REF!</definedName>
    <definedName name="faixa">#REF!</definedName>
    <definedName name="fator100" localSheetId="2">#REF!</definedName>
    <definedName name="fator100" localSheetId="7">#REF!</definedName>
    <definedName name="fator100" localSheetId="8">#REF!</definedName>
    <definedName name="fator100">#REF!</definedName>
    <definedName name="fator50" localSheetId="2">#REF!</definedName>
    <definedName name="fator50" localSheetId="7">#REF!</definedName>
    <definedName name="fator50" localSheetId="8">#REF!</definedName>
    <definedName name="fator50">#REF!</definedName>
    <definedName name="fdreno" localSheetId="2">#REF!</definedName>
    <definedName name="fdreno" localSheetId="7">#REF!</definedName>
    <definedName name="fdreno" localSheetId="8">#REF!</definedName>
    <definedName name="fdreno">#REF!</definedName>
    <definedName name="fir">[4]RELATÓRIO!$B$12</definedName>
    <definedName name="firma" localSheetId="2">#REF!</definedName>
    <definedName name="firma" localSheetId="7">#REF!</definedName>
    <definedName name="firma" localSheetId="8">#REF!</definedName>
    <definedName name="firma">#REF!</definedName>
    <definedName name="foac" localSheetId="2">#REF!</definedName>
    <definedName name="foac" localSheetId="7">#REF!</definedName>
    <definedName name="foac" localSheetId="8">#REF!</definedName>
    <definedName name="foac">#REF!</definedName>
    <definedName name="foae" localSheetId="2">#REF!</definedName>
    <definedName name="foae" localSheetId="7">#REF!</definedName>
    <definedName name="foae" localSheetId="8">#REF!</definedName>
    <definedName name="foae">#REF!</definedName>
    <definedName name="foc" localSheetId="2">#REF!</definedName>
    <definedName name="foc" localSheetId="7">#REF!</definedName>
    <definedName name="foc" localSheetId="8">#REF!</definedName>
    <definedName name="foc">#REF!</definedName>
    <definedName name="FOG" localSheetId="2">#REF!</definedName>
    <definedName name="FOG" localSheetId="7">#REF!</definedName>
    <definedName name="FOG" localSheetId="8">#REF!</definedName>
    <definedName name="FOG">#REF!</definedName>
    <definedName name="fpavi" localSheetId="2">#REF!</definedName>
    <definedName name="fpavi" localSheetId="7">#REF!</definedName>
    <definedName name="fpavi" localSheetId="8">#REF!</definedName>
    <definedName name="fpavi">#REF!</definedName>
    <definedName name="fsinal" localSheetId="2">#REF!</definedName>
    <definedName name="fsinal" localSheetId="7">#REF!</definedName>
    <definedName name="fsinal" localSheetId="8">#REF!</definedName>
    <definedName name="fsinal">#REF!</definedName>
    <definedName name="fterra" localSheetId="2">#REF!</definedName>
    <definedName name="fterra" localSheetId="7">#REF!</definedName>
    <definedName name="fterra" localSheetId="8">#REF!</definedName>
    <definedName name="fterra">#REF!</definedName>
    <definedName name="grama" localSheetId="2">#REF!</definedName>
    <definedName name="grama" localSheetId="7">#REF!</definedName>
    <definedName name="grama" localSheetId="8">#REF!</definedName>
    <definedName name="grama">#REF!</definedName>
    <definedName name="_xlnm.Recorder" localSheetId="2">#REF!</definedName>
    <definedName name="_xlnm.Recorder" localSheetId="7">#REF!</definedName>
    <definedName name="_xlnm.Recorder" localSheetId="8">#REF!</definedName>
    <definedName name="_xlnm.Recorder">#REF!</definedName>
    <definedName name="Guias" localSheetId="2">#REF!</definedName>
    <definedName name="Guias" localSheetId="7">#REF!</definedName>
    <definedName name="Guias" localSheetId="8">#REF!</definedName>
    <definedName name="Guias">#REF!</definedName>
    <definedName name="horad6" localSheetId="2">#REF!</definedName>
    <definedName name="horad6" localSheetId="7">#REF!</definedName>
    <definedName name="horad6" localSheetId="8">#REF!</definedName>
    <definedName name="horad6">#REF!</definedName>
    <definedName name="horad8" localSheetId="2">#REF!</definedName>
    <definedName name="horad8" localSheetId="7">#REF!</definedName>
    <definedName name="horad8" localSheetId="8">#REF!</definedName>
    <definedName name="horad8">#REF!</definedName>
    <definedName name="imparea" localSheetId="2">#REF!</definedName>
    <definedName name="imparea" localSheetId="7">#REF!</definedName>
    <definedName name="imparea" localSheetId="8">#REF!</definedName>
    <definedName name="imparea">#REF!</definedName>
    <definedName name="ksinal" localSheetId="2">'[5]Indice de Reajuste'!#REF!</definedName>
    <definedName name="ksinal" localSheetId="7">'[5]Indice de Reajuste'!#REF!</definedName>
    <definedName name="ksinal" localSheetId="8">'[5]Indice de Reajuste'!#REF!</definedName>
    <definedName name="ksinal">'[5]Indice de Reajuste'!#REF!</definedName>
    <definedName name="licerra" localSheetId="2">#REF!</definedName>
    <definedName name="licerra" localSheetId="7">#REF!</definedName>
    <definedName name="licerra" localSheetId="8">#REF!</definedName>
    <definedName name="licerra">#REF!</definedName>
    <definedName name="limata" localSheetId="2">#REF!</definedName>
    <definedName name="limata" localSheetId="7">#REF!</definedName>
    <definedName name="limata" localSheetId="8">#REF!</definedName>
    <definedName name="limata">#REF!</definedName>
    <definedName name="luis">'[4]REAJU (2)'!$H$35</definedName>
    <definedName name="marco" localSheetId="2">#REF!</definedName>
    <definedName name="marco" localSheetId="7">#REF!</definedName>
    <definedName name="marco" localSheetId="8">#REF!</definedName>
    <definedName name="marco">#REF!</definedName>
    <definedName name="mds" localSheetId="2">#REF!</definedName>
    <definedName name="mds" localSheetId="7">#REF!</definedName>
    <definedName name="mds" localSheetId="8">#REF!</definedName>
    <definedName name="mds">#REF!</definedName>
    <definedName name="Mem">'[1]Mat Asf'!$C$37</definedName>
    <definedName name="mo_base" localSheetId="2">#REF!</definedName>
    <definedName name="mo_base" localSheetId="7">#REF!</definedName>
    <definedName name="mo_base" localSheetId="8">#REF!</definedName>
    <definedName name="mo_base">#REF!</definedName>
    <definedName name="mo_sub_base" localSheetId="2">#REF!</definedName>
    <definedName name="mo_sub_base" localSheetId="7">#REF!</definedName>
    <definedName name="mo_sub_base" localSheetId="8">#REF!</definedName>
    <definedName name="mo_sub_base">#REF!</definedName>
    <definedName name="mobase" localSheetId="2">#REF!</definedName>
    <definedName name="mobase" localSheetId="7">#REF!</definedName>
    <definedName name="mobase" localSheetId="8">#REF!</definedName>
    <definedName name="mobase">#REF!</definedName>
    <definedName name="mocomercial" localSheetId="2">#REF!</definedName>
    <definedName name="mocomercial" localSheetId="7">#REF!</definedName>
    <definedName name="mocomercial" localSheetId="8">#REF!</definedName>
    <definedName name="mocomercial">#REF!</definedName>
    <definedName name="molocal" localSheetId="2">#REF!</definedName>
    <definedName name="molocal" localSheetId="7">#REF!</definedName>
    <definedName name="molocal" localSheetId="8">#REF!</definedName>
    <definedName name="molocal">#REF!</definedName>
    <definedName name="mosub" localSheetId="2">#REF!</definedName>
    <definedName name="mosub" localSheetId="7">#REF!</definedName>
    <definedName name="mosub" localSheetId="8">#REF!</definedName>
    <definedName name="mosub">#REF!</definedName>
    <definedName name="muro" localSheetId="2">#REF!</definedName>
    <definedName name="muro" localSheetId="7">#REF!</definedName>
    <definedName name="muro" localSheetId="8">#REF!</definedName>
    <definedName name="muro">#REF!</definedName>
    <definedName name="nÁID" localSheetId="2">'[2]Aterro PonteSul'!#REF!</definedName>
    <definedName name="nÁID" localSheetId="7">'[2]Aterro PonteSul'!#REF!</definedName>
    <definedName name="nÁID" localSheetId="8">'[2]Aterro PonteSul'!#REF!</definedName>
    <definedName name="nÁID">'[2]Aterro PonteSul'!#REF!</definedName>
    <definedName name="OAC" localSheetId="2">#REF!</definedName>
    <definedName name="OAC" localSheetId="7">#REF!</definedName>
    <definedName name="OAC" localSheetId="8">#REF!</definedName>
    <definedName name="OAC">#REF!</definedName>
    <definedName name="OAE" localSheetId="2">#REF!</definedName>
    <definedName name="OAE" localSheetId="7">#REF!</definedName>
    <definedName name="OAE" localSheetId="8">#REF!</definedName>
    <definedName name="OAE">#REF!</definedName>
    <definedName name="obra" localSheetId="2">#REF!</definedName>
    <definedName name="obra" localSheetId="7">#REF!</definedName>
    <definedName name="obra" localSheetId="8">#REF!</definedName>
    <definedName name="obra">#REF!</definedName>
    <definedName name="OCOM" localSheetId="2">#REF!</definedName>
    <definedName name="OCOM" localSheetId="7">#REF!</definedName>
    <definedName name="OCOM" localSheetId="8">#REF!</definedName>
    <definedName name="OCOM">#REF!</definedName>
    <definedName name="Orçamento" localSheetId="2">#REF!</definedName>
    <definedName name="Orçamento" localSheetId="7">#REF!</definedName>
    <definedName name="Orçamento" localSheetId="8">#REF!</definedName>
    <definedName name="Orçamento">#REF!</definedName>
    <definedName name="ordem" localSheetId="2">#REF!</definedName>
    <definedName name="ordem" localSheetId="7">#REF!</definedName>
    <definedName name="ordem" localSheetId="8">#REF!</definedName>
    <definedName name="ordem">#REF!</definedName>
    <definedName name="orlando" localSheetId="2">#REF!</definedName>
    <definedName name="orlando" localSheetId="7">#REF!</definedName>
    <definedName name="orlando" localSheetId="8">#REF!</definedName>
    <definedName name="orlando">#REF!</definedName>
    <definedName name="pal1x1" localSheetId="2">#REF!</definedName>
    <definedName name="pal1x1" localSheetId="7">#REF!</definedName>
    <definedName name="pal1x1" localSheetId="8">#REF!</definedName>
    <definedName name="pal1x1">#REF!</definedName>
    <definedName name="patrolamento" localSheetId="2">#REF!</definedName>
    <definedName name="patrolamento" localSheetId="7">#REF!</definedName>
    <definedName name="patrolamento" localSheetId="8">#REF!</definedName>
    <definedName name="patrolamento">#REF!</definedName>
    <definedName name="pavi" localSheetId="2">#REF!</definedName>
    <definedName name="pavi" localSheetId="7">#REF!</definedName>
    <definedName name="pavi" localSheetId="8">#REF!</definedName>
    <definedName name="pavi">#REF!</definedName>
    <definedName name="pcat" localSheetId="2">#REF!</definedName>
    <definedName name="pcat" localSheetId="7">#REF!</definedName>
    <definedName name="pcat" localSheetId="8">#REF!</definedName>
    <definedName name="pcat">#REF!</definedName>
    <definedName name="pdmt" localSheetId="2">#REF!</definedName>
    <definedName name="pdmt" localSheetId="7">#REF!</definedName>
    <definedName name="pdmt" localSheetId="8">#REF!</definedName>
    <definedName name="pdmt">#REF!</definedName>
    <definedName name="pdmt1000" localSheetId="2">#REF!</definedName>
    <definedName name="pdmt1000" localSheetId="7">#REF!</definedName>
    <definedName name="pdmt1000" localSheetId="8">#REF!</definedName>
    <definedName name="pdmt1000">#REF!</definedName>
    <definedName name="pdmt1200" localSheetId="2">#REF!</definedName>
    <definedName name="pdmt1200" localSheetId="7">#REF!</definedName>
    <definedName name="pdmt1200" localSheetId="8">#REF!</definedName>
    <definedName name="pdmt1200">#REF!</definedName>
    <definedName name="pdmt200" localSheetId="2">#REF!</definedName>
    <definedName name="pdmt200" localSheetId="7">#REF!</definedName>
    <definedName name="pdmt200" localSheetId="8">#REF!</definedName>
    <definedName name="pdmt200">#REF!</definedName>
    <definedName name="pdmt400" localSheetId="2">#REF!</definedName>
    <definedName name="pdmt400" localSheetId="7">#REF!</definedName>
    <definedName name="pdmt400" localSheetId="8">#REF!</definedName>
    <definedName name="pdmt400">#REF!</definedName>
    <definedName name="pdmt50" localSheetId="2">#REF!</definedName>
    <definedName name="pdmt50" localSheetId="7">#REF!</definedName>
    <definedName name="pdmt50" localSheetId="8">#REF!</definedName>
    <definedName name="pdmt50">#REF!</definedName>
    <definedName name="pdmt600" localSheetId="2">#REF!</definedName>
    <definedName name="pdmt600" localSheetId="7">#REF!</definedName>
    <definedName name="pdmt600" localSheetId="8">#REF!</definedName>
    <definedName name="pdmt600">#REF!</definedName>
    <definedName name="pdmt800" localSheetId="2">#REF!</definedName>
    <definedName name="pdmt800" localSheetId="7">#REF!</definedName>
    <definedName name="pdmt800" localSheetId="8">#REF!</definedName>
    <definedName name="pdmt800">#REF!</definedName>
    <definedName name="PEDREIRA" localSheetId="2">#REF!</definedName>
    <definedName name="PEDREIRA" localSheetId="7">#REF!</definedName>
    <definedName name="PEDREIRA" localSheetId="8">#REF!</definedName>
    <definedName name="PEDREIRA">#REF!</definedName>
    <definedName name="perac" localSheetId="2">#REF!</definedName>
    <definedName name="perac" localSheetId="7">#REF!</definedName>
    <definedName name="perac" localSheetId="8">#REF!</definedName>
    <definedName name="perac">#REF!</definedName>
    <definedName name="persim" localSheetId="2">#REF!</definedName>
    <definedName name="persim" localSheetId="7">#REF!</definedName>
    <definedName name="persim" localSheetId="8">#REF!</definedName>
    <definedName name="persim">#REF!</definedName>
    <definedName name="pil2x05" localSheetId="2">#REF!</definedName>
    <definedName name="pil2x05" localSheetId="7">#REF!</definedName>
    <definedName name="pil2x05" localSheetId="8">#REF!</definedName>
    <definedName name="pil2x05">#REF!</definedName>
    <definedName name="pil2x1" localSheetId="2">#REF!</definedName>
    <definedName name="pil2x1" localSheetId="7">#REF!</definedName>
    <definedName name="pil2x1" localSheetId="8">#REF!</definedName>
    <definedName name="pil2x1">#REF!</definedName>
    <definedName name="pir" localSheetId="2">#REF!</definedName>
    <definedName name="pir" localSheetId="7">#REF!</definedName>
    <definedName name="pir" localSheetId="8">#REF!</definedName>
    <definedName name="pir">#REF!</definedName>
    <definedName name="portfiscal" localSheetId="2">#REF!</definedName>
    <definedName name="portfiscal" localSheetId="7">#REF!</definedName>
    <definedName name="portfiscal" localSheetId="8">#REF!</definedName>
    <definedName name="portfiscal">#REF!</definedName>
    <definedName name="portm1" localSheetId="2">#REF!</definedName>
    <definedName name="portm1" localSheetId="7">#REF!</definedName>
    <definedName name="portm1" localSheetId="8">#REF!</definedName>
    <definedName name="portm1">#REF!</definedName>
    <definedName name="portm2" localSheetId="2">#REF!</definedName>
    <definedName name="portm2" localSheetId="7">#REF!</definedName>
    <definedName name="portm2" localSheetId="8">#REF!</definedName>
    <definedName name="portm2">#REF!</definedName>
    <definedName name="pro" localSheetId="2">#REF!</definedName>
    <definedName name="pro" localSheetId="7">#REF!</definedName>
    <definedName name="pro" localSheetId="8">#REF!</definedName>
    <definedName name="pro">#REF!</definedName>
    <definedName name="pz" localSheetId="2">#REF!</definedName>
    <definedName name="pz" localSheetId="7">#REF!</definedName>
    <definedName name="pz" localSheetId="8">#REF!</definedName>
    <definedName name="pz">#REF!</definedName>
    <definedName name="rdreno" localSheetId="2">#REF!</definedName>
    <definedName name="rdreno" localSheetId="7">#REF!</definedName>
    <definedName name="rdreno" localSheetId="8">#REF!</definedName>
    <definedName name="rdreno">#REF!</definedName>
    <definedName name="reatd" localSheetId="2">#REF!</definedName>
    <definedName name="reatd" localSheetId="7">#REF!</definedName>
    <definedName name="reatd" localSheetId="8">#REF!</definedName>
    <definedName name="reatd">#REF!</definedName>
    <definedName name="reatgd" localSheetId="2">#REF!</definedName>
    <definedName name="reatgd" localSheetId="7">#REF!</definedName>
    <definedName name="reatgd" localSheetId="8">#REF!</definedName>
    <definedName name="reatgd">#REF!</definedName>
    <definedName name="reatgs" localSheetId="2">#REF!</definedName>
    <definedName name="reatgs" localSheetId="7">#REF!</definedName>
    <definedName name="reatgs" localSheetId="8">#REF!</definedName>
    <definedName name="reatgs">#REF!</definedName>
    <definedName name="reatgt" localSheetId="2">[2]DMT_EV!#REF!</definedName>
    <definedName name="reatgt" localSheetId="7">[2]DMT_EV!#REF!</definedName>
    <definedName name="reatgt" localSheetId="8">[2]DMT_EV!#REF!</definedName>
    <definedName name="reatgt">[2]DMT_EV!#REF!</definedName>
    <definedName name="reats" localSheetId="2">#REF!</definedName>
    <definedName name="reats" localSheetId="7">#REF!</definedName>
    <definedName name="reats" localSheetId="8">#REF!</definedName>
    <definedName name="reats">#REF!</definedName>
    <definedName name="reatt" localSheetId="2">#REF!</definedName>
    <definedName name="reatt" localSheetId="7">#REF!</definedName>
    <definedName name="reatt" localSheetId="8">#REF!</definedName>
    <definedName name="reatt">#REF!</definedName>
    <definedName name="referência" localSheetId="2">#REF!</definedName>
    <definedName name="referência" localSheetId="7">#REF!</definedName>
    <definedName name="referência" localSheetId="8">#REF!</definedName>
    <definedName name="referência">#REF!</definedName>
    <definedName name="REGULA" localSheetId="2">#REF!</definedName>
    <definedName name="REGULA" localSheetId="7">#REF!</definedName>
    <definedName name="REGULA" localSheetId="8">#REF!</definedName>
    <definedName name="REGULA">#REF!</definedName>
    <definedName name="REMOÇÃO" localSheetId="2">#REF!</definedName>
    <definedName name="REMOÇÃO" localSheetId="7">#REF!</definedName>
    <definedName name="REMOÇÃO" localSheetId="8">#REF!</definedName>
    <definedName name="REMOÇÃO">#REF!</definedName>
    <definedName name="roac" localSheetId="2">#REF!</definedName>
    <definedName name="roac" localSheetId="7">#REF!</definedName>
    <definedName name="roac" localSheetId="8">#REF!</definedName>
    <definedName name="roac">#REF!</definedName>
    <definedName name="roae" localSheetId="2">#REF!</definedName>
    <definedName name="roae" localSheetId="7">#REF!</definedName>
    <definedName name="roae" localSheetId="8">#REF!</definedName>
    <definedName name="roae">#REF!</definedName>
    <definedName name="roc" localSheetId="2">#REF!</definedName>
    <definedName name="roc" localSheetId="7">#REF!</definedName>
    <definedName name="roc" localSheetId="8">#REF!</definedName>
    <definedName name="roc">#REF!</definedName>
    <definedName name="rodovia" localSheetId="2">#REF!</definedName>
    <definedName name="rodovia" localSheetId="7">#REF!</definedName>
    <definedName name="rodovia" localSheetId="8">#REF!</definedName>
    <definedName name="rodovia">#REF!</definedName>
    <definedName name="rpavi" localSheetId="2">#REF!</definedName>
    <definedName name="rpavi" localSheetId="7">#REF!</definedName>
    <definedName name="rpavi" localSheetId="8">#REF!</definedName>
    <definedName name="rpavi">#REF!</definedName>
    <definedName name="RR_2C" localSheetId="2">#REF!</definedName>
    <definedName name="RR_2C" localSheetId="7">#REF!</definedName>
    <definedName name="RR_2C" localSheetId="8">#REF!</definedName>
    <definedName name="RR_2C">#REF!</definedName>
    <definedName name="rrcerca" localSheetId="2">#REF!</definedName>
    <definedName name="rrcerca" localSheetId="7">#REF!</definedName>
    <definedName name="rrcerca" localSheetId="8">#REF!</definedName>
    <definedName name="rrcerca">#REF!</definedName>
    <definedName name="rsinal" localSheetId="2">#REF!</definedName>
    <definedName name="rsinal" localSheetId="7">#REF!</definedName>
    <definedName name="rsinal" localSheetId="8">#REF!</definedName>
    <definedName name="rsinal">#REF!</definedName>
    <definedName name="rterra" localSheetId="2">#REF!</definedName>
    <definedName name="rterra" localSheetId="7">#REF!</definedName>
    <definedName name="rterra" localSheetId="8">#REF!</definedName>
    <definedName name="rterra">#REF!</definedName>
    <definedName name="saterro" localSheetId="2">#REF!</definedName>
    <definedName name="saterro" localSheetId="7">#REF!</definedName>
    <definedName name="saterro" localSheetId="8">#REF!</definedName>
    <definedName name="saterro">#REF!</definedName>
    <definedName name="scat" localSheetId="2">#REF!</definedName>
    <definedName name="scat" localSheetId="7">#REF!</definedName>
    <definedName name="scat" localSheetId="8">#REF!</definedName>
    <definedName name="scat">#REF!</definedName>
    <definedName name="scorte" localSheetId="2">#REF!</definedName>
    <definedName name="scorte" localSheetId="7">#REF!</definedName>
    <definedName name="scorte" localSheetId="8">#REF!</definedName>
    <definedName name="scorte">#REF!</definedName>
    <definedName name="sdmt" localSheetId="2">#REF!</definedName>
    <definedName name="sdmt" localSheetId="7">#REF!</definedName>
    <definedName name="sdmt" localSheetId="8">#REF!</definedName>
    <definedName name="sdmt">#REF!</definedName>
    <definedName name="sdmt1000" localSheetId="2">#REF!</definedName>
    <definedName name="sdmt1000" localSheetId="7">#REF!</definedName>
    <definedName name="sdmt1000" localSheetId="8">#REF!</definedName>
    <definedName name="sdmt1000">#REF!</definedName>
    <definedName name="sdmt1200" localSheetId="2">#REF!</definedName>
    <definedName name="sdmt1200" localSheetId="7">#REF!</definedName>
    <definedName name="sdmt1200" localSheetId="8">#REF!</definedName>
    <definedName name="sdmt1200">#REF!</definedName>
    <definedName name="sdmt200" localSheetId="2">#REF!</definedName>
    <definedName name="sdmt200" localSheetId="7">#REF!</definedName>
    <definedName name="sdmt200" localSheetId="8">#REF!</definedName>
    <definedName name="sdmt200">#REF!</definedName>
    <definedName name="sdmt400" localSheetId="2">#REF!</definedName>
    <definedName name="sdmt400" localSheetId="7">#REF!</definedName>
    <definedName name="sdmt400" localSheetId="8">#REF!</definedName>
    <definedName name="sdmt400">#REF!</definedName>
    <definedName name="sdmt50" localSheetId="2">#REF!</definedName>
    <definedName name="sdmt50" localSheetId="7">#REF!</definedName>
    <definedName name="sdmt50" localSheetId="8">#REF!</definedName>
    <definedName name="sdmt50">#REF!</definedName>
    <definedName name="sdmt600" localSheetId="2">#REF!</definedName>
    <definedName name="sdmt600" localSheetId="7">#REF!</definedName>
    <definedName name="sdmt600" localSheetId="8">#REF!</definedName>
    <definedName name="sdmt600">#REF!</definedName>
    <definedName name="sdmt800" localSheetId="2">#REF!</definedName>
    <definedName name="sdmt800" localSheetId="7">#REF!</definedName>
    <definedName name="sdmt800" localSheetId="8">#REF!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 localSheetId="2">#REF!</definedName>
    <definedName name="SINALI" localSheetId="7">#REF!</definedName>
    <definedName name="SINALI" localSheetId="8">#REF!</definedName>
    <definedName name="SINALI">#REF!</definedName>
    <definedName name="subrog" localSheetId="2">#REF!</definedName>
    <definedName name="subrog" localSheetId="7">#REF!</definedName>
    <definedName name="subrog" localSheetId="8">#REF!</definedName>
    <definedName name="subrog">#REF!</definedName>
    <definedName name="tcat" localSheetId="2">#REF!</definedName>
    <definedName name="tcat" localSheetId="7">#REF!</definedName>
    <definedName name="tcat" localSheetId="8">#REF!</definedName>
    <definedName name="tcat">#REF!</definedName>
    <definedName name="terra" localSheetId="2">#REF!</definedName>
    <definedName name="terra" localSheetId="7">#REF!</definedName>
    <definedName name="terra" localSheetId="8">#REF!</definedName>
    <definedName name="terra">#REF!</definedName>
    <definedName name="teste" localSheetId="2">#REF!</definedName>
    <definedName name="teste" localSheetId="7">#REF!</definedName>
    <definedName name="teste" localSheetId="8">#REF!</definedName>
    <definedName name="teste">#REF!</definedName>
    <definedName name="teste2" localSheetId="2">#REF!</definedName>
    <definedName name="teste2" localSheetId="7">#REF!</definedName>
    <definedName name="teste2" localSheetId="8">#REF!</definedName>
    <definedName name="teste2">#REF!</definedName>
    <definedName name="_xlnm.Print_Titles" localSheetId="5">Composição!$1:$2</definedName>
    <definedName name="_xlnm.Print_Titles" localSheetId="2">Cronograma!$A:$E</definedName>
    <definedName name="_xlnm.Print_Titles" localSheetId="1">Orçamento!$1:$10</definedName>
    <definedName name="trecho" localSheetId="2">#REF!</definedName>
    <definedName name="trecho" localSheetId="7">#REF!</definedName>
    <definedName name="trecho" localSheetId="8">#REF!</definedName>
    <definedName name="trecho">#REF!</definedName>
    <definedName name="TSD" localSheetId="2">#REF!</definedName>
    <definedName name="TSD" localSheetId="7">#REF!</definedName>
    <definedName name="TSD" localSheetId="8">#REF!</definedName>
    <definedName name="TSD">#REF!</definedName>
    <definedName name="TSs" localSheetId="2">#REF!</definedName>
    <definedName name="TSs" localSheetId="7">#REF!</definedName>
    <definedName name="TSs" localSheetId="8">#REF!</definedName>
    <definedName name="TSs">#REF!</definedName>
    <definedName name="valeta" localSheetId="2">#REF!</definedName>
    <definedName name="valeta" localSheetId="7">#REF!</definedName>
    <definedName name="valeta" localSheetId="8">#REF!</definedName>
    <definedName name="valeta">#REF!</definedName>
    <definedName name="volbase" localSheetId="2">#REF!</definedName>
    <definedName name="volbase" localSheetId="7">#REF!</definedName>
    <definedName name="volbase" localSheetId="8">#REF!</definedName>
    <definedName name="volbase">#REF!</definedName>
    <definedName name="volsub" localSheetId="2">#REF!</definedName>
    <definedName name="volsub" localSheetId="7">#REF!</definedName>
    <definedName name="volsub" localSheetId="8">#REF!</definedName>
    <definedName name="volsub">#REF!</definedName>
    <definedName name="zebra" localSheetId="2">#REF!</definedName>
    <definedName name="zebra" localSheetId="7">#REF!</definedName>
    <definedName name="zebra" localSheetId="8">#REF!</definedName>
    <definedName name="zebra">#REF!</definedName>
    <definedName name="zenil" localSheetId="2">#REF!</definedName>
    <definedName name="zenil" localSheetId="7">#REF!</definedName>
    <definedName name="zenil" localSheetId="8">#REF!</definedName>
    <definedName name="zenil">#REF!</definedName>
  </definedNames>
  <calcPr calcId="152511" fullPrecision="0"/>
</workbook>
</file>

<file path=xl/calcChain.xml><?xml version="1.0" encoding="utf-8"?>
<calcChain xmlns="http://schemas.openxmlformats.org/spreadsheetml/2006/main">
  <c r="H17" i="24" l="1"/>
  <c r="K17" i="24" s="1"/>
  <c r="N17" i="24" s="1"/>
  <c r="H16" i="24"/>
  <c r="K16" i="24" s="1"/>
  <c r="N16" i="24" s="1"/>
  <c r="A16" i="24"/>
  <c r="B16" i="24"/>
  <c r="A17" i="24"/>
  <c r="B17" i="24"/>
  <c r="J3" i="35" l="1"/>
  <c r="F13" i="1" l="1"/>
  <c r="I2" i="10" l="1"/>
  <c r="I2" i="4"/>
  <c r="I4" i="4"/>
  <c r="E5" i="24"/>
  <c r="H12" i="24"/>
  <c r="B6" i="24"/>
  <c r="D6" i="24"/>
  <c r="B11" i="24"/>
  <c r="B13" i="24"/>
  <c r="B14" i="24"/>
  <c r="B15" i="24"/>
  <c r="B18" i="24"/>
  <c r="A13" i="24"/>
  <c r="A14" i="24"/>
  <c r="A15" i="24"/>
  <c r="A18" i="24"/>
  <c r="A11" i="24"/>
  <c r="A3" i="24" l="1"/>
  <c r="H3" i="24"/>
  <c r="A5" i="24"/>
  <c r="A6" i="24"/>
  <c r="A7" i="24"/>
  <c r="I9" i="24"/>
  <c r="L9" i="24" s="1"/>
  <c r="H11" i="24"/>
  <c r="H13" i="24"/>
  <c r="K13" i="24" s="1"/>
  <c r="N13" i="24" s="1"/>
  <c r="H14" i="24"/>
  <c r="K14" i="24" s="1"/>
  <c r="N14" i="24" s="1"/>
  <c r="H15" i="24"/>
  <c r="K15" i="24" s="1"/>
  <c r="N15" i="24" s="1"/>
  <c r="H18" i="24"/>
  <c r="K18" i="24" s="1"/>
  <c r="N18" i="24" s="1"/>
  <c r="H35" i="9" l="1"/>
  <c r="H34" i="9"/>
  <c r="H33" i="9"/>
  <c r="H32" i="9"/>
  <c r="H29" i="9"/>
  <c r="H28" i="9"/>
  <c r="H36" i="9" l="1"/>
  <c r="H30" i="9"/>
  <c r="B4" i="1"/>
  <c r="H37" i="9" l="1"/>
  <c r="A1" i="1"/>
  <c r="A1" i="24" s="1"/>
  <c r="A4" i="24"/>
  <c r="I4" i="10"/>
  <c r="E211" i="30" l="1"/>
  <c r="E213" i="30"/>
  <c r="E212" i="30" l="1"/>
  <c r="H220" i="31" l="1"/>
  <c r="I225" i="31" s="1"/>
  <c r="I217" i="31"/>
  <c r="I218" i="31" s="1"/>
  <c r="I215" i="31"/>
  <c r="I214" i="31"/>
  <c r="I213" i="31"/>
  <c r="I212" i="31"/>
  <c r="I211" i="31"/>
  <c r="I209" i="31"/>
  <c r="I210" i="31" s="1"/>
  <c r="I208" i="31"/>
  <c r="I206" i="31"/>
  <c r="I204" i="31"/>
  <c r="I203" i="31"/>
  <c r="I202" i="31"/>
  <c r="I201" i="31"/>
  <c r="I200" i="31"/>
  <c r="I199" i="31"/>
  <c r="I198" i="31"/>
  <c r="I189" i="31"/>
  <c r="I182" i="31"/>
  <c r="I178" i="31"/>
  <c r="I173" i="31"/>
  <c r="I175" i="31" s="1"/>
  <c r="I172" i="31"/>
  <c r="I174" i="31" s="1"/>
  <c r="I171" i="31"/>
  <c r="I170" i="31"/>
  <c r="I167" i="31"/>
  <c r="I223" i="31" l="1"/>
  <c r="I221" i="31"/>
  <c r="I224" i="31"/>
  <c r="I222" i="31"/>
  <c r="I176" i="31"/>
  <c r="I177" i="31"/>
  <c r="F201" i="30" l="1"/>
  <c r="D201" i="30"/>
  <c r="E201" i="30" s="1"/>
  <c r="F200" i="30"/>
  <c r="D200" i="30"/>
  <c r="E200" i="30" s="1"/>
  <c r="F199" i="30"/>
  <c r="D199" i="30"/>
  <c r="E199" i="30" s="1"/>
  <c r="F198" i="30"/>
  <c r="D198" i="30"/>
  <c r="E198" i="30" s="1"/>
  <c r="F197" i="30"/>
  <c r="D197" i="30"/>
  <c r="E197" i="30" s="1"/>
  <c r="F196" i="30"/>
  <c r="D196" i="30"/>
  <c r="E196" i="30" s="1"/>
  <c r="F195" i="30"/>
  <c r="D195" i="30"/>
  <c r="E195" i="30" s="1"/>
  <c r="F194" i="30"/>
  <c r="D194" i="30"/>
  <c r="E194" i="30" s="1"/>
  <c r="F193" i="30"/>
  <c r="D193" i="30"/>
  <c r="E193" i="30" s="1"/>
  <c r="F192" i="30"/>
  <c r="D192" i="30"/>
  <c r="E192" i="30" s="1"/>
  <c r="F191" i="30"/>
  <c r="D191" i="30"/>
  <c r="E191" i="30" s="1"/>
  <c r="F190" i="30"/>
  <c r="D190" i="30"/>
  <c r="E190" i="30" s="1"/>
  <c r="F189" i="30"/>
  <c r="D189" i="30"/>
  <c r="E189" i="30" s="1"/>
  <c r="F188" i="30"/>
  <c r="D188" i="30"/>
  <c r="E188" i="30" s="1"/>
  <c r="F187" i="30"/>
  <c r="D187" i="30"/>
  <c r="E187" i="30" s="1"/>
  <c r="F186" i="30"/>
  <c r="D186" i="30"/>
  <c r="E186" i="30" s="1"/>
  <c r="F185" i="30"/>
  <c r="D185" i="30"/>
  <c r="E185" i="30" s="1"/>
  <c r="F184" i="30"/>
  <c r="D184" i="30"/>
  <c r="E184" i="30" s="1"/>
  <c r="F183" i="30"/>
  <c r="D183" i="30"/>
  <c r="E183" i="30" s="1"/>
  <c r="F182" i="30"/>
  <c r="D182" i="30"/>
  <c r="E182" i="30" s="1"/>
  <c r="F181" i="30"/>
  <c r="D181" i="30"/>
  <c r="E181" i="30" s="1"/>
  <c r="F180" i="30"/>
  <c r="D180" i="30"/>
  <c r="E180" i="30" s="1"/>
  <c r="F179" i="30"/>
  <c r="D179" i="30"/>
  <c r="E179" i="30" s="1"/>
  <c r="F178" i="30"/>
  <c r="D178" i="30"/>
  <c r="E178" i="30" s="1"/>
  <c r="F177" i="30"/>
  <c r="D177" i="30"/>
  <c r="E177" i="30" s="1"/>
  <c r="F176" i="30"/>
  <c r="D176" i="30"/>
  <c r="E176" i="30" s="1"/>
  <c r="F175" i="30"/>
  <c r="D175" i="30"/>
  <c r="E175" i="30" s="1"/>
  <c r="F174" i="30"/>
  <c r="D174" i="30"/>
  <c r="E174" i="30" s="1"/>
  <c r="F173" i="30"/>
  <c r="D173" i="30"/>
  <c r="D202" i="30" l="1"/>
  <c r="F202" i="30"/>
  <c r="F205" i="30" s="1"/>
  <c r="E173" i="30"/>
  <c r="D205" i="30"/>
  <c r="E205" i="30" l="1"/>
  <c r="E202" i="30"/>
  <c r="C676" i="26" l="1"/>
  <c r="F676" i="26" s="1"/>
  <c r="C675" i="26"/>
  <c r="C674" i="26"/>
  <c r="C673" i="26"/>
  <c r="D673" i="26" s="1"/>
  <c r="E673" i="26" s="1"/>
  <c r="C672" i="26"/>
  <c r="F672" i="26" s="1"/>
  <c r="C671" i="26"/>
  <c r="F671" i="26" s="1"/>
  <c r="C670" i="26"/>
  <c r="F670" i="26" s="1"/>
  <c r="C669" i="26"/>
  <c r="D669" i="26" s="1"/>
  <c r="E669" i="26" s="1"/>
  <c r="C668" i="26"/>
  <c r="D668" i="26" s="1"/>
  <c r="E668" i="26" s="1"/>
  <c r="C667" i="26"/>
  <c r="C666" i="26"/>
  <c r="C665" i="26"/>
  <c r="D665" i="26" s="1"/>
  <c r="E665" i="26" s="1"/>
  <c r="C664" i="26"/>
  <c r="F664" i="26" s="1"/>
  <c r="C663" i="26"/>
  <c r="F663" i="26" s="1"/>
  <c r="C662" i="26"/>
  <c r="F662" i="26" s="1"/>
  <c r="C661" i="26"/>
  <c r="D661" i="26" s="1"/>
  <c r="E661" i="26" s="1"/>
  <c r="F660" i="26"/>
  <c r="C660" i="26"/>
  <c r="D660" i="26" s="1"/>
  <c r="E660" i="26" s="1"/>
  <c r="C659" i="26"/>
  <c r="C658" i="26"/>
  <c r="C657" i="26"/>
  <c r="D657" i="26" s="1"/>
  <c r="E657" i="26" s="1"/>
  <c r="C656" i="26"/>
  <c r="F656" i="26" s="1"/>
  <c r="C655" i="26"/>
  <c r="F655" i="26" s="1"/>
  <c r="C654" i="26"/>
  <c r="F654" i="26" s="1"/>
  <c r="C653" i="26"/>
  <c r="D653" i="26" s="1"/>
  <c r="E653" i="26" s="1"/>
  <c r="C652" i="26"/>
  <c r="D652" i="26" s="1"/>
  <c r="E652" i="26" s="1"/>
  <c r="C651" i="26"/>
  <c r="C650" i="26"/>
  <c r="C649" i="26"/>
  <c r="D649" i="26" s="1"/>
  <c r="E649" i="26" s="1"/>
  <c r="C648" i="26"/>
  <c r="D648" i="26" s="1"/>
  <c r="E648" i="26" s="1"/>
  <c r="C647" i="26"/>
  <c r="F647" i="26" s="1"/>
  <c r="C646" i="26"/>
  <c r="C645" i="26"/>
  <c r="D645" i="26" s="1"/>
  <c r="E645" i="26" s="1"/>
  <c r="C644" i="26"/>
  <c r="D644" i="26" s="1"/>
  <c r="E644" i="26" s="1"/>
  <c r="C643" i="26"/>
  <c r="F643" i="26" s="1"/>
  <c r="C642" i="26"/>
  <c r="C641" i="26"/>
  <c r="D641" i="26" s="1"/>
  <c r="E641" i="26" s="1"/>
  <c r="C640" i="26"/>
  <c r="F640" i="26" s="1"/>
  <c r="C639" i="26"/>
  <c r="F639" i="26" s="1"/>
  <c r="C638" i="26"/>
  <c r="F637" i="26"/>
  <c r="C637" i="26"/>
  <c r="D637" i="26" s="1"/>
  <c r="E637" i="26" s="1"/>
  <c r="C636" i="26"/>
  <c r="F636" i="26" s="1"/>
  <c r="C635" i="26"/>
  <c r="F635" i="26" s="1"/>
  <c r="C634" i="26"/>
  <c r="C633" i="26"/>
  <c r="D633" i="26" s="1"/>
  <c r="E633" i="26" s="1"/>
  <c r="C632" i="26"/>
  <c r="F632" i="26" s="1"/>
  <c r="C631" i="26"/>
  <c r="F631" i="26" s="1"/>
  <c r="C630" i="26"/>
  <c r="C629" i="26"/>
  <c r="D629" i="26" s="1"/>
  <c r="E629" i="26" s="1"/>
  <c r="C628" i="26"/>
  <c r="D628" i="26" s="1"/>
  <c r="E628" i="26" s="1"/>
  <c r="C627" i="26"/>
  <c r="F627" i="26" s="1"/>
  <c r="C626" i="26"/>
  <c r="C625" i="26"/>
  <c r="D625" i="26" s="1"/>
  <c r="E625" i="26" s="1"/>
  <c r="F624" i="26"/>
  <c r="C624" i="26"/>
  <c r="D624" i="26" s="1"/>
  <c r="E624" i="26" s="1"/>
  <c r="C623" i="26"/>
  <c r="F623" i="26" s="1"/>
  <c r="C622" i="26"/>
  <c r="C621" i="26"/>
  <c r="D621" i="26" s="1"/>
  <c r="E621" i="26" s="1"/>
  <c r="C620" i="26"/>
  <c r="F620" i="26" s="1"/>
  <c r="C619" i="26"/>
  <c r="F619" i="26" s="1"/>
  <c r="C618" i="26"/>
  <c r="C617" i="26"/>
  <c r="D617" i="26" s="1"/>
  <c r="E617" i="26" s="1"/>
  <c r="C616" i="26"/>
  <c r="F616" i="26" s="1"/>
  <c r="C615" i="26"/>
  <c r="F615" i="26" s="1"/>
  <c r="C614" i="26"/>
  <c r="C613" i="26"/>
  <c r="D613" i="26" s="1"/>
  <c r="E613" i="26" s="1"/>
  <c r="C612" i="26"/>
  <c r="D612" i="26" s="1"/>
  <c r="E612" i="26" s="1"/>
  <c r="C611" i="26"/>
  <c r="F611" i="26" s="1"/>
  <c r="C610" i="26"/>
  <c r="C609" i="26"/>
  <c r="D609" i="26" s="1"/>
  <c r="E609" i="26" s="1"/>
  <c r="C608" i="26"/>
  <c r="D608" i="26" s="1"/>
  <c r="E608" i="26" s="1"/>
  <c r="C607" i="26"/>
  <c r="F607" i="26" s="1"/>
  <c r="C606" i="26"/>
  <c r="C605" i="26"/>
  <c r="D605" i="26" s="1"/>
  <c r="E605" i="26" s="1"/>
  <c r="C604" i="26"/>
  <c r="F604" i="26" s="1"/>
  <c r="C603" i="26"/>
  <c r="F603" i="26" s="1"/>
  <c r="C602" i="26"/>
  <c r="C601" i="26"/>
  <c r="D601" i="26" s="1"/>
  <c r="E601" i="26" s="1"/>
  <c r="C600" i="26"/>
  <c r="F600" i="26" s="1"/>
  <c r="C599" i="26"/>
  <c r="F599" i="26" s="1"/>
  <c r="C598" i="26"/>
  <c r="C597" i="26"/>
  <c r="D597" i="26" s="1"/>
  <c r="E597" i="26" s="1"/>
  <c r="C596" i="26"/>
  <c r="D596" i="26" s="1"/>
  <c r="E596" i="26" s="1"/>
  <c r="C595" i="26"/>
  <c r="F595" i="26" s="1"/>
  <c r="C594" i="26"/>
  <c r="C593" i="26"/>
  <c r="D593" i="26" s="1"/>
  <c r="E593" i="26" s="1"/>
  <c r="C592" i="26"/>
  <c r="F592" i="26" s="1"/>
  <c r="C591" i="26"/>
  <c r="F591" i="26" s="1"/>
  <c r="C590" i="26"/>
  <c r="C589" i="26"/>
  <c r="D589" i="26" s="1"/>
  <c r="E589" i="26" s="1"/>
  <c r="C588" i="26"/>
  <c r="F588" i="26" s="1"/>
  <c r="C587" i="26"/>
  <c r="F587" i="26" s="1"/>
  <c r="C586" i="26"/>
  <c r="C585" i="26"/>
  <c r="D585" i="26" s="1"/>
  <c r="E585" i="26" s="1"/>
  <c r="C584" i="26"/>
  <c r="F584" i="26" s="1"/>
  <c r="C583" i="26"/>
  <c r="F583" i="26" s="1"/>
  <c r="C582" i="26"/>
  <c r="C581" i="26"/>
  <c r="D581" i="26" s="1"/>
  <c r="E581" i="26" s="1"/>
  <c r="C580" i="26"/>
  <c r="F580" i="26" s="1"/>
  <c r="C579" i="26"/>
  <c r="F579" i="26" s="1"/>
  <c r="C578" i="26"/>
  <c r="C577" i="26"/>
  <c r="D577" i="26" s="1"/>
  <c r="E577" i="26" s="1"/>
  <c r="C576" i="26"/>
  <c r="D576" i="26" s="1"/>
  <c r="E576" i="26" s="1"/>
  <c r="C575" i="26"/>
  <c r="F575" i="26" s="1"/>
  <c r="C574" i="26"/>
  <c r="F573" i="26"/>
  <c r="C573" i="26"/>
  <c r="D573" i="26" s="1"/>
  <c r="E573" i="26" s="1"/>
  <c r="C572" i="26"/>
  <c r="F572" i="26" s="1"/>
  <c r="C571" i="26"/>
  <c r="F571" i="26" s="1"/>
  <c r="C570" i="26"/>
  <c r="C569" i="26"/>
  <c r="D569" i="26" s="1"/>
  <c r="E569" i="26" s="1"/>
  <c r="C568" i="26"/>
  <c r="F568" i="26" s="1"/>
  <c r="C567" i="26"/>
  <c r="F567" i="26" s="1"/>
  <c r="C566" i="26"/>
  <c r="C565" i="26"/>
  <c r="D565" i="26" s="1"/>
  <c r="E565" i="26" s="1"/>
  <c r="C564" i="26"/>
  <c r="D564" i="26" s="1"/>
  <c r="E564" i="26" s="1"/>
  <c r="C563" i="26"/>
  <c r="F563" i="26" s="1"/>
  <c r="C562" i="26"/>
  <c r="C561" i="26"/>
  <c r="D561" i="26" s="1"/>
  <c r="E561" i="26" s="1"/>
  <c r="F560" i="26"/>
  <c r="C560" i="26"/>
  <c r="D560" i="26" s="1"/>
  <c r="E560" i="26" s="1"/>
  <c r="C559" i="26"/>
  <c r="F559" i="26" s="1"/>
  <c r="C558" i="26"/>
  <c r="C557" i="26"/>
  <c r="D557" i="26" s="1"/>
  <c r="E557" i="26" s="1"/>
  <c r="C556" i="26"/>
  <c r="D556" i="26" s="1"/>
  <c r="E556" i="26" s="1"/>
  <c r="C555" i="26"/>
  <c r="F555" i="26" s="1"/>
  <c r="C554" i="26"/>
  <c r="C553" i="26"/>
  <c r="D553" i="26" s="1"/>
  <c r="E553" i="26" s="1"/>
  <c r="C552" i="26"/>
  <c r="F552" i="26" s="1"/>
  <c r="C551" i="26"/>
  <c r="F551" i="26" s="1"/>
  <c r="C550" i="26"/>
  <c r="C549" i="26"/>
  <c r="D549" i="26" s="1"/>
  <c r="E549" i="26" s="1"/>
  <c r="C548" i="26"/>
  <c r="F548" i="26" s="1"/>
  <c r="C547" i="26"/>
  <c r="F547" i="26" s="1"/>
  <c r="C546" i="26"/>
  <c r="C545" i="26"/>
  <c r="D545" i="26" s="1"/>
  <c r="E545" i="26" s="1"/>
  <c r="C544" i="26"/>
  <c r="D544" i="26" s="1"/>
  <c r="E544" i="26" s="1"/>
  <c r="C543" i="26"/>
  <c r="F543" i="26" s="1"/>
  <c r="C542" i="26"/>
  <c r="F541" i="26"/>
  <c r="C541" i="26"/>
  <c r="D541" i="26" s="1"/>
  <c r="E541" i="26" s="1"/>
  <c r="C540" i="26"/>
  <c r="F540" i="26" s="1"/>
  <c r="C539" i="26"/>
  <c r="F539" i="26" s="1"/>
  <c r="C538" i="26"/>
  <c r="C537" i="26"/>
  <c r="D537" i="26" s="1"/>
  <c r="E537" i="26" s="1"/>
  <c r="C536" i="26"/>
  <c r="F536" i="26" s="1"/>
  <c r="C535" i="26"/>
  <c r="F535" i="26" s="1"/>
  <c r="C534" i="26"/>
  <c r="C533" i="26"/>
  <c r="D533" i="26" s="1"/>
  <c r="E533" i="26" s="1"/>
  <c r="F532" i="26"/>
  <c r="C532" i="26"/>
  <c r="D532" i="26" s="1"/>
  <c r="E532" i="26" s="1"/>
  <c r="C531" i="26"/>
  <c r="F531" i="26" s="1"/>
  <c r="C530" i="26"/>
  <c r="F530" i="26" s="1"/>
  <c r="C529" i="26"/>
  <c r="F529" i="26" s="1"/>
  <c r="C528" i="26"/>
  <c r="F528" i="26" s="1"/>
  <c r="C527" i="26"/>
  <c r="F527" i="26" s="1"/>
  <c r="F526" i="26"/>
  <c r="D526" i="26"/>
  <c r="E526" i="26" s="1"/>
  <c r="C526" i="26"/>
  <c r="C525" i="26"/>
  <c r="F525" i="26" s="1"/>
  <c r="C524" i="26"/>
  <c r="D524" i="26" s="1"/>
  <c r="E524" i="26" s="1"/>
  <c r="C523" i="26"/>
  <c r="F523" i="26" s="1"/>
  <c r="C522" i="26"/>
  <c r="D522" i="26" s="1"/>
  <c r="E522" i="26" s="1"/>
  <c r="C521" i="26"/>
  <c r="F521" i="26" s="1"/>
  <c r="F520" i="26"/>
  <c r="C520" i="26"/>
  <c r="D520" i="26" s="1"/>
  <c r="E520" i="26" s="1"/>
  <c r="C519" i="26"/>
  <c r="F519" i="26" s="1"/>
  <c r="C518" i="26"/>
  <c r="F518" i="26" s="1"/>
  <c r="E517" i="26"/>
  <c r="D517" i="26"/>
  <c r="C517" i="26"/>
  <c r="F517" i="26" s="1"/>
  <c r="C516" i="26"/>
  <c r="F516" i="26" s="1"/>
  <c r="F564" i="26" l="1"/>
  <c r="D523" i="26"/>
  <c r="E523" i="26" s="1"/>
  <c r="F596" i="26"/>
  <c r="D536" i="26"/>
  <c r="E536" i="26" s="1"/>
  <c r="D592" i="26"/>
  <c r="E592" i="26" s="1"/>
  <c r="F605" i="26"/>
  <c r="F668" i="26"/>
  <c r="D529" i="26"/>
  <c r="E529" i="26" s="1"/>
  <c r="F549" i="26"/>
  <c r="F628" i="26"/>
  <c r="D664" i="26"/>
  <c r="E664" i="26" s="1"/>
  <c r="F537" i="26"/>
  <c r="D588" i="26"/>
  <c r="E588" i="26" s="1"/>
  <c r="D620" i="26"/>
  <c r="E620" i="26" s="1"/>
  <c r="D521" i="26"/>
  <c r="E521" i="26" s="1"/>
  <c r="D530" i="26"/>
  <c r="E530" i="26" s="1"/>
  <c r="F533" i="26"/>
  <c r="F556" i="26"/>
  <c r="F597" i="26"/>
  <c r="F652" i="26"/>
  <c r="F669" i="26"/>
  <c r="D516" i="26"/>
  <c r="E516" i="26" s="1"/>
  <c r="F524" i="26"/>
  <c r="D548" i="26"/>
  <c r="E548" i="26" s="1"/>
  <c r="D580" i="26"/>
  <c r="E580" i="26" s="1"/>
  <c r="F593" i="26"/>
  <c r="F648" i="26"/>
  <c r="D640" i="26"/>
  <c r="E640" i="26" s="1"/>
  <c r="F653" i="26"/>
  <c r="F657" i="26"/>
  <c r="D519" i="26"/>
  <c r="E519" i="26" s="1"/>
  <c r="F522" i="26"/>
  <c r="D525" i="26"/>
  <c r="E525" i="26" s="1"/>
  <c r="D528" i="26"/>
  <c r="E528" i="26" s="1"/>
  <c r="D531" i="26"/>
  <c r="E531" i="26" s="1"/>
  <c r="D540" i="26"/>
  <c r="E540" i="26" s="1"/>
  <c r="F544" i="26"/>
  <c r="F553" i="26"/>
  <c r="D572" i="26"/>
  <c r="E572" i="26" s="1"/>
  <c r="F576" i="26"/>
  <c r="F585" i="26"/>
  <c r="D604" i="26"/>
  <c r="E604" i="26" s="1"/>
  <c r="F608" i="26"/>
  <c r="F617" i="26"/>
  <c r="D636" i="26"/>
  <c r="E636" i="26" s="1"/>
  <c r="F649" i="26"/>
  <c r="D676" i="26"/>
  <c r="E676" i="26" s="1"/>
  <c r="D656" i="26"/>
  <c r="E656" i="26" s="1"/>
  <c r="F673" i="26"/>
  <c r="D518" i="26"/>
  <c r="E518" i="26" s="1"/>
  <c r="D552" i="26"/>
  <c r="E552" i="26" s="1"/>
  <c r="F565" i="26"/>
  <c r="D616" i="26"/>
  <c r="E616" i="26" s="1"/>
  <c r="F629" i="26"/>
  <c r="D527" i="26"/>
  <c r="E527" i="26" s="1"/>
  <c r="F561" i="26"/>
  <c r="F625" i="26"/>
  <c r="F589" i="26"/>
  <c r="F612" i="26"/>
  <c r="F621" i="26"/>
  <c r="F644" i="26"/>
  <c r="D568" i="26"/>
  <c r="E568" i="26" s="1"/>
  <c r="F581" i="26"/>
  <c r="D600" i="26"/>
  <c r="E600" i="26" s="1"/>
  <c r="F613" i="26"/>
  <c r="D632" i="26"/>
  <c r="E632" i="26" s="1"/>
  <c r="F645" i="26"/>
  <c r="D663" i="26"/>
  <c r="E663" i="26" s="1"/>
  <c r="D672" i="26"/>
  <c r="E672" i="26" s="1"/>
  <c r="F569" i="26"/>
  <c r="F601" i="26"/>
  <c r="F633" i="26"/>
  <c r="D584" i="26"/>
  <c r="E584" i="26" s="1"/>
  <c r="F661" i="26"/>
  <c r="F665" i="26"/>
  <c r="F557" i="26"/>
  <c r="F545" i="26"/>
  <c r="F577" i="26"/>
  <c r="F609" i="26"/>
  <c r="F641" i="26"/>
  <c r="D655" i="26"/>
  <c r="E655" i="26" s="1"/>
  <c r="F651" i="26"/>
  <c r="D651" i="26"/>
  <c r="E651" i="26" s="1"/>
  <c r="D535" i="26"/>
  <c r="E535" i="26" s="1"/>
  <c r="D539" i="26"/>
  <c r="E539" i="26" s="1"/>
  <c r="D543" i="26"/>
  <c r="E543" i="26" s="1"/>
  <c r="D547" i="26"/>
  <c r="E547" i="26" s="1"/>
  <c r="D551" i="26"/>
  <c r="E551" i="26" s="1"/>
  <c r="D555" i="26"/>
  <c r="E555" i="26" s="1"/>
  <c r="D559" i="26"/>
  <c r="E559" i="26" s="1"/>
  <c r="D563" i="26"/>
  <c r="E563" i="26" s="1"/>
  <c r="D567" i="26"/>
  <c r="E567" i="26" s="1"/>
  <c r="D571" i="26"/>
  <c r="E571" i="26" s="1"/>
  <c r="D575" i="26"/>
  <c r="E575" i="26" s="1"/>
  <c r="D579" i="26"/>
  <c r="E579" i="26" s="1"/>
  <c r="D583" i="26"/>
  <c r="E583" i="26" s="1"/>
  <c r="D587" i="26"/>
  <c r="E587" i="26" s="1"/>
  <c r="D591" i="26"/>
  <c r="E591" i="26" s="1"/>
  <c r="D595" i="26"/>
  <c r="E595" i="26" s="1"/>
  <c r="D599" i="26"/>
  <c r="E599" i="26" s="1"/>
  <c r="D603" i="26"/>
  <c r="E603" i="26" s="1"/>
  <c r="D607" i="26"/>
  <c r="E607" i="26" s="1"/>
  <c r="D611" i="26"/>
  <c r="E611" i="26" s="1"/>
  <c r="D615" i="26"/>
  <c r="E615" i="26" s="1"/>
  <c r="D619" i="26"/>
  <c r="E619" i="26" s="1"/>
  <c r="D623" i="26"/>
  <c r="E623" i="26" s="1"/>
  <c r="D627" i="26"/>
  <c r="E627" i="26" s="1"/>
  <c r="D631" i="26"/>
  <c r="E631" i="26" s="1"/>
  <c r="D635" i="26"/>
  <c r="E635" i="26" s="1"/>
  <c r="D639" i="26"/>
  <c r="E639" i="26" s="1"/>
  <c r="D643" i="26"/>
  <c r="E643" i="26" s="1"/>
  <c r="D647" i="26"/>
  <c r="E647" i="26" s="1"/>
  <c r="F666" i="26"/>
  <c r="D666" i="26"/>
  <c r="E666" i="26" s="1"/>
  <c r="F675" i="26"/>
  <c r="D675" i="26"/>
  <c r="E675" i="26" s="1"/>
  <c r="F658" i="26"/>
  <c r="D658" i="26"/>
  <c r="E658" i="26" s="1"/>
  <c r="F667" i="26"/>
  <c r="D667" i="26"/>
  <c r="E667" i="26" s="1"/>
  <c r="D671" i="26"/>
  <c r="E671" i="26" s="1"/>
  <c r="F674" i="26"/>
  <c r="D674" i="26"/>
  <c r="E674" i="26" s="1"/>
  <c r="F534" i="26"/>
  <c r="D534" i="26"/>
  <c r="E534" i="26" s="1"/>
  <c r="F538" i="26"/>
  <c r="D538" i="26"/>
  <c r="E538" i="26" s="1"/>
  <c r="F542" i="26"/>
  <c r="D542" i="26"/>
  <c r="E542" i="26" s="1"/>
  <c r="F546" i="26"/>
  <c r="D546" i="26"/>
  <c r="E546" i="26" s="1"/>
  <c r="F550" i="26"/>
  <c r="D550" i="26"/>
  <c r="E550" i="26" s="1"/>
  <c r="F554" i="26"/>
  <c r="D554" i="26"/>
  <c r="E554" i="26" s="1"/>
  <c r="F558" i="26"/>
  <c r="D558" i="26"/>
  <c r="E558" i="26" s="1"/>
  <c r="F562" i="26"/>
  <c r="D562" i="26"/>
  <c r="E562" i="26" s="1"/>
  <c r="F566" i="26"/>
  <c r="D566" i="26"/>
  <c r="E566" i="26" s="1"/>
  <c r="F570" i="26"/>
  <c r="D570" i="26"/>
  <c r="E570" i="26" s="1"/>
  <c r="F574" i="26"/>
  <c r="D574" i="26"/>
  <c r="E574" i="26" s="1"/>
  <c r="F578" i="26"/>
  <c r="D578" i="26"/>
  <c r="E578" i="26" s="1"/>
  <c r="F582" i="26"/>
  <c r="D582" i="26"/>
  <c r="E582" i="26" s="1"/>
  <c r="F586" i="26"/>
  <c r="D586" i="26"/>
  <c r="E586" i="26" s="1"/>
  <c r="F590" i="26"/>
  <c r="D590" i="26"/>
  <c r="E590" i="26" s="1"/>
  <c r="F594" i="26"/>
  <c r="D594" i="26"/>
  <c r="E594" i="26" s="1"/>
  <c r="F598" i="26"/>
  <c r="D598" i="26"/>
  <c r="E598" i="26" s="1"/>
  <c r="F602" i="26"/>
  <c r="D602" i="26"/>
  <c r="E602" i="26" s="1"/>
  <c r="F606" i="26"/>
  <c r="D606" i="26"/>
  <c r="E606" i="26" s="1"/>
  <c r="F610" i="26"/>
  <c r="D610" i="26"/>
  <c r="E610" i="26" s="1"/>
  <c r="F614" i="26"/>
  <c r="D614" i="26"/>
  <c r="E614" i="26" s="1"/>
  <c r="F618" i="26"/>
  <c r="D618" i="26"/>
  <c r="E618" i="26" s="1"/>
  <c r="F622" i="26"/>
  <c r="D622" i="26"/>
  <c r="E622" i="26" s="1"/>
  <c r="F626" i="26"/>
  <c r="D626" i="26"/>
  <c r="E626" i="26" s="1"/>
  <c r="F630" i="26"/>
  <c r="D630" i="26"/>
  <c r="E630" i="26" s="1"/>
  <c r="F634" i="26"/>
  <c r="D634" i="26"/>
  <c r="E634" i="26" s="1"/>
  <c r="F638" i="26"/>
  <c r="D638" i="26"/>
  <c r="E638" i="26" s="1"/>
  <c r="F642" i="26"/>
  <c r="D642" i="26"/>
  <c r="E642" i="26" s="1"/>
  <c r="F646" i="26"/>
  <c r="D646" i="26"/>
  <c r="E646" i="26" s="1"/>
  <c r="F650" i="26"/>
  <c r="D650" i="26"/>
  <c r="E650" i="26" s="1"/>
  <c r="F659" i="26"/>
  <c r="D659" i="26"/>
  <c r="E659" i="26" s="1"/>
  <c r="D654" i="26"/>
  <c r="E654" i="26" s="1"/>
  <c r="D662" i="26"/>
  <c r="E662" i="26" s="1"/>
  <c r="D670" i="26"/>
  <c r="E670" i="26" s="1"/>
  <c r="E680" i="26" l="1"/>
  <c r="D680" i="26"/>
  <c r="E677" i="26"/>
  <c r="F677" i="26"/>
  <c r="F680" i="26" s="1"/>
  <c r="D677" i="26"/>
  <c r="B5" i="1" l="1"/>
  <c r="B5" i="24" s="1"/>
  <c r="G4" i="34" l="1"/>
  <c r="G3" i="34"/>
  <c r="G5" i="34" s="1"/>
  <c r="G3" i="26" l="1"/>
  <c r="G3" i="30"/>
  <c r="D41" i="33" s="1"/>
  <c r="G3" i="31"/>
  <c r="D42" i="33" s="1"/>
  <c r="G25" i="33"/>
  <c r="G24" i="33"/>
  <c r="G22" i="33"/>
  <c r="G21" i="33"/>
  <c r="G19" i="33"/>
  <c r="G18" i="33"/>
  <c r="G16" i="33"/>
  <c r="G15" i="33"/>
  <c r="G13" i="33"/>
  <c r="G12" i="33"/>
  <c r="G10" i="33"/>
  <c r="G9" i="33"/>
  <c r="G7" i="33"/>
  <c r="G6" i="33"/>
  <c r="D28" i="33" l="1"/>
  <c r="D32" i="33" s="1"/>
  <c r="G28" i="33"/>
  <c r="G32" i="33" s="1"/>
  <c r="E36" i="33" l="1"/>
  <c r="D46" i="33" s="1"/>
  <c r="D157" i="31" l="1"/>
  <c r="D151" i="31" l="1"/>
  <c r="D150" i="31"/>
  <c r="D149" i="31"/>
  <c r="D145" i="31"/>
  <c r="D144" i="31"/>
  <c r="D143" i="31"/>
  <c r="E120" i="31"/>
  <c r="D120" i="31"/>
  <c r="D146" i="31" l="1"/>
  <c r="D153" i="31"/>
  <c r="I138" i="31"/>
  <c r="I139" i="31"/>
  <c r="I137" i="31"/>
  <c r="E132" i="31"/>
  <c r="E131" i="31"/>
  <c r="E133" i="31" l="1"/>
  <c r="I140" i="31"/>
  <c r="E167" i="30"/>
  <c r="B120" i="31" l="1"/>
  <c r="F120" i="31"/>
  <c r="C120" i="31"/>
  <c r="E104" i="31"/>
  <c r="E95" i="31"/>
  <c r="E97" i="31"/>
  <c r="E94" i="31"/>
  <c r="D59" i="31"/>
  <c r="E96" i="31"/>
  <c r="D87" i="31"/>
  <c r="D73" i="31"/>
  <c r="D82" i="31"/>
  <c r="D81" i="31"/>
  <c r="D80" i="31"/>
  <c r="D79" i="31"/>
  <c r="D78" i="31"/>
  <c r="D72" i="31"/>
  <c r="D71" i="31"/>
  <c r="D70" i="31"/>
  <c r="D69" i="31"/>
  <c r="D62" i="31"/>
  <c r="D63" i="31"/>
  <c r="D64" i="31"/>
  <c r="D61" i="31"/>
  <c r="D60" i="31"/>
  <c r="D58" i="31"/>
  <c r="D57" i="31"/>
  <c r="G53" i="31"/>
  <c r="G54" i="31" s="1"/>
  <c r="G48" i="31"/>
  <c r="G43" i="31"/>
  <c r="G44" i="31" s="1"/>
  <c r="G38" i="31"/>
  <c r="G33" i="31"/>
  <c r="G32" i="31"/>
  <c r="D9" i="31"/>
  <c r="H28" i="31"/>
  <c r="H27" i="31"/>
  <c r="H24" i="31"/>
  <c r="H23" i="31"/>
  <c r="H22" i="31"/>
  <c r="H21" i="31"/>
  <c r="D15" i="31"/>
  <c r="D12" i="31"/>
  <c r="D13" i="31"/>
  <c r="D159" i="31" l="1"/>
  <c r="D160" i="31" s="1"/>
  <c r="D107" i="31"/>
  <c r="D163" i="31"/>
  <c r="D83" i="31"/>
  <c r="E98" i="31"/>
  <c r="D75" i="31"/>
  <c r="D66" i="31"/>
  <c r="D89" i="31" s="1"/>
  <c r="G34" i="31"/>
  <c r="G39" i="31"/>
  <c r="G49" i="31"/>
  <c r="D90" i="31" l="1"/>
  <c r="D91" i="31" s="1"/>
  <c r="D162" i="31"/>
  <c r="D164" i="31" s="1"/>
  <c r="D106" i="31"/>
  <c r="D108" i="31" s="1"/>
  <c r="G4" i="31" l="1"/>
  <c r="D11" i="31"/>
  <c r="D10" i="31"/>
  <c r="D8" i="31"/>
  <c r="D7" i="31"/>
  <c r="D17" i="31" l="1"/>
  <c r="E149" i="30" l="1"/>
  <c r="E145" i="30"/>
  <c r="D145" i="30"/>
  <c r="C145" i="30"/>
  <c r="D494" i="26" l="1"/>
  <c r="D497" i="26" s="1"/>
  <c r="D476" i="26"/>
  <c r="D479" i="26" s="1"/>
  <c r="B145" i="30" l="1"/>
  <c r="E126" i="30"/>
  <c r="E127" i="30"/>
  <c r="E128" i="30"/>
  <c r="E125" i="30"/>
  <c r="E118" i="30"/>
  <c r="E121" i="30"/>
  <c r="E120" i="30"/>
  <c r="E119" i="30"/>
  <c r="D82" i="30"/>
  <c r="D81" i="30"/>
  <c r="D16" i="30"/>
  <c r="D15" i="30"/>
  <c r="D110" i="30"/>
  <c r="D111" i="30" s="1"/>
  <c r="D106" i="30"/>
  <c r="D105" i="30"/>
  <c r="D103" i="30"/>
  <c r="D102" i="30"/>
  <c r="D101" i="30"/>
  <c r="D100" i="30"/>
  <c r="D99" i="30"/>
  <c r="D95" i="30"/>
  <c r="G66" i="30"/>
  <c r="G65" i="30"/>
  <c r="G54" i="30"/>
  <c r="G55" i="30"/>
  <c r="E122" i="30" l="1"/>
  <c r="D131" i="30" s="1"/>
  <c r="E129" i="30"/>
  <c r="D159" i="30" s="1"/>
  <c r="D107" i="30"/>
  <c r="D132" i="30" l="1"/>
  <c r="D133" i="30" s="1"/>
  <c r="H31" i="30" l="1"/>
  <c r="H30" i="30"/>
  <c r="H25" i="30"/>
  <c r="H24" i="30"/>
  <c r="H23" i="30"/>
  <c r="H22" i="30"/>
  <c r="D7" i="30"/>
  <c r="D8" i="30"/>
  <c r="D9" i="30"/>
  <c r="D10" i="30"/>
  <c r="D11" i="30"/>
  <c r="D13" i="30"/>
  <c r="D14" i="30"/>
  <c r="D17" i="30"/>
  <c r="D18" i="30" l="1"/>
  <c r="E152" i="30"/>
  <c r="E151" i="30"/>
  <c r="E150" i="30"/>
  <c r="D94" i="30"/>
  <c r="D93" i="30"/>
  <c r="D91" i="30"/>
  <c r="D90" i="30"/>
  <c r="D89" i="30"/>
  <c r="D88" i="30"/>
  <c r="D87" i="30"/>
  <c r="D83" i="30"/>
  <c r="D80" i="30"/>
  <c r="D79" i="30"/>
  <c r="D77" i="30"/>
  <c r="D76" i="30"/>
  <c r="D75" i="30"/>
  <c r="D74" i="30"/>
  <c r="D73" i="30"/>
  <c r="G69" i="30"/>
  <c r="G68" i="30"/>
  <c r="G67" i="30"/>
  <c r="G60" i="30"/>
  <c r="G53" i="30"/>
  <c r="G56" i="30" s="1"/>
  <c r="G48" i="30"/>
  <c r="G47" i="30"/>
  <c r="G46" i="30"/>
  <c r="G45" i="30"/>
  <c r="G40" i="30"/>
  <c r="G39" i="30"/>
  <c r="G38" i="30"/>
  <c r="G37" i="30"/>
  <c r="G36" i="30"/>
  <c r="H29" i="30"/>
  <c r="H28" i="30"/>
  <c r="G4" i="30"/>
  <c r="D467" i="26"/>
  <c r="D155" i="30" l="1"/>
  <c r="D156" i="30" s="1"/>
  <c r="E153" i="30"/>
  <c r="D84" i="30"/>
  <c r="D113" i="30" s="1"/>
  <c r="D96" i="30"/>
  <c r="D158" i="30" s="1"/>
  <c r="D160" i="30" s="1"/>
  <c r="G70" i="30"/>
  <c r="G49" i="30"/>
  <c r="G41" i="30"/>
  <c r="G61" i="30"/>
  <c r="D114" i="30" l="1"/>
  <c r="D115" i="30" s="1"/>
  <c r="E446" i="26" l="1"/>
  <c r="E452" i="26"/>
  <c r="H16" i="9"/>
  <c r="H15" i="9"/>
  <c r="H14" i="9"/>
  <c r="H13" i="9"/>
  <c r="H9" i="9"/>
  <c r="H8" i="9"/>
  <c r="E458" i="26"/>
  <c r="E459" i="26"/>
  <c r="E460" i="26"/>
  <c r="E461" i="26"/>
  <c r="E462" i="26"/>
  <c r="E457" i="26"/>
  <c r="E451" i="26"/>
  <c r="E449" i="26"/>
  <c r="E450" i="26"/>
  <c r="E448" i="26"/>
  <c r="E447" i="26"/>
  <c r="H10" i="9" l="1"/>
  <c r="E453" i="26"/>
  <c r="H17" i="9"/>
  <c r="E463" i="26"/>
  <c r="E431" i="26"/>
  <c r="D431" i="26"/>
  <c r="E403" i="26"/>
  <c r="D403" i="26"/>
  <c r="C431" i="26"/>
  <c r="C403" i="26"/>
  <c r="B403" i="26"/>
  <c r="H19" i="9" l="1"/>
  <c r="E432" i="26"/>
  <c r="C432" i="26"/>
  <c r="D432" i="26"/>
  <c r="E437" i="26" l="1"/>
  <c r="E438" i="26"/>
  <c r="E439" i="26"/>
  <c r="E440" i="26"/>
  <c r="E441" i="26"/>
  <c r="E436" i="26"/>
  <c r="E442" i="26" l="1"/>
  <c r="H88" i="26" l="1"/>
  <c r="H84" i="26"/>
  <c r="H89" i="26" l="1"/>
  <c r="H87" i="26"/>
  <c r="H86" i="26"/>
  <c r="H85" i="26"/>
  <c r="H81" i="26"/>
  <c r="H80" i="26"/>
  <c r="H79" i="26"/>
  <c r="H78" i="26"/>
  <c r="H77" i="26"/>
  <c r="H76" i="26"/>
  <c r="H75" i="26"/>
  <c r="D466" i="26" l="1"/>
  <c r="D468" i="26" s="1"/>
  <c r="B431" i="26" l="1"/>
  <c r="B432" i="26" s="1"/>
  <c r="E364" i="26"/>
  <c r="E357" i="26"/>
  <c r="E359" i="26" s="1"/>
  <c r="E348" i="26"/>
  <c r="E347" i="26"/>
  <c r="E342" i="26"/>
  <c r="E341" i="26"/>
  <c r="D38" i="26"/>
  <c r="E339" i="26"/>
  <c r="E365" i="26" l="1"/>
  <c r="E350" i="26"/>
  <c r="E344" i="26"/>
  <c r="D328" i="26"/>
  <c r="D327" i="26"/>
  <c r="D326" i="26"/>
  <c r="D325" i="26"/>
  <c r="D324" i="26"/>
  <c r="D323" i="26"/>
  <c r="D322" i="26"/>
  <c r="D321" i="26"/>
  <c r="D320" i="26"/>
  <c r="D319" i="26"/>
  <c r="D318" i="26"/>
  <c r="D317" i="26"/>
  <c r="D316" i="26"/>
  <c r="D315" i="26"/>
  <c r="D314" i="26"/>
  <c r="D313" i="26"/>
  <c r="D312" i="26"/>
  <c r="D311" i="26"/>
  <c r="D310" i="26"/>
  <c r="D309" i="26"/>
  <c r="D305" i="26"/>
  <c r="D303" i="26"/>
  <c r="D302" i="26"/>
  <c r="D301" i="26"/>
  <c r="D300" i="26"/>
  <c r="D299" i="26"/>
  <c r="D298" i="26"/>
  <c r="D297" i="26"/>
  <c r="D296" i="26"/>
  <c r="D295" i="26"/>
  <c r="D294" i="26"/>
  <c r="D293" i="26"/>
  <c r="D292" i="26"/>
  <c r="D291" i="26"/>
  <c r="D290" i="26"/>
  <c r="D289" i="26"/>
  <c r="D288" i="26"/>
  <c r="D287" i="26"/>
  <c r="D286" i="26"/>
  <c r="D280" i="26"/>
  <c r="D279" i="26"/>
  <c r="D278" i="26"/>
  <c r="D277" i="26"/>
  <c r="D276" i="26"/>
  <c r="D272" i="26"/>
  <c r="D271" i="26"/>
  <c r="D270" i="26"/>
  <c r="D269" i="26"/>
  <c r="D268" i="26"/>
  <c r="D267" i="26"/>
  <c r="D266" i="26"/>
  <c r="D24" i="26"/>
  <c r="D260" i="26"/>
  <c r="D259" i="26"/>
  <c r="D258" i="26"/>
  <c r="D257" i="26"/>
  <c r="D256" i="26"/>
  <c r="D255" i="26"/>
  <c r="D254" i="26"/>
  <c r="D253" i="26"/>
  <c r="D252" i="26"/>
  <c r="D251" i="26"/>
  <c r="D250" i="26"/>
  <c r="D249" i="26"/>
  <c r="D248" i="26"/>
  <c r="D247" i="26"/>
  <c r="D246" i="26"/>
  <c r="D245" i="26"/>
  <c r="D244" i="26"/>
  <c r="D243" i="26"/>
  <c r="D242" i="26"/>
  <c r="D241" i="26"/>
  <c r="D240" i="26"/>
  <c r="D239" i="26"/>
  <c r="D238" i="26"/>
  <c r="D237" i="26"/>
  <c r="D236" i="26"/>
  <c r="D232" i="26"/>
  <c r="D231" i="26"/>
  <c r="D230" i="26"/>
  <c r="D229" i="26"/>
  <c r="D228" i="26"/>
  <c r="D226" i="26"/>
  <c r="D225" i="26"/>
  <c r="D224" i="26"/>
  <c r="D223" i="26"/>
  <c r="D222" i="26"/>
  <c r="D221" i="26"/>
  <c r="D220" i="26"/>
  <c r="D219" i="26"/>
  <c r="D218" i="26"/>
  <c r="D217" i="26"/>
  <c r="D216" i="26"/>
  <c r="D215" i="26"/>
  <c r="D214" i="26"/>
  <c r="D213" i="26"/>
  <c r="D212" i="26"/>
  <c r="D211" i="26"/>
  <c r="D210" i="26"/>
  <c r="D209" i="26"/>
  <c r="D208" i="26"/>
  <c r="D207" i="26"/>
  <c r="D206" i="26"/>
  <c r="D306" i="26" l="1"/>
  <c r="D233" i="26"/>
  <c r="E351" i="26"/>
  <c r="D369" i="26"/>
  <c r="D329" i="26"/>
  <c r="D281" i="26"/>
  <c r="D273" i="26"/>
  <c r="D261" i="26"/>
  <c r="D200" i="26"/>
  <c r="D172" i="26"/>
  <c r="D199" i="26"/>
  <c r="D198" i="26"/>
  <c r="D197" i="26"/>
  <c r="D196" i="26"/>
  <c r="D195" i="26"/>
  <c r="D194" i="26"/>
  <c r="D193" i="26"/>
  <c r="D192" i="26"/>
  <c r="D191" i="26"/>
  <c r="D190" i="26"/>
  <c r="D189" i="26"/>
  <c r="D188" i="26"/>
  <c r="D187" i="26"/>
  <c r="D186" i="26"/>
  <c r="D185" i="26"/>
  <c r="D184" i="26"/>
  <c r="D183" i="26"/>
  <c r="D182" i="26"/>
  <c r="D181" i="26"/>
  <c r="D180" i="26"/>
  <c r="D179" i="26"/>
  <c r="D178" i="26"/>
  <c r="D177" i="26"/>
  <c r="D176" i="26"/>
  <c r="D171" i="26"/>
  <c r="D170" i="26"/>
  <c r="D169" i="26"/>
  <c r="D168" i="26"/>
  <c r="D166" i="26"/>
  <c r="D165" i="26"/>
  <c r="D164" i="26"/>
  <c r="D163" i="26"/>
  <c r="D162" i="26"/>
  <c r="D161" i="26"/>
  <c r="D160" i="26"/>
  <c r="D159" i="26"/>
  <c r="D157" i="26"/>
  <c r="D156" i="26"/>
  <c r="D155" i="26"/>
  <c r="D154" i="26"/>
  <c r="D153" i="26"/>
  <c r="D152" i="26"/>
  <c r="D151" i="26"/>
  <c r="D150" i="26"/>
  <c r="D149" i="26"/>
  <c r="D148" i="26"/>
  <c r="D147" i="26"/>
  <c r="D146" i="26"/>
  <c r="D145" i="26"/>
  <c r="D144" i="26"/>
  <c r="G139" i="26"/>
  <c r="G137" i="26"/>
  <c r="G138" i="26"/>
  <c r="G136" i="26"/>
  <c r="G135" i="26"/>
  <c r="G134" i="26"/>
  <c r="G129" i="26"/>
  <c r="G128" i="26"/>
  <c r="G127" i="26"/>
  <c r="G126" i="26"/>
  <c r="G121" i="26"/>
  <c r="G120" i="26"/>
  <c r="G102" i="26"/>
  <c r="G101" i="26"/>
  <c r="G115" i="26"/>
  <c r="G114" i="26"/>
  <c r="G113" i="26"/>
  <c r="G112" i="26"/>
  <c r="G111" i="26"/>
  <c r="G110" i="26"/>
  <c r="G109" i="26"/>
  <c r="G108" i="26"/>
  <c r="G107" i="26"/>
  <c r="G100" i="26"/>
  <c r="G99" i="26"/>
  <c r="G98" i="26"/>
  <c r="G97" i="26"/>
  <c r="G96" i="26"/>
  <c r="G95" i="26"/>
  <c r="G94" i="26"/>
  <c r="G93" i="26"/>
  <c r="D368" i="26" l="1"/>
  <c r="D370" i="26" s="1"/>
  <c r="D330" i="26"/>
  <c r="D282" i="26"/>
  <c r="G130" i="26"/>
  <c r="D262" i="26"/>
  <c r="D173" i="26"/>
  <c r="D201" i="26"/>
  <c r="G122" i="26"/>
  <c r="G116" i="26"/>
  <c r="G140" i="26"/>
  <c r="G103" i="26"/>
  <c r="D471" i="26" l="1"/>
  <c r="D472" i="26"/>
  <c r="D334" i="26"/>
  <c r="D202" i="26"/>
  <c r="D68" i="26"/>
  <c r="D39" i="26"/>
  <c r="H27" i="28"/>
  <c r="H19" i="28"/>
  <c r="H9" i="28"/>
  <c r="D473" i="26" l="1"/>
  <c r="D333" i="26"/>
  <c r="D335" i="26" s="1"/>
  <c r="D67" i="26"/>
  <c r="D66" i="26"/>
  <c r="D65" i="26"/>
  <c r="D64" i="26"/>
  <c r="D63" i="26"/>
  <c r="D62" i="26"/>
  <c r="D61" i="26"/>
  <c r="D60" i="26"/>
  <c r="D59" i="26"/>
  <c r="D58" i="26"/>
  <c r="D57" i="26"/>
  <c r="D56" i="26"/>
  <c r="D55" i="26"/>
  <c r="D54" i="26"/>
  <c r="D53" i="26"/>
  <c r="D52" i="26"/>
  <c r="D51" i="26"/>
  <c r="D50" i="26"/>
  <c r="D49" i="26"/>
  <c r="D48" i="26"/>
  <c r="D47" i="26"/>
  <c r="D46" i="26"/>
  <c r="D45" i="26"/>
  <c r="D44" i="26"/>
  <c r="D10" i="26"/>
  <c r="D11" i="26"/>
  <c r="D12" i="26"/>
  <c r="D13" i="26"/>
  <c r="D14" i="26"/>
  <c r="D15" i="26"/>
  <c r="D16" i="26"/>
  <c r="D17" i="26"/>
  <c r="D18" i="26"/>
  <c r="D19" i="26"/>
  <c r="D20" i="26"/>
  <c r="D21" i="26"/>
  <c r="D22" i="26"/>
  <c r="D25" i="26"/>
  <c r="D26" i="26"/>
  <c r="D27" i="26"/>
  <c r="D28" i="26"/>
  <c r="D29" i="26"/>
  <c r="D30" i="26"/>
  <c r="D31" i="26"/>
  <c r="D32" i="26"/>
  <c r="D34" i="26"/>
  <c r="D35" i="26"/>
  <c r="D36" i="26"/>
  <c r="D37" i="26"/>
  <c r="D8" i="26"/>
  <c r="D41" i="26" l="1"/>
  <c r="D70" i="26"/>
  <c r="H12" i="28"/>
  <c r="D71" i="26" l="1"/>
  <c r="G4" i="26"/>
  <c r="D40" i="33" l="1"/>
  <c r="D43" i="33" s="1"/>
  <c r="D47" i="33" s="1"/>
  <c r="D48" i="33" s="1"/>
  <c r="D50" i="33" s="1"/>
  <c r="A6" i="10" l="1"/>
  <c r="D5" i="10"/>
  <c r="B5" i="10"/>
  <c r="A5" i="10"/>
  <c r="A4" i="10"/>
  <c r="A2" i="10"/>
  <c r="A6" i="4"/>
  <c r="D5" i="4"/>
  <c r="B5" i="4"/>
  <c r="A5" i="4"/>
  <c r="A4" i="4"/>
  <c r="A2" i="4"/>
  <c r="A1" i="4" l="1"/>
  <c r="A1" i="10" s="1"/>
  <c r="A3" i="4"/>
  <c r="A3" i="10"/>
  <c r="B4" i="4" l="1"/>
  <c r="B4" i="10"/>
  <c r="I20" i="4" l="1"/>
  <c r="I21" i="10" l="1"/>
  <c r="I16" i="10"/>
  <c r="I9" i="10"/>
  <c r="I24" i="10" l="1"/>
  <c r="J5" i="1" s="1"/>
  <c r="I14" i="4" l="1"/>
  <c r="I23" i="4" s="1"/>
  <c r="H4" i="24" l="1"/>
  <c r="J4" i="1"/>
  <c r="I3" i="4"/>
  <c r="I3" i="10" s="1"/>
  <c r="G18" i="1" l="1"/>
  <c r="I18" i="1" s="1"/>
  <c r="J18" i="1" s="1"/>
  <c r="C17" i="24" s="1"/>
  <c r="G17" i="1"/>
  <c r="I17" i="1" s="1"/>
  <c r="J17" i="1" s="1"/>
  <c r="C16" i="24" s="1"/>
  <c r="G13" i="1"/>
  <c r="I13" i="1" s="1"/>
  <c r="J13" i="1" s="1"/>
  <c r="C12" i="24" s="1"/>
  <c r="F12" i="24" s="1"/>
  <c r="G12" i="1"/>
  <c r="I12" i="1" s="1"/>
  <c r="J12" i="1" s="1"/>
  <c r="G14" i="1"/>
  <c r="I14" i="1" s="1"/>
  <c r="G19" i="1"/>
  <c r="I19" i="1" s="1"/>
  <c r="J19" i="1" s="1"/>
  <c r="C18" i="24" s="1"/>
  <c r="G16" i="1"/>
  <c r="I16" i="1" s="1"/>
  <c r="J16" i="1" s="1"/>
  <c r="C15" i="24" s="1"/>
  <c r="G15" i="1"/>
  <c r="I15" i="1" s="1"/>
  <c r="J15" i="1" s="1"/>
  <c r="L16" i="24" l="1"/>
  <c r="I16" i="24"/>
  <c r="F16" i="24"/>
  <c r="L17" i="24"/>
  <c r="F17" i="24"/>
  <c r="I17" i="24"/>
  <c r="C11" i="24"/>
  <c r="F11" i="24" s="1"/>
  <c r="I15" i="24"/>
  <c r="F15" i="24"/>
  <c r="L15" i="24"/>
  <c r="F18" i="24"/>
  <c r="I18" i="24"/>
  <c r="L18" i="24"/>
  <c r="C14" i="24"/>
  <c r="J14" i="1"/>
  <c r="C13" i="24" s="1"/>
  <c r="I21" i="1" l="1"/>
  <c r="G2" i="4" s="1"/>
  <c r="G3" i="4" s="1"/>
  <c r="J20" i="1"/>
  <c r="L13" i="24"/>
  <c r="I13" i="24"/>
  <c r="F13" i="24"/>
  <c r="L14" i="24"/>
  <c r="C19" i="24"/>
  <c r="I14" i="24"/>
  <c r="I19" i="24" s="1"/>
  <c r="F14" i="24"/>
  <c r="I8" i="4"/>
  <c r="E17" i="24" l="1"/>
  <c r="E16" i="24"/>
  <c r="L19" i="24"/>
  <c r="N19" i="24" s="1"/>
  <c r="F19" i="24"/>
  <c r="H19" i="24" s="1"/>
  <c r="E12" i="24"/>
  <c r="E3" i="24"/>
  <c r="E4" i="24" s="1"/>
  <c r="E14" i="24"/>
  <c r="K19" i="24"/>
  <c r="E15" i="24"/>
  <c r="E13" i="24"/>
  <c r="E11" i="24"/>
  <c r="E18" i="24"/>
  <c r="G3" i="1"/>
  <c r="G4" i="1" s="1"/>
  <c r="F20" i="24" l="1"/>
  <c r="H20" i="24" s="1"/>
  <c r="E19" i="24"/>
  <c r="I20" i="24" l="1"/>
  <c r="G2" i="10"/>
  <c r="G3" i="10"/>
  <c r="K20" i="24" l="1"/>
  <c r="L20" i="24"/>
  <c r="N20" i="24" s="1"/>
</calcChain>
</file>

<file path=xl/sharedStrings.xml><?xml version="1.0" encoding="utf-8"?>
<sst xmlns="http://schemas.openxmlformats.org/spreadsheetml/2006/main" count="2077" uniqueCount="769">
  <si>
    <t>Item</t>
  </si>
  <si>
    <t>Discriminação</t>
  </si>
  <si>
    <t>Preço (R$)</t>
  </si>
  <si>
    <t>Valor unitário Sem BDI</t>
  </si>
  <si>
    <t>Valor Unitário Com BDI</t>
  </si>
  <si>
    <t>Valor Total</t>
  </si>
  <si>
    <t>Código</t>
  </si>
  <si>
    <t>Valor estimado final:</t>
  </si>
  <si>
    <t>Custo/m²:</t>
  </si>
  <si>
    <t>Data:</t>
  </si>
  <si>
    <t>BDI:</t>
  </si>
  <si>
    <t>Referência:</t>
  </si>
  <si>
    <t>SINAPI</t>
  </si>
  <si>
    <t>m²</t>
  </si>
  <si>
    <t>74209/001</t>
  </si>
  <si>
    <t>SUBTOTAL</t>
  </si>
  <si>
    <t>m³</t>
  </si>
  <si>
    <t>ESQUADRIAS</t>
  </si>
  <si>
    <t>m</t>
  </si>
  <si>
    <t>Uni-dade</t>
  </si>
  <si>
    <t>PAREDES INTERNAS</t>
  </si>
  <si>
    <t>PAREDES EXTERNAS</t>
  </si>
  <si>
    <t>ITEM</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</si>
  <si>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</si>
  <si>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</si>
  <si>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</si>
  <si>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</si>
  <si>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</si>
  <si>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</si>
  <si>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</si>
  <si>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</si>
  <si>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</si>
  <si>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</si>
  <si>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</si>
  <si>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</si>
  <si>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</si>
  <si>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</si>
  <si>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</si>
  <si>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</si>
  <si>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</si>
  <si>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</si>
  <si>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</si>
  <si>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</si>
  <si>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</si>
  <si>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</si>
  <si>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</si>
  <si>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</si>
  <si>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</si>
  <si>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</si>
  <si>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</si>
  <si>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</si>
  <si>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</si>
  <si>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Kg</t>
  </si>
  <si>
    <t>1.5</t>
  </si>
  <si>
    <t>2.4</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</si>
  <si>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</si>
  <si>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</si>
  <si>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</si>
  <si>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</si>
  <si>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</si>
  <si>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</si>
  <si>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</si>
  <si>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</si>
  <si>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</si>
  <si>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</si>
  <si>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</si>
  <si>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MÃO DE OBRA</t>
  </si>
  <si>
    <t>PORTAS</t>
  </si>
  <si>
    <t>JANELAS</t>
  </si>
  <si>
    <t>SORRISO</t>
  </si>
  <si>
    <t>UN</t>
  </si>
  <si>
    <t>KG</t>
  </si>
  <si>
    <t>H</t>
  </si>
  <si>
    <t>M</t>
  </si>
  <si>
    <t>M3</t>
  </si>
  <si>
    <t>M2</t>
  </si>
  <si>
    <t>COEF.</t>
  </si>
  <si>
    <t>CUSTO UNIT.</t>
  </si>
  <si>
    <t>CUSTO TOTAL</t>
  </si>
  <si>
    <t>TOTAL (A)</t>
  </si>
  <si>
    <t>MATERIAL/SUB-CONTRATADO</t>
  </si>
  <si>
    <t xml:space="preserve">COEF. </t>
  </si>
  <si>
    <t xml:space="preserve">TOTAL (C) </t>
  </si>
  <si>
    <t xml:space="preserve">CUSTO DIRETO TOTAL </t>
  </si>
  <si>
    <t>COMPOSIÇÕES DE SERVIÇOS - PREFEITURA MUNICIPAL DE SORRISO</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</si>
  <si>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</si>
  <si>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</si>
  <si>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</si>
  <si>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</si>
  <si>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</si>
  <si>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</si>
  <si>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</si>
  <si>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</si>
  <si>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</si>
  <si>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</si>
  <si>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</si>
  <si>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</si>
  <si>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</si>
  <si>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Referência</t>
  </si>
  <si>
    <t>SERVENTE COM ENCARGOS COMPLEMENTARES</t>
  </si>
  <si>
    <t>M²</t>
  </si>
  <si>
    <t>LAJES</t>
  </si>
  <si>
    <t>Proprietário: Municipio de Sorriso</t>
  </si>
  <si>
    <t>Quantidade</t>
  </si>
  <si>
    <t>ALVENARIAS E VEDAÇÕES</t>
  </si>
  <si>
    <t>TOTAL DA OBRA:</t>
  </si>
  <si>
    <r>
      <t>Arredondamentos: Opções → Avançado → Fórmulas → "</t>
    </r>
    <r>
      <rPr>
        <u/>
        <sz val="8"/>
        <color theme="1"/>
        <rFont val="Gill Sans MT"/>
        <family val="2"/>
      </rPr>
      <t>Definir Precisão Conforme Exibido</t>
    </r>
    <r>
      <rPr>
        <sz val="8"/>
        <color theme="1"/>
        <rFont val="Gill Sans MT"/>
        <family val="2"/>
      </rPr>
      <t>"</t>
    </r>
  </si>
  <si>
    <r>
      <rPr>
        <b/>
        <sz val="9"/>
        <color theme="1"/>
        <rFont val="Gill Sans MT"/>
        <family val="2"/>
      </rPr>
      <t>Proprietário</t>
    </r>
    <r>
      <rPr>
        <sz val="9"/>
        <color theme="1"/>
        <rFont val="Gill Sans MT"/>
        <family val="2"/>
      </rPr>
      <t>:  Municipio de Sorriso</t>
    </r>
  </si>
  <si>
    <t>Obra:</t>
  </si>
  <si>
    <t>Ref.:</t>
  </si>
  <si>
    <t>FATURAMENTO SIMPLES DA ETAPA:</t>
  </si>
  <si>
    <t>FATURAMENTO ACUMULADO DA ETAPA:</t>
  </si>
  <si>
    <t>1.6</t>
  </si>
  <si>
    <t>1.7</t>
  </si>
  <si>
    <t>VIGAS BALDRAMES</t>
  </si>
  <si>
    <t>PILARES</t>
  </si>
  <si>
    <t>BDI Serviços:</t>
  </si>
  <si>
    <t>BDI Equipamentos:</t>
  </si>
  <si>
    <t>DESCRIÇÃO</t>
  </si>
  <si>
    <t>Cronograma Físico financeiro</t>
  </si>
  <si>
    <t>AREIA MEDIA - POSTO JAZIDA/FORNECEDOR (RETIRADO NA JAZIDA, SEM TRANSPORTE)</t>
  </si>
  <si>
    <t>Área total do terreno</t>
  </si>
  <si>
    <t>Bloco Educacional</t>
  </si>
  <si>
    <t>Quadra Poliesportiva</t>
  </si>
  <si>
    <t>Refeitório</t>
  </si>
  <si>
    <t>Abrigo de Lixo e GLP</t>
  </si>
  <si>
    <t>ÁREA TOTAL A CONSTRUIR</t>
  </si>
  <si>
    <t>ÁREAS A CONSTRUIR</t>
  </si>
  <si>
    <t>ÁREAS PERMEÁVEIS</t>
  </si>
  <si>
    <t>Área permeável (cobertura vegetal/paisagística)</t>
  </si>
  <si>
    <t>ÁREA TOTAL PERMEÁVEL</t>
  </si>
  <si>
    <r>
      <t>QUADRO DE ÁREAS (M</t>
    </r>
    <r>
      <rPr>
        <b/>
        <sz val="14"/>
        <color theme="1"/>
        <rFont val="Calibri"/>
        <family val="2"/>
      </rPr>
      <t>²)</t>
    </r>
  </si>
  <si>
    <t>ÁREAS COBERTAS</t>
  </si>
  <si>
    <t>Circulação Coberta</t>
  </si>
  <si>
    <t>Abrigos de gás e GLP</t>
  </si>
  <si>
    <t>ÁREA TOTAL COBERTA</t>
  </si>
  <si>
    <t>ÁREAS EXTERNAS PAVIMENTADAS</t>
  </si>
  <si>
    <t>Área estacionamento veículos</t>
  </si>
  <si>
    <t>Área bicicletários</t>
  </si>
  <si>
    <t>Área calçadas</t>
  </si>
  <si>
    <t>Área circulação ciclistas</t>
  </si>
  <si>
    <t>Área carga e descarga</t>
  </si>
  <si>
    <t>ÁREA TOTAL PAVIMENTADA</t>
  </si>
  <si>
    <t>MEMÓRIA DE CÁLCULO</t>
  </si>
  <si>
    <t>MOVIMENTO DE TERRA (Empolamento considerado 30%)</t>
  </si>
  <si>
    <t>1.8</t>
  </si>
  <si>
    <t>Bloco A</t>
  </si>
  <si>
    <t>AMBIENTE</t>
  </si>
  <si>
    <t>PCD</t>
  </si>
  <si>
    <t>Sala de Aula 16</t>
  </si>
  <si>
    <t>WC 1</t>
  </si>
  <si>
    <t>WC 2</t>
  </si>
  <si>
    <t>Bloco B</t>
  </si>
  <si>
    <t xml:space="preserve">Oitão </t>
  </si>
  <si>
    <t>Biblioteca</t>
  </si>
  <si>
    <t>COMPRIMENTO (M)</t>
  </si>
  <si>
    <t>ALTURA (M)</t>
  </si>
  <si>
    <r>
      <t>ÁREA (M</t>
    </r>
    <r>
      <rPr>
        <sz val="11"/>
        <color theme="1"/>
        <rFont val="Calibri"/>
        <family val="2"/>
      </rPr>
      <t>²)</t>
    </r>
  </si>
  <si>
    <t>TOTAL ALVENARIA</t>
  </si>
  <si>
    <t>QUANTIDADE</t>
  </si>
  <si>
    <t>LARGURA (M)</t>
  </si>
  <si>
    <t>MODELO</t>
  </si>
  <si>
    <t>MATERIAL</t>
  </si>
  <si>
    <t>AMBIENTES</t>
  </si>
  <si>
    <t>DIMENSÕES</t>
  </si>
  <si>
    <t>P1</t>
  </si>
  <si>
    <t>P2</t>
  </si>
  <si>
    <t>P3</t>
  </si>
  <si>
    <t>P4</t>
  </si>
  <si>
    <t>P5</t>
  </si>
  <si>
    <t>P6</t>
  </si>
  <si>
    <t>P7</t>
  </si>
  <si>
    <t>P8</t>
  </si>
  <si>
    <t>P9</t>
  </si>
  <si>
    <t>P10</t>
  </si>
  <si>
    <t>ABRIR 1F</t>
  </si>
  <si>
    <t>ABRIR 1F C/ VISOR</t>
  </si>
  <si>
    <t>ABRIR 2F</t>
  </si>
  <si>
    <t>CORRER 2F</t>
  </si>
  <si>
    <t>CORRER 4F</t>
  </si>
  <si>
    <t>ALUMÍNIO</t>
  </si>
  <si>
    <t>METÁLICA</t>
  </si>
  <si>
    <t>METÁLICA + VIDRO</t>
  </si>
  <si>
    <t>METÁLICA PCD (com barra de apoio)</t>
  </si>
  <si>
    <t>VIDRO</t>
  </si>
  <si>
    <t>VIDRO TEMPERADO INCOLOR 8MM</t>
  </si>
  <si>
    <t>BOX DOS VESTIÁRIOS E BANHEIROS FEM. E MASC.</t>
  </si>
  <si>
    <t>SALAS DOS PROFESSORES, COORDENADORIA E DIRETORIA, REFEITÓRIO</t>
  </si>
  <si>
    <t>SALAS DE AULA, LABORATÓRIOS, BIBLIOTECA, SALA ARTICULADA</t>
  </si>
  <si>
    <t>WC PCD</t>
  </si>
  <si>
    <t>SECRETARIA</t>
  </si>
  <si>
    <t>BIBLIOTECA</t>
  </si>
  <si>
    <t>ARQUIVO, COPA, LAVABO DE PROFESSORES, BANHEIRO DE ALUNOS, BANHEIRO DE FUNCIONÁRIOS E VESTIÁRIOS</t>
  </si>
  <si>
    <t>DEPÓSITO DE MATERIAIS ESPORTIVOS</t>
  </si>
  <si>
    <t>REFEITÓRIO</t>
  </si>
  <si>
    <t>J1</t>
  </si>
  <si>
    <t>J2</t>
  </si>
  <si>
    <t>J3</t>
  </si>
  <si>
    <t>J4</t>
  </si>
  <si>
    <t>J5</t>
  </si>
  <si>
    <t>J6</t>
  </si>
  <si>
    <t>J7</t>
  </si>
  <si>
    <t>J8</t>
  </si>
  <si>
    <t>J9</t>
  </si>
  <si>
    <t>MAXIM-AR 3F</t>
  </si>
  <si>
    <t>Compactação mecânica (Aterro interno das edificações)</t>
  </si>
  <si>
    <t>Sala de Aula 17</t>
  </si>
  <si>
    <t>Sala de Aula 18</t>
  </si>
  <si>
    <t>Sala de Aula 19</t>
  </si>
  <si>
    <t>Sala de Aula 20</t>
  </si>
  <si>
    <t>Sala de Aula 21</t>
  </si>
  <si>
    <t>Sala dos professores</t>
  </si>
  <si>
    <t xml:space="preserve">Copa </t>
  </si>
  <si>
    <t>TI</t>
  </si>
  <si>
    <t>Arquivo</t>
  </si>
  <si>
    <t xml:space="preserve">Secretaria </t>
  </si>
  <si>
    <t>Fachada Biblioteca</t>
  </si>
  <si>
    <t>Coord. I</t>
  </si>
  <si>
    <t>Coord. II</t>
  </si>
  <si>
    <t>Diretoria</t>
  </si>
  <si>
    <t>Sala de reforço</t>
  </si>
  <si>
    <t>A. E. E.</t>
  </si>
  <si>
    <t>Sala de Aula 15</t>
  </si>
  <si>
    <t>Sala de Aula 14</t>
  </si>
  <si>
    <t>Sala de Aula 13</t>
  </si>
  <si>
    <t>Sala de Aula 12</t>
  </si>
  <si>
    <t>Sala de Aula 11</t>
  </si>
  <si>
    <t>Sala de Aula 10</t>
  </si>
  <si>
    <t>Sala de Aula 09</t>
  </si>
  <si>
    <t>Laboratório</t>
  </si>
  <si>
    <t>Pergolado (Circulação coberta)</t>
  </si>
  <si>
    <t>Área do pátio descoberto</t>
  </si>
  <si>
    <t>BWC Masculino</t>
  </si>
  <si>
    <t>BWC Feminino</t>
  </si>
  <si>
    <t>Perímetro</t>
  </si>
  <si>
    <t>Sala de Aula 1</t>
  </si>
  <si>
    <t>Sala de Aula 2</t>
  </si>
  <si>
    <t>Sala de Aula 3</t>
  </si>
  <si>
    <t>Sala de Aula 4</t>
  </si>
  <si>
    <t>Sala de Aula 5</t>
  </si>
  <si>
    <t>Sala de Informática</t>
  </si>
  <si>
    <t>Depósito</t>
  </si>
  <si>
    <t>Sala de Aula 6</t>
  </si>
  <si>
    <t>Sala de Aula 7</t>
  </si>
  <si>
    <t>Sala de Aula 8</t>
  </si>
  <si>
    <t>Auditório</t>
  </si>
  <si>
    <t>Orient. I</t>
  </si>
  <si>
    <t>Orient. II</t>
  </si>
  <si>
    <t>Serviço</t>
  </si>
  <si>
    <t>Almoxarifado</t>
  </si>
  <si>
    <t>TOTAL</t>
  </si>
  <si>
    <t>COORDENADORIA I, COORDENADORIA II, ORIENTAÇÃO I, ORIENTAÇÃO II, DIRETORIA, ALMOXARIFADO</t>
  </si>
  <si>
    <t>MAXIM-AR 1F</t>
  </si>
  <si>
    <t>COZINHA, DEP. ALIMENTOS E UTENSÍLIOS</t>
  </si>
  <si>
    <t>BANHEIROS PCD</t>
  </si>
  <si>
    <t>COPA, COZINHA, WC FUNCIONÁRIOS, DML, VESTIÁRIO PCD</t>
  </si>
  <si>
    <t>GUILHOTINA</t>
  </si>
  <si>
    <t>COZINHA</t>
  </si>
  <si>
    <t>-</t>
  </si>
  <si>
    <t>EXAUSTOR AXIAL COM GRADES DE PROTEÇÃO</t>
  </si>
  <si>
    <t>EXAUSTOR</t>
  </si>
  <si>
    <t>COORDENADORIA I, ORIENTAÇÃO I</t>
  </si>
  <si>
    <t>VERGAS</t>
  </si>
  <si>
    <t>TOTAL (M)</t>
  </si>
  <si>
    <t>VERGAS DE PILAR A PILAR (VÃO &gt;1,5m)</t>
  </si>
  <si>
    <t>VERGAS DE PILAR A PILAR (VÃO ATÉ 1,5m)</t>
  </si>
  <si>
    <t>CONTRAVERGAS - 30CM PARA CADA LADO (VÃO &gt;1,5m)</t>
  </si>
  <si>
    <t>TOTAL VERGA</t>
  </si>
  <si>
    <t>SALAS DE AULA, LABORATÓRIOS, SALA DE REUNIÃO, COORDENADORIA, BIBLIOTECA, VESTIÁRIOS, BANHEIROS, DEPÓSITO</t>
  </si>
  <si>
    <t>SALAS DE AULA, DIRETORIA, LABORATÓRIOS, SALA DOS PROFESSORES, SALA DE REUNIÃO, DEPÓSITO</t>
  </si>
  <si>
    <t>CONTRAVERGAS - 30CM PARA CADA LADO (VÃO ATÉ 1,5m)</t>
  </si>
  <si>
    <t>TOTAL CONTRAVERGA</t>
  </si>
  <si>
    <t>VERGAS PARA PORTAS DE PILAR A PILAR (VÃO ATÉ 1,5m)</t>
  </si>
  <si>
    <t>PERÍMETRO (M)</t>
  </si>
  <si>
    <t>CHAPISCO (PAREDES INTERNAS)</t>
  </si>
  <si>
    <t>Circulação</t>
  </si>
  <si>
    <t xml:space="preserve">Detalhe Secretaria </t>
  </si>
  <si>
    <t>TOTAL CHAPISCO</t>
  </si>
  <si>
    <t>EMBOÇO PARA RECEBIMENTO DE CERÂMICA (PAREDES INTERNAS)</t>
  </si>
  <si>
    <t xml:space="preserve">Secretaria (acima da laje) </t>
  </si>
  <si>
    <t>TOTAL EMBOÇO PARA CERÂMICA</t>
  </si>
  <si>
    <t>REVESTIMENTO CERÂMICO - DETALHE 4 (PAREDES INTERNAS)</t>
  </si>
  <si>
    <t>PASTILHAS - REVESTIMENTOS 2 E 3 (PAREDES INTERNAS)</t>
  </si>
  <si>
    <t>TOTAL PASTILHAS</t>
  </si>
  <si>
    <t>TOTAL REVESTIMENTO</t>
  </si>
  <si>
    <t>TOTAL MASSA ÚNICA</t>
  </si>
  <si>
    <t>CHAPISCO (PAREDES EXTERNAS)</t>
  </si>
  <si>
    <t>Fachada Frontal</t>
  </si>
  <si>
    <t>Fachada Posterior</t>
  </si>
  <si>
    <t>Volume Secretaria</t>
  </si>
  <si>
    <t>Marquise Secretaria</t>
  </si>
  <si>
    <r>
      <t>ÁREA TOTAL (M</t>
    </r>
    <r>
      <rPr>
        <sz val="11"/>
        <color theme="1"/>
        <rFont val="Calibri"/>
        <family val="2"/>
      </rPr>
      <t>²)</t>
    </r>
  </si>
  <si>
    <r>
      <t>ÁREA ESQUADRIAS (M</t>
    </r>
    <r>
      <rPr>
        <sz val="11"/>
        <color theme="1"/>
        <rFont val="Calibri"/>
        <family val="2"/>
      </rPr>
      <t>²)</t>
    </r>
  </si>
  <si>
    <t>Fachada Lateral</t>
  </si>
  <si>
    <t>TOTAL EMBOÇO</t>
  </si>
  <si>
    <t>Blocos A e B</t>
  </si>
  <si>
    <t xml:space="preserve">Beirais Secretaria </t>
  </si>
  <si>
    <r>
      <t xml:space="preserve">UN: </t>
    </r>
    <r>
      <rPr>
        <sz val="9"/>
        <color rgb="FF000000"/>
        <rFont val="Gill Sans MT"/>
        <family val="2"/>
      </rPr>
      <t>M2</t>
    </r>
  </si>
  <si>
    <t>BANHEIROS FEM. E MASC.</t>
  </si>
  <si>
    <t>ÁREA TOTAL(M²)</t>
  </si>
  <si>
    <t>SALAS DOS PROFESSORES, COORDENADORIA E DIRETORIA</t>
  </si>
  <si>
    <t>SALAS DE AULA, LABORATÓRIOS, SALA DE REUNIÃO, COORDENADORIA, BIBLIOTECA, BANHEIROS, DEPÓSITO</t>
  </si>
  <si>
    <t>COPA, WC FUNCIONÁRIOS</t>
  </si>
  <si>
    <t>ALUMÍNIO + VIDRO</t>
  </si>
  <si>
    <t>ALUMÍNIO PCD (com barra de apoio)</t>
  </si>
  <si>
    <t>PEITORIL (M)</t>
  </si>
  <si>
    <r>
      <t>PERÍMETRO (M</t>
    </r>
    <r>
      <rPr>
        <sz val="11"/>
        <color theme="1"/>
        <rFont val="Calibri"/>
        <family val="2"/>
      </rPr>
      <t>)</t>
    </r>
  </si>
  <si>
    <r>
      <t>SOLEIRAS (M</t>
    </r>
    <r>
      <rPr>
        <sz val="11"/>
        <color theme="1"/>
        <rFont val="Calibri"/>
        <family val="2"/>
      </rPr>
      <t>)</t>
    </r>
  </si>
  <si>
    <t>Escada/Rampa</t>
  </si>
  <si>
    <r>
      <t>GRANILITE (M</t>
    </r>
    <r>
      <rPr>
        <sz val="11"/>
        <color theme="1"/>
        <rFont val="Calibri"/>
        <family val="2"/>
      </rPr>
      <t>²)</t>
    </r>
  </si>
  <si>
    <t>TOTAIS GERAIS</t>
  </si>
  <si>
    <t>MASSA ÚNICA - SELADOR ACRÍLICO - TEXTURA - PINTURA (PAREDES EXTERNAS)</t>
  </si>
  <si>
    <t>MASSA ÚNICA - SELADOR - MASSA CORRIDA - PINTURA (PAREDES INTERNAS)</t>
  </si>
  <si>
    <t>TETOS - MASSA ÚNICA - SELADOR - MASSA CORRIDA - PINTURA - CONTRAPISOS - PISOS - RODAPÉS - SOLEIRAS</t>
  </si>
  <si>
    <t>CÓDIGO SINAPI</t>
  </si>
  <si>
    <t>BANCADAS DE GRANITO (M)</t>
  </si>
  <si>
    <t>BWC MASC. 1</t>
  </si>
  <si>
    <t>BWC FEM. 1</t>
  </si>
  <si>
    <t>BWC MASC. 2</t>
  </si>
  <si>
    <t>BWC FEM. 2</t>
  </si>
  <si>
    <t>DIVISÓRIAS DE GRANITO (M)</t>
  </si>
  <si>
    <t>ACESSIBILIDADE</t>
  </si>
  <si>
    <t>FORNECIMENTO E INSTALAÇÃO DE PISO PODOTÁTIL, EM CONCRETO, 25x25CM, DIRECIONAL/ALERTA</t>
  </si>
  <si>
    <t>AZULEJISTA OU LADRILHISTA COM ENCARGOS COMPLEMENTARES</t>
  </si>
  <si>
    <t>CAL HIDRATADA CH-I PARA ARGAMASSAS</t>
  </si>
  <si>
    <t>CIMENTO PORTLAND COMPOSTO CP II-32</t>
  </si>
  <si>
    <t xml:space="preserve"> PISO PODOTATIL DE CONCRETO - DIRECIONAL E ALERTA, *40 X 40 X 2,5* CM</t>
  </si>
  <si>
    <t>Bancadas</t>
  </si>
  <si>
    <t>LIMPEZA VIDRO COMUM</t>
  </si>
  <si>
    <t>LIMPEZA AZULEJO</t>
  </si>
  <si>
    <t>ÁREA ESQUADRIAS</t>
  </si>
  <si>
    <t>ÁREA PELE DE VIDRO</t>
  </si>
  <si>
    <t>ÁREA CERÂMICA</t>
  </si>
  <si>
    <t>ÁREA PASTILHAS</t>
  </si>
  <si>
    <t>EMBOÇO PARA CERÂMICA - PASTILHAS (PAREDES EXTERNAS)</t>
  </si>
  <si>
    <t>Triagem de alimentos</t>
  </si>
  <si>
    <t>Desp. de alimentos</t>
  </si>
  <si>
    <t>Desp. de utensílios</t>
  </si>
  <si>
    <t>DML</t>
  </si>
  <si>
    <t>Cozinha</t>
  </si>
  <si>
    <t xml:space="preserve">BWC 1 </t>
  </si>
  <si>
    <t>BWC 2</t>
  </si>
  <si>
    <t>TRIAGEM, DESPENSAS, DML, COZINHA</t>
  </si>
  <si>
    <t>BWC</t>
  </si>
  <si>
    <t>DML, COZINHA, BWCs</t>
  </si>
  <si>
    <t>PASTILHAS - REVESTIMENTO 2 (PAREDES INTERNAS)</t>
  </si>
  <si>
    <t>Fachada Lateral 1</t>
  </si>
  <si>
    <t>Fachada Lateral 2</t>
  </si>
  <si>
    <t>Laterais</t>
  </si>
  <si>
    <t>Oitões</t>
  </si>
  <si>
    <t>Refeitório (laterais)</t>
  </si>
  <si>
    <t>ESTRUTURA METÁLICA COBERTURA</t>
  </si>
  <si>
    <t>Material</t>
  </si>
  <si>
    <t>Perfil</t>
  </si>
  <si>
    <t>Comprimento</t>
  </si>
  <si>
    <t>Volume</t>
  </si>
  <si>
    <t>Peso</t>
  </si>
  <si>
    <t>Tipo</t>
  </si>
  <si>
    <t>Designação</t>
  </si>
  <si>
    <t>Perfil (m)</t>
  </si>
  <si>
    <t>série (m)</t>
  </si>
  <si>
    <t>Material (m)</t>
  </si>
  <si>
    <t>Perfil (m³)</t>
  </si>
  <si>
    <t>Série (m³)</t>
  </si>
  <si>
    <t>Material (m³)</t>
  </si>
  <si>
    <t>Perfil (kg)</t>
  </si>
  <si>
    <t>Série (kg)</t>
  </si>
  <si>
    <t>Material (kg)</t>
  </si>
  <si>
    <t>UF - 100X3, Caixa dupla soldada</t>
  </si>
  <si>
    <t>UF - 80x5, Caixa dupla soldada</t>
  </si>
  <si>
    <t>UF - 80X3</t>
  </si>
  <si>
    <t xml:space="preserve">UF - 80X3, duplo I união </t>
  </si>
  <si>
    <t>U</t>
  </si>
  <si>
    <t>U127X50X1.9, Caixa dupla soldada</t>
  </si>
  <si>
    <t>U2</t>
  </si>
  <si>
    <t>o 1+3/4x2.09</t>
  </si>
  <si>
    <t>Tubos</t>
  </si>
  <si>
    <t>Aço dobrado</t>
  </si>
  <si>
    <t>ASTM  A36 250MPa</t>
  </si>
  <si>
    <t>TABELA RESUMO - BLOCO A</t>
  </si>
  <si>
    <t>TOTAL (KG)</t>
  </si>
  <si>
    <t xml:space="preserve">PESO AÇO DOBRADO ASTM A36 250MPA </t>
  </si>
  <si>
    <t>PLACA BASE 150X150X20</t>
  </si>
  <si>
    <t>PARAFUSOS DE ANCORAGEM</t>
  </si>
  <si>
    <t>Série</t>
  </si>
  <si>
    <t>Série (m)</t>
  </si>
  <si>
    <t>TABELA RESUMO - BLOCO B</t>
  </si>
  <si>
    <t>und</t>
  </si>
  <si>
    <t>Descrição</t>
  </si>
  <si>
    <t>Unidade</t>
  </si>
  <si>
    <t>Estrutura Metálica (Estrutura Metálica + Placa Base)</t>
  </si>
  <si>
    <t xml:space="preserve"> Pintura p/ Est. Metálica (Pintura com Esmalte sintético)</t>
  </si>
  <si>
    <t>Aço CA50 - 16 mm (Chumbadores da Placa Base)</t>
  </si>
  <si>
    <t>TABELA RESUMO COBERTURA METÁLICA - REFEITÓRIO</t>
  </si>
  <si>
    <t>Dep. Material Esportivo 1</t>
  </si>
  <si>
    <t>Vest. Masculino</t>
  </si>
  <si>
    <t>Vest. Feminino</t>
  </si>
  <si>
    <t>PCD 1</t>
  </si>
  <si>
    <t>PCD 2</t>
  </si>
  <si>
    <r>
      <t>ÁREA A DESCONTAR (M</t>
    </r>
    <r>
      <rPr>
        <sz val="11"/>
        <color theme="1"/>
        <rFont val="Calibri"/>
        <family val="2"/>
      </rPr>
      <t>²)</t>
    </r>
  </si>
  <si>
    <t>Vestiários</t>
  </si>
  <si>
    <t>Oitões vestiários</t>
  </si>
  <si>
    <t>BOX DOS VESTIÁRIOS</t>
  </si>
  <si>
    <t>VESTIÁRIOS</t>
  </si>
  <si>
    <t>DEP. MATERIAIS ESPORTIVOS</t>
  </si>
  <si>
    <t>PCDs</t>
  </si>
  <si>
    <t>Arquibancada</t>
  </si>
  <si>
    <t>REVESTIMENTO CERÂMICO (DETALHE 4)</t>
  </si>
  <si>
    <t>TOTAL REVESTIMENTO CERÂMICO</t>
  </si>
  <si>
    <t>Pilares fachada frontal</t>
  </si>
  <si>
    <t>REVESTIMENTO CERÂMICO - PASTILHAS</t>
  </si>
  <si>
    <t>Fachada Lateral 1 (Refeitório)</t>
  </si>
  <si>
    <t>MASSA ÚNICA - SELADOR - TEXTURA - PINTURA (PAREDES EXTERNAS)</t>
  </si>
  <si>
    <r>
      <t>TETO LAJE (M</t>
    </r>
    <r>
      <rPr>
        <sz val="11"/>
        <color theme="1"/>
        <rFont val="Calibri"/>
        <family val="2"/>
      </rPr>
      <t>²)</t>
    </r>
  </si>
  <si>
    <t>TABELA RESUMO - QUADRA</t>
  </si>
  <si>
    <r>
      <t>RODAPÉ (M</t>
    </r>
    <r>
      <rPr>
        <sz val="11"/>
        <color theme="1"/>
        <rFont val="Calibri"/>
        <family val="2"/>
      </rPr>
      <t>)</t>
    </r>
  </si>
  <si>
    <t>LONA PLÁSTICA PRETA PARA IMPERMEABILIZAÇÃO DE CONTRAPISO (m2)</t>
  </si>
  <si>
    <t>LASTRO COM PREPARO DE FUNDO COM CAMADA DE BRITA - PARA IMPERMEABILIZAÇÃO DE CONTRAPISO ARMADO - (ÁREA INTERNA * 5cm) - m3</t>
  </si>
  <si>
    <t>TELA - Q92 - CONSIDERADO 1,48kg/m2 (m²) - Perda e traspasse de 20%</t>
  </si>
  <si>
    <t>VOLUME DE CONCRETO - CONSIDERADO 7cm DE ESPESSURA (m3)</t>
  </si>
  <si>
    <t>LANÇAMENTO DE CONCRETO (m3)</t>
  </si>
  <si>
    <t>PISO ARMADO (1500 metros quadrados)</t>
  </si>
  <si>
    <t>TETOS - CONTRAPISOS - PISOS - RODAPÉS - SOLEIRAS</t>
  </si>
  <si>
    <t>PINTURA LÁTEX PVA (PAREDES INTERNAS)</t>
  </si>
  <si>
    <t>TOTAL PINTURA</t>
  </si>
  <si>
    <t>PINTURA A ÓLEO (PAREDES INTERNAS)</t>
  </si>
  <si>
    <t>Em torno da quadra</t>
  </si>
  <si>
    <t>Quadra</t>
  </si>
  <si>
    <t>Pintura acrilica para faixas de Demarcação</t>
  </si>
  <si>
    <t>Faixas de demarcação</t>
  </si>
  <si>
    <t>PINTURA PISOS</t>
  </si>
  <si>
    <r>
      <t xml:space="preserve">Pintura  </t>
    </r>
    <r>
      <rPr>
        <b/>
        <sz val="11"/>
        <rFont val="Calibri"/>
        <family val="2"/>
        <scheme val="minor"/>
      </rPr>
      <t>acrilica</t>
    </r>
    <r>
      <rPr>
        <sz val="11"/>
        <rFont val="Calibri"/>
        <family val="2"/>
        <scheme val="minor"/>
      </rPr>
      <t xml:space="preserve"> em piso de concreto</t>
    </r>
  </si>
  <si>
    <r>
      <t xml:space="preserve">Pintura  </t>
    </r>
    <r>
      <rPr>
        <b/>
        <sz val="11"/>
        <rFont val="Calibri"/>
        <family val="2"/>
        <scheme val="minor"/>
      </rPr>
      <t>epóxi</t>
    </r>
    <r>
      <rPr>
        <sz val="11"/>
        <rFont val="Calibri"/>
        <family val="2"/>
        <scheme val="minor"/>
      </rPr>
      <t xml:space="preserve"> em piso de concreto</t>
    </r>
  </si>
  <si>
    <t>SITUAÇÃO PARA COTA 0,0 = 96,00</t>
  </si>
  <si>
    <t>S1c=</t>
  </si>
  <si>
    <t>V1c=</t>
  </si>
  <si>
    <t>S1a=</t>
  </si>
  <si>
    <t>V1a=</t>
  </si>
  <si>
    <t>S2c=</t>
  </si>
  <si>
    <t>V2c=</t>
  </si>
  <si>
    <t>S2a=</t>
  </si>
  <si>
    <t>V2a=</t>
  </si>
  <si>
    <t>S3c=</t>
  </si>
  <si>
    <t>V3c=</t>
  </si>
  <si>
    <t>S3a=</t>
  </si>
  <si>
    <t>V3a=</t>
  </si>
  <si>
    <t>S4c=</t>
  </si>
  <si>
    <t>V4c=</t>
  </si>
  <si>
    <t>S4a=</t>
  </si>
  <si>
    <t>V4a=</t>
  </si>
  <si>
    <t>S5c=</t>
  </si>
  <si>
    <t>V5c=</t>
  </si>
  <si>
    <t>S5a=</t>
  </si>
  <si>
    <t>V5a=</t>
  </si>
  <si>
    <t>S6c=</t>
  </si>
  <si>
    <t>V6c=</t>
  </si>
  <si>
    <t>S6a=</t>
  </si>
  <si>
    <t>V6a=</t>
  </si>
  <si>
    <t>S7c=</t>
  </si>
  <si>
    <t>V7c=</t>
  </si>
  <si>
    <t>S7a=</t>
  </si>
  <si>
    <t>V7a=</t>
  </si>
  <si>
    <t>Volume Total</t>
  </si>
  <si>
    <t>Vcorte=</t>
  </si>
  <si>
    <t>Vaterro=</t>
  </si>
  <si>
    <t>Volume Total + Empolamento 1,3 m/m</t>
  </si>
  <si>
    <t>CORTE</t>
  </si>
  <si>
    <t>Volume Aterro interno edificações</t>
  </si>
  <si>
    <t>Bloco Educacional:</t>
  </si>
  <si>
    <t>TOTAL:</t>
  </si>
  <si>
    <t>Refeitório:</t>
  </si>
  <si>
    <t>Quadra:</t>
  </si>
  <si>
    <t>Material para aterro (espessura do aterro 30cm)</t>
  </si>
  <si>
    <t>CORTE:</t>
  </si>
  <si>
    <t>ATERRO:</t>
  </si>
  <si>
    <t>Volume Bota-fora X distância</t>
  </si>
  <si>
    <t>M3xKM:</t>
  </si>
  <si>
    <t>Volume:</t>
  </si>
  <si>
    <t>DMT:</t>
  </si>
  <si>
    <t>km</t>
  </si>
  <si>
    <t>PLACA DE OBRA EM CHAPA DE AÇO GALVANIZADO (4,00m x 2,00m)</t>
  </si>
  <si>
    <t>(Provável local Horto Municipal)</t>
  </si>
  <si>
    <t>Escavação Sapatas (m3)</t>
  </si>
  <si>
    <t>Lastro de brita para as sapatas (m2)</t>
  </si>
  <si>
    <t>Reaterro manual (m3)</t>
  </si>
  <si>
    <t xml:space="preserve">TABELA RESUMO </t>
  </si>
  <si>
    <t>A-36 250MPa</t>
  </si>
  <si>
    <t>2XCF-120X2.25(II)</t>
  </si>
  <si>
    <t>2XCF-140X2.25(II)</t>
  </si>
  <si>
    <t>U127X50X1.9</t>
  </si>
  <si>
    <t>ESTRUTURA METÁLICA</t>
  </si>
  <si>
    <t>EXECUÇÃO DE PÁTIO/ESTACIONAMENTO EM PISO INTERTRAVADO, COM BLOCO RETANGULAR COR NATURAL DE 20 X 10 CM, ESPESSURA 6 CM. AF_12/2015</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</si>
  <si>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</si>
  <si>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</si>
  <si>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Fundações para Blocos A e B</t>
  </si>
  <si>
    <t>Prof.</t>
  </si>
  <si>
    <t>Empolamento:</t>
  </si>
  <si>
    <t>Nome</t>
  </si>
  <si>
    <t>B</t>
  </si>
  <si>
    <t>ÁREA</t>
  </si>
  <si>
    <t>VOL ESC</t>
  </si>
  <si>
    <t>FORMA SPT</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</si>
  <si>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</si>
  <si>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</si>
  <si>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</si>
  <si>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</si>
  <si>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</si>
  <si>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</si>
  <si>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</si>
  <si>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</si>
  <si>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</si>
  <si>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</si>
  <si>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</si>
  <si>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</si>
  <si>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</si>
  <si>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</si>
  <si>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</si>
  <si>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</si>
  <si>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</si>
  <si>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</si>
  <si>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</si>
  <si>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</si>
  <si>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</si>
  <si>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</si>
  <si>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</si>
  <si>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</si>
  <si>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</si>
  <si>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</si>
  <si>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</si>
  <si>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</si>
  <si>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</si>
  <si>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</si>
  <si>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</si>
  <si>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</si>
  <si>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</si>
  <si>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</si>
  <si>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</si>
  <si>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</si>
  <si>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</si>
  <si>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</si>
  <si>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</si>
  <si>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</si>
  <si>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</si>
  <si>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</si>
  <si>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</si>
  <si>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</si>
  <si>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</si>
  <si>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</si>
  <si>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</si>
  <si>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</si>
  <si>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</si>
  <si>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</si>
  <si>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</si>
  <si>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</si>
  <si>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</si>
  <si>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</si>
  <si>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</si>
  <si>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</si>
  <si>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</si>
  <si>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</si>
  <si>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</si>
  <si>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</si>
  <si>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</si>
  <si>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</si>
  <si>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</si>
  <si>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</si>
  <si>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</si>
  <si>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</si>
  <si>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</si>
  <si>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</si>
  <si>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</si>
  <si>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</si>
  <si>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</si>
  <si>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</si>
  <si>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</si>
  <si>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</si>
  <si>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</si>
  <si>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</si>
  <si>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</si>
  <si>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</si>
  <si>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</si>
  <si>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</si>
  <si>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</si>
  <si>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</si>
  <si>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</si>
  <si>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</si>
  <si>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</si>
  <si>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</si>
  <si>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</si>
  <si>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</si>
  <si>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</si>
  <si>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</si>
  <si>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</si>
  <si>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</si>
  <si>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</si>
  <si>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</si>
  <si>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</si>
  <si>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</si>
  <si>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</si>
  <si>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</si>
  <si>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</si>
  <si>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</si>
  <si>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</si>
  <si>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</si>
  <si>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</si>
  <si>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</si>
  <si>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</si>
  <si>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</si>
  <si>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</si>
  <si>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</si>
  <si>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</si>
  <si>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</si>
  <si>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</si>
  <si>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</si>
  <si>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</si>
  <si>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</si>
  <si>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</si>
  <si>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</si>
  <si>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</si>
  <si>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</si>
  <si>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</si>
  <si>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</si>
  <si>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</si>
  <si>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</si>
  <si>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</si>
  <si>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</si>
  <si>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</si>
  <si>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</si>
  <si>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</si>
  <si>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</si>
  <si>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</si>
  <si>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</si>
  <si>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</si>
  <si>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</si>
  <si>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</si>
  <si>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</si>
  <si>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</si>
  <si>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</si>
  <si>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</si>
  <si>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</si>
  <si>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</si>
  <si>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</si>
  <si>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</si>
  <si>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</si>
  <si>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</si>
  <si>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</si>
  <si>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</si>
  <si>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</si>
  <si>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</si>
  <si>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</si>
  <si>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</si>
  <si>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</si>
  <si>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</si>
  <si>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FORMA SAPT.</t>
  </si>
  <si>
    <t>Fundações para REFEITÓRIO</t>
  </si>
  <si>
    <t>INFRA-ESTRUTURA</t>
  </si>
  <si>
    <t>ESTACA HÉLICE CONTÍNUA, DIÂMETRO DE 30 CM, COMPRIMENTO TOTAL ATÉ 15 M, PERFURATRIZ COM TORQUE DE 170 KN.M. AF_02/2015</t>
  </si>
  <si>
    <t>AÇO CA60 - 5mm (kg) - Armação transversal</t>
  </si>
  <si>
    <t>AÇO CA50 - 8,0mm (kg) - Armação longitudinal</t>
  </si>
  <si>
    <t>ESCAVAÇÃO  DOS BLOCOS (CONSIDERADO ÁREA DOS BLOCOS E FOLGA DE 20cm PARA CADA LADO - ALTURA DE ASSENTAMENTO DO BLOCO CONFORME PROJETO) - m3</t>
  </si>
  <si>
    <t>ESCAVAÇÃO  DAS VIGAS BALDRAMES (CONSIDERADO 20cm PARA CADA LADO) - m3</t>
  </si>
  <si>
    <t>APILOAMENTO DE FUNDO DOS BLOCOS - CONSIDERADO ÁREA ESCAVADA - m2</t>
  </si>
  <si>
    <t>APILOAMENTO DE FUNDO DAS VIGAS BALDRAMES - CONSIDERADO ÁREA ESCAVADA - (VOLUME DE ESCAVAÇÃO DIVIDIDO PELA ALTURA DAS VIGAS) - m2</t>
  </si>
  <si>
    <t>REATERRO DOS BLOCOS - ESCAVAÇÃO MENOS VOLUME DE CONCRETO (m3)</t>
  </si>
  <si>
    <t>REATERRO DAS VIGAS BALDRAMES - ESCAVAÇÃO MENOS VOLUME DE CONCRETO (m3)</t>
  </si>
  <si>
    <t>IMPERMEABILIZAÇÃO - FACE LATERAL E TOPO DAS VIGAS BALDRAMES - IGUAL ÁREA DE FORMAS - m2</t>
  </si>
  <si>
    <t>BLOCOS</t>
  </si>
  <si>
    <t>FORMA PARA FUNDAÇÃO (m2)</t>
  </si>
  <si>
    <t>VOLUME DE CONCRETO (m3)</t>
  </si>
  <si>
    <t>AÇO CA60 - 8,0mm (kg)</t>
  </si>
  <si>
    <t>AÇO CA50 - 10mm (kg)</t>
  </si>
  <si>
    <t>AÇO CA50 - 12,5mm (kg)</t>
  </si>
  <si>
    <t>FÔRMAS BALDRAMES (m2)</t>
  </si>
  <si>
    <t>AÇO CA60 - 5mm (kg)</t>
  </si>
  <si>
    <t>AÇO CA50 - 6,3mm (kg)</t>
  </si>
  <si>
    <t>AÇO CA50 - 8mm (kg)</t>
  </si>
  <si>
    <t>AÇO CA50 - 16mm (kg)</t>
  </si>
  <si>
    <t>SUPER-ESTRUTURA</t>
  </si>
  <si>
    <t>FORMA (m2)</t>
  </si>
  <si>
    <t>VOLUME DE CONCRETO (m3) / LANÇAMENTO</t>
  </si>
  <si>
    <t>AÇO CA50 - 25mm (kg)</t>
  </si>
  <si>
    <t>VIGAS</t>
  </si>
  <si>
    <t>LAJE TRELIÇADA H=12 (SOBRECARGA ACID + PERM DE ATÉ 200KG/M²)</t>
  </si>
  <si>
    <t>TELA - Q92 (ÁREA DA LAJE + 20%)</t>
  </si>
  <si>
    <t>LASTRO DE BRITA - BLOCOS (ÁREA DE APILOAMENTO * 5cm) - m2</t>
  </si>
  <si>
    <t>LASTRO DE BRITA - VIGAS BALDRAMES (ÁREA DE APILOAMENTO * 5cm) - m2</t>
  </si>
  <si>
    <t>LEVANTAMENTO QUANTITATIVOS ARQUIBANCADA</t>
  </si>
  <si>
    <t>ARQUIBANCADA</t>
  </si>
  <si>
    <t>UND</t>
  </si>
  <si>
    <t>FORMA</t>
  </si>
  <si>
    <t>VOLUME DE CONCRETO FCK=25MPA</t>
  </si>
  <si>
    <t>TELA - Q92 (x1,20 DE PERDA)</t>
  </si>
  <si>
    <t>AÇO CA50 - 8mm</t>
  </si>
  <si>
    <t>ALVENARIA EM BLOCOS DE CONCRETO ESTRUTURAL (DIMENSÃO DO BLOCO 14x19x39cm) FCK=4,5MPA</t>
  </si>
  <si>
    <t>INSTALAÇÕES DE GÁS</t>
  </si>
  <si>
    <t>Serviços</t>
  </si>
  <si>
    <t>Memória Cálculo</t>
  </si>
  <si>
    <t>Un</t>
  </si>
  <si>
    <t>Quant.</t>
  </si>
  <si>
    <t>Abrigo de Gás</t>
  </si>
  <si>
    <t xml:space="preserve">Escavação </t>
  </si>
  <si>
    <t>Reaterro</t>
  </si>
  <si>
    <t>80% do volume da escavação</t>
  </si>
  <si>
    <t>Pintura do eletroduto - cor amarela, com 1 demão de zarcão</t>
  </si>
  <si>
    <t>6,14 (área total do eltroduto de 3/4'' 0.06x102,42)+0,68(área total do eletroduto de 1/2'' 0.04x17,13)</t>
  </si>
  <si>
    <t>Tubo de aço sem costura - tubo 3/4''</t>
  </si>
  <si>
    <t>Joelho 90° 1/2''</t>
  </si>
  <si>
    <t>Joelho 90° 3/4''</t>
  </si>
  <si>
    <t xml:space="preserve"> </t>
  </si>
  <si>
    <t>1.9</t>
  </si>
  <si>
    <t>Tê de aço galvanizado 1/2''</t>
  </si>
  <si>
    <t>1.10</t>
  </si>
  <si>
    <t>Tê de aço galvanizado 3/4''</t>
  </si>
  <si>
    <t>1.11</t>
  </si>
  <si>
    <t>União 3/4"</t>
  </si>
  <si>
    <t>1.12</t>
  </si>
  <si>
    <t>Abraçadeira 3/4'' tipo d com cunha</t>
  </si>
  <si>
    <t>1.13</t>
  </si>
  <si>
    <t>Niple de aço galvanizado 1/2''</t>
  </si>
  <si>
    <t>1.14</t>
  </si>
  <si>
    <t>Niple de aço galvanizado 3/4''</t>
  </si>
  <si>
    <t>Luva de redução 3/4'' para 1/2''</t>
  </si>
  <si>
    <t>Uma unidade de abrigo de gás 03 unidades de P45</t>
  </si>
  <si>
    <t>Distância entre as casas de gás e as conexões da cozinha 20 x a profundidade da escavação (0,80m) x a largura da escavação (0,40m)</t>
  </si>
  <si>
    <t xml:space="preserve">Colocar a cada 6 m ( cozinha: 23,63/6: 4unid.) </t>
  </si>
  <si>
    <t>distância entre as casas de gás e as conexões da cozinha = 25m</t>
  </si>
  <si>
    <t>Local: Loteamento Cidade Gaspar do Norte, AV. Rio Grande do Sul, quadra 25, Distrito de Primavera - MT</t>
  </si>
  <si>
    <t>CALCETEIRO COM ENCARGOS COMPLEMENTARES</t>
  </si>
  <si>
    <t>PLACA VIBRATÓRIA REVERSÍVEL COM MOTOR 4 TEMPOS A GASOLINA, FORÇA CENTRÍFUGA DE 25 KN (2500 KGF), POTÊNCIA 5,5 CV - CHP DIURNO. AF_08/2015</t>
  </si>
  <si>
    <t>CHP</t>
  </si>
  <si>
    <t>CORTADORA DE PISO COM MOTOR 4 TEMPOS A GASOLINA, POTÊNCIA DE 13 HP, COM DISCO DE CORTE DIAMANTADO SEGMENTADO PARA CONCRETO, DIÂMETRO DE 350 MM, FURO DE 1" (14 X 1") - CHP DIURNO. AF_08/2015</t>
  </si>
  <si>
    <r>
      <t xml:space="preserve">ITEM: </t>
    </r>
    <r>
      <rPr>
        <sz val="9"/>
        <color rgb="FF000000"/>
        <rFont val="Gill Sans MT"/>
        <family val="2"/>
      </rPr>
      <t>PS - 01</t>
    </r>
  </si>
  <si>
    <r>
      <t xml:space="preserve">ITEM: </t>
    </r>
    <r>
      <rPr>
        <sz val="9"/>
        <color rgb="FF000000"/>
        <rFont val="Gill Sans MT"/>
        <family val="2"/>
      </rPr>
      <t>PS - 02</t>
    </r>
  </si>
  <si>
    <t>PS - 01</t>
  </si>
  <si>
    <t>PS - 02</t>
  </si>
  <si>
    <t xml:space="preserve"> REGULARIZACAO DE SUPERFICIES EM TERRA COM MOTONIVELADORA</t>
  </si>
  <si>
    <t>Obra: Passeio e Calçada da Praça do Distrito de Primavera</t>
  </si>
  <si>
    <t>ORÇAMENTO - CONSTRUÇÃO DO PASSEIO E CALÇADA DA PRAÇA DISTRITO DE PRIMAVERA</t>
  </si>
  <si>
    <t>Responsável Técnico: BRUNO LEONAM PEREIRA DE ALMEIDA - CREA MT047880</t>
  </si>
  <si>
    <t>MAPA DE COTAÇÃO DE INSUMOS</t>
  </si>
  <si>
    <t>CÓDIGO</t>
  </si>
  <si>
    <t>FONTE</t>
  </si>
  <si>
    <t>CNPJ</t>
  </si>
  <si>
    <t>TELEFONE</t>
  </si>
  <si>
    <t>CONTATO</t>
  </si>
  <si>
    <t>DATA</t>
  </si>
  <si>
    <t xml:space="preserve">UNI </t>
  </si>
  <si>
    <t>P. UNIT. (R$)</t>
  </si>
  <si>
    <t>MEDIANA TOTAL (R$)</t>
  </si>
  <si>
    <r>
      <t>m</t>
    </r>
    <r>
      <rPr>
        <sz val="10"/>
        <rFont val="Calibri"/>
        <family val="2"/>
      </rPr>
      <t>²</t>
    </r>
  </si>
  <si>
    <t>FACHINELLO</t>
  </si>
  <si>
    <t>21.810.649/0001-48</t>
  </si>
  <si>
    <t>(66) 3544-7546</t>
  </si>
  <si>
    <t>Francilene</t>
  </si>
  <si>
    <t>PAVER LISO NATURAL 10X20X8 - ENTREGUE NO DISTRITO DE PRIMAVERA</t>
  </si>
  <si>
    <t>BDS BLOCOS</t>
  </si>
  <si>
    <t>15.205.954/0001-08</t>
  </si>
  <si>
    <t>(66) 3515-8834</t>
  </si>
  <si>
    <t>REI DO TANQUE</t>
  </si>
  <si>
    <t>06.285.780/0001-40</t>
  </si>
  <si>
    <t>(66) 3544-4211</t>
  </si>
  <si>
    <t>Ivete</t>
  </si>
  <si>
    <t>BLOQUETE/PISO INTERTRAVADO DE CONCRETO - MODELO ONDA/16 FACES/RETANGULAR/TIJOLINHO/PAVER/HOLANDES/PARALELEPIPEDO, 20 CM X 10 CM, E = 8 CM, RESISTENCIA DE 35 MPA (NBR 9781), COR NATURAL</t>
  </si>
  <si>
    <t>Wagner</t>
  </si>
  <si>
    <t>COMPOSIÇÃO CRIADA  ATRAVÉS DA REFERENCIA: (92397) EXECUÇÃO DE PÁTIO/ESTACIONAMENTO EM PISO INTERTRAVADO, COM BLOCO RETANGULAR COR NATURAL DE 20 X 10 CM, ESPESSURA 8 CM. AF_12/2015</t>
  </si>
  <si>
    <t>SINAPI - DEZ/2019 - DESONERADO</t>
  </si>
  <si>
    <t>EXECUÇÃO DE SARJETA DE CONCRETO USINADO, MOLDADA IN LOCO EM TRECHO RETO, 30 CM BASE X 10 CM ALTURA. AF-06/2016</t>
  </si>
  <si>
    <t>EXECUÇÃO DE SARJETA DE CONCRETO USINADO, MOLDADA IN LOCO EM TRECHO CURVO, 30 CM BASE X 10 CM ALTURA. AF-06/2016</t>
  </si>
  <si>
    <t>REGULARIZACAO DE SUPERFICIES EM TERRA COM MOTONIVELADORA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</si>
</sst>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_-&quot;R$&quot;\ * #,##0.00_-;\-&quot;R$&quot;\ * #,##0.00_-;_-&quot;R$&quot;\ * &quot;-&quot;??_-;_-@_-"/>
    <numFmt numFmtId="165" formatCode="_(* #,##0.00_);_(* \(#,##0.00\);_(* &quot;-&quot;??_);_(@_)"/>
    <numFmt numFmtId="166" formatCode="0.0;[Red]0.0"/>
    <numFmt numFmtId="167" formatCode="#,##0.00;[Red]#,##0.00"/>
    <numFmt numFmtId="168" formatCode="_(&quot;R$ &quot;* #,##0.00_);_(&quot;R$ &quot;* \(#,##0.00\);_(&quot;R$ &quot;* &quot;-&quot;??_);_(@_)"/>
    <numFmt numFmtId="169" formatCode="_([$€-2]* #,##0.00_);_([$€-2]* \(#,##0.00\);_([$€-2]* &quot;-&quot;??_)"/>
    <numFmt numFmtId="170" formatCode="#,##0.0000"/>
    <numFmt numFmtId="171" formatCode="#,##0.000000"/>
    <numFmt numFmtId="172" formatCode="0.00000000000000"/>
    <numFmt numFmtId="173" formatCode="#,##0.00\ &quot;m²&quot;"/>
    <numFmt numFmtId="174" formatCode="_ * #,##0.00_ ;_ * \-#,##0.00_ ;_ * &quot;-&quot;??_ ;_ @_ "/>
    <numFmt numFmtId="175" formatCode="_ * #,##0_ ;_ * \-#,##0_ ;_ * &quot;-&quot;_ ;_ @_ "/>
    <numFmt numFmtId="176" formatCode="_ &quot;S/&quot;* #,##0_ ;_ &quot;S/&quot;* \-#,##0_ ;_ &quot;S/&quot;* &quot;-&quot;_ ;_ @_ "/>
    <numFmt numFmtId="177" formatCode="_ &quot;S/&quot;* #,##0.00_ ;_ &quot;S/&quot;* \-#,##0.00_ ;_ &quot;S/&quot;* &quot;-&quot;??_ ;_ @_ "/>
    <numFmt numFmtId="178" formatCode="_-&quot;$&quot;* #,##0_-;\-&quot;$&quot;* #,##0_-;_-&quot;$&quot;* &quot;-&quot;_-;_-@_-"/>
    <numFmt numFmtId="179" formatCode="_-&quot;$&quot;* #,##0.00_-;\-&quot;$&quot;* #,##0.00_-;_-&quot;$&quot;* &quot;-&quot;??_-;_-@_-"/>
    <numFmt numFmtId="180" formatCode="0.000%"/>
    <numFmt numFmtId="181" formatCode="0.000"/>
  </numFmts>
  <fonts count="77">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b/>
      <sz val="9"/>
      <color rgb="FF000000"/>
      <name val="Gill Sans MT"/>
      <family val="2"/>
    </font>
    <font>
      <sz val="11"/>
      <color theme="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u/>
      <sz val="8"/>
      <color theme="1"/>
      <name val="Gill Sans MT"/>
      <family val="2"/>
    </font>
    <font>
      <sz val="11"/>
      <name val="Calibri"/>
      <family val="2"/>
      <scheme val="minor"/>
    </font>
    <font>
      <b/>
      <sz val="14"/>
      <color theme="1"/>
      <name val="Calibri"/>
      <family val="2"/>
      <scheme val="minor"/>
    </font>
    <font>
      <b/>
      <sz val="14"/>
      <color theme="1"/>
      <name val="Calibri"/>
      <family val="2"/>
    </font>
    <font>
      <sz val="11"/>
      <color theme="1"/>
      <name val="Calibri"/>
      <family val="2"/>
    </font>
    <font>
      <b/>
      <sz val="11"/>
      <name val="Calibri"/>
      <family val="2"/>
      <scheme val="minor"/>
    </font>
    <font>
      <b/>
      <sz val="13"/>
      <color theme="1"/>
      <name val="Calibri"/>
      <family val="2"/>
      <scheme val="minor"/>
    </font>
    <font>
      <b/>
      <sz val="11"/>
      <color rgb="FFFF0000"/>
      <name val="Calibri"/>
      <family val="2"/>
      <scheme val="minor"/>
    </font>
    <font>
      <sz val="11"/>
      <color rgb="FF000000"/>
      <name val="Calibri"/>
      <family val="2"/>
    </font>
    <font>
      <sz val="23"/>
      <color theme="1"/>
      <name val="Calibri"/>
      <family val="2"/>
      <scheme val="minor"/>
    </font>
    <font>
      <b/>
      <sz val="9"/>
      <name val="Arial"/>
      <family val="2"/>
    </font>
    <font>
      <sz val="11"/>
      <name val="Calibri Light"/>
      <family val="2"/>
    </font>
    <font>
      <sz val="10"/>
      <color theme="1"/>
      <name val="Arial"/>
      <family val="2"/>
    </font>
    <font>
      <b/>
      <sz val="9"/>
      <color rgb="FFFF0000"/>
      <name val="Gill Sans MT"/>
      <family val="2"/>
    </font>
    <font>
      <b/>
      <sz val="13"/>
      <name val="Gill Sans MT"/>
      <family val="2"/>
    </font>
    <font>
      <sz val="11"/>
      <name val="Gill Sans MT"/>
      <family val="2"/>
    </font>
    <font>
      <b/>
      <sz val="10"/>
      <name val="Arial"/>
      <family val="2"/>
    </font>
    <font>
      <sz val="10"/>
      <name val="Calibri"/>
      <family val="2"/>
    </font>
  </fonts>
  <fills count="69">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E6E6E6"/>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9CC00"/>
        <bgColor indexed="64"/>
      </patternFill>
    </fill>
    <fill>
      <patternFill patternType="solid">
        <fgColor theme="4"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0">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9"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8" fontId="6" fillId="0" borderId="0" applyFont="0" applyFill="0" applyBorder="0" applyAlignment="0" applyProtection="0"/>
    <xf numFmtId="168" fontId="6" fillId="0" borderId="0" applyFont="0" applyFill="0" applyBorder="0" applyAlignment="0" applyProtection="0"/>
    <xf numFmtId="16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70" fontId="6" fillId="0" borderId="0" applyFill="0" applyBorder="0" applyAlignment="0" applyProtection="0"/>
    <xf numFmtId="170"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5" fontId="6" fillId="0" borderId="0" applyFont="0" applyFill="0" applyBorder="0" applyAlignment="0" applyProtection="0"/>
    <xf numFmtId="165"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5"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5" fillId="0" borderId="27" applyNumberFormat="0" applyFill="0" applyAlignment="0" applyProtection="0"/>
    <xf numFmtId="0" fontId="36" fillId="0" borderId="28" applyNumberFormat="0" applyFill="0" applyAlignment="0" applyProtection="0"/>
    <xf numFmtId="0" fontId="37" fillId="0" borderId="29" applyNumberFormat="0" applyFill="0" applyAlignment="0" applyProtection="0"/>
    <xf numFmtId="0" fontId="37" fillId="0" borderId="0" applyNumberFormat="0" applyFill="0" applyBorder="0" applyAlignment="0" applyProtection="0"/>
    <xf numFmtId="0" fontId="38" fillId="33" borderId="0" applyNumberFormat="0" applyBorder="0" applyAlignment="0" applyProtection="0"/>
    <xf numFmtId="0" fontId="39" fillId="34" borderId="0" applyNumberFormat="0" applyBorder="0" applyAlignment="0" applyProtection="0"/>
    <xf numFmtId="0" fontId="40" fillId="35" borderId="0" applyNumberFormat="0" applyBorder="0" applyAlignment="0" applyProtection="0"/>
    <xf numFmtId="0" fontId="41" fillId="36" borderId="30" applyNumberFormat="0" applyAlignment="0" applyProtection="0"/>
    <xf numFmtId="0" fontId="42" fillId="37" borderId="31" applyNumberFormat="0" applyAlignment="0" applyProtection="0"/>
    <xf numFmtId="0" fontId="43" fillId="37" borderId="30" applyNumberFormat="0" applyAlignment="0" applyProtection="0"/>
    <xf numFmtId="0" fontId="44" fillId="0" borderId="32" applyNumberFormat="0" applyFill="0" applyAlignment="0" applyProtection="0"/>
    <xf numFmtId="0" fontId="45" fillId="38" borderId="33" applyNumberFormat="0" applyAlignment="0" applyProtection="0"/>
    <xf numFmtId="0" fontId="46" fillId="0" borderId="0" applyNumberFormat="0" applyFill="0" applyBorder="0" applyAlignment="0" applyProtection="0"/>
    <xf numFmtId="0" fontId="2" fillId="39" borderId="34" applyNumberFormat="0" applyFont="0" applyAlignment="0" applyProtection="0"/>
    <xf numFmtId="0" fontId="47" fillId="0" borderId="0" applyNumberFormat="0" applyFill="0" applyBorder="0" applyAlignment="0" applyProtection="0"/>
    <xf numFmtId="0" fontId="5" fillId="0" borderId="35" applyNumberFormat="0" applyFill="0" applyAlignment="0" applyProtection="0"/>
    <xf numFmtId="0" fontId="48"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48" fillId="55" borderId="0" applyNumberFormat="0" applyBorder="0" applyAlignment="0" applyProtection="0"/>
    <xf numFmtId="0" fontId="48"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48" fillId="59" borderId="0" applyNumberFormat="0" applyBorder="0" applyAlignment="0" applyProtection="0"/>
    <xf numFmtId="0" fontId="48"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48" fillId="63" borderId="0" applyNumberFormat="0" applyBorder="0" applyAlignment="0" applyProtection="0"/>
    <xf numFmtId="0" fontId="49"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1" fillId="0" borderId="0"/>
    <xf numFmtId="0" fontId="52" fillId="0" borderId="0"/>
    <xf numFmtId="0" fontId="51" fillId="0" borderId="0"/>
    <xf numFmtId="0" fontId="52" fillId="0" borderId="0"/>
    <xf numFmtId="178" fontId="6" fillId="0" borderId="0" applyFont="0" applyFill="0" applyBorder="0" applyAlignment="0" applyProtection="0"/>
    <xf numFmtId="179" fontId="6" fillId="0" borderId="0" applyFont="0" applyFill="0" applyBorder="0" applyAlignment="0" applyProtection="0"/>
    <xf numFmtId="0" fontId="53" fillId="0" borderId="0">
      <protection locked="0"/>
    </xf>
    <xf numFmtId="0" fontId="54" fillId="0" borderId="0">
      <protection locked="0"/>
    </xf>
    <xf numFmtId="0" fontId="54"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50" fillId="0" borderId="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13" fillId="8" borderId="0" applyNumberFormat="0" applyBorder="0" applyAlignment="0" applyProtection="0"/>
    <xf numFmtId="175" fontId="6" fillId="0" borderId="0" applyFont="0" applyFill="0" applyBorder="0" applyAlignment="0" applyProtection="0"/>
    <xf numFmtId="174"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53" fillId="0" borderId="0">
      <protection locked="0"/>
    </xf>
    <xf numFmtId="0" fontId="14" fillId="27" borderId="0" applyNumberFormat="0" applyBorder="0" applyAlignment="0" applyProtection="0"/>
    <xf numFmtId="37" fontId="55" fillId="0" borderId="0"/>
    <xf numFmtId="0" fontId="6" fillId="28" borderId="20" applyNumberFormat="0" applyFont="0" applyAlignment="0" applyProtection="0"/>
    <xf numFmtId="0" fontId="53" fillId="0" borderId="0">
      <protection locked="0"/>
    </xf>
    <xf numFmtId="38" fontId="56"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3" fillId="0" borderId="36">
      <protection locked="0"/>
    </xf>
    <xf numFmtId="43" fontId="6" fillId="0" borderId="0" applyFont="0" applyFill="0" applyBorder="0" applyAlignment="0" applyProtection="0"/>
    <xf numFmtId="0" fontId="58" fillId="0" borderId="0" applyNumberFormat="0" applyFill="0" applyBorder="0" applyProtection="0">
      <alignment vertical="top" wrapText="1"/>
    </xf>
    <xf numFmtId="164" fontId="2" fillId="0" borderId="0" applyFont="0" applyFill="0" applyBorder="0" applyAlignment="0" applyProtection="0"/>
    <xf numFmtId="0" fontId="49" fillId="0" borderId="0"/>
    <xf numFmtId="9" fontId="1" fillId="0" borderId="0" applyFont="0" applyFill="0" applyBorder="0" applyAlignment="0" applyProtection="0"/>
    <xf numFmtId="9" fontId="49" fillId="0" borderId="0" applyFont="0" applyFill="0" applyBorder="0" applyAlignment="0" applyProtection="0"/>
    <xf numFmtId="43" fontId="6" fillId="0" borderId="0" applyFont="0" applyFill="0" applyBorder="0" applyAlignment="0" applyProtection="0"/>
    <xf numFmtId="0" fontId="5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16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7" fillId="0" borderId="0"/>
  </cellStyleXfs>
  <cellXfs count="464">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166"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166" fontId="25" fillId="0" borderId="1" xfId="0" applyNumberFormat="1" applyFont="1" applyBorder="1" applyAlignment="1">
      <alignment horizontal="center" vertical="center"/>
    </xf>
    <xf numFmtId="4" fontId="25" fillId="0" borderId="1" xfId="0" applyNumberFormat="1" applyFont="1" applyBorder="1" applyAlignment="1">
      <alignment horizontal="center" vertical="center"/>
    </xf>
    <xf numFmtId="0" fontId="24" fillId="0" borderId="0" xfId="0" applyFont="1" applyBorder="1"/>
    <xf numFmtId="0" fontId="24" fillId="4" borderId="1" xfId="0" applyFont="1" applyFill="1" applyBorder="1"/>
    <xf numFmtId="4" fontId="24" fillId="4" borderId="1" xfId="0" applyNumberFormat="1" applyFont="1" applyFill="1" applyBorder="1"/>
    <xf numFmtId="167" fontId="24" fillId="4" borderId="1" xfId="0" applyNumberFormat="1" applyFont="1" applyFill="1" applyBorder="1"/>
    <xf numFmtId="0" fontId="24" fillId="0" borderId="0" xfId="0" applyFont="1" applyBorder="1" applyAlignment="1">
      <alignment horizontal="left" vertical="center"/>
    </xf>
    <xf numFmtId="0" fontId="30" fillId="0" borderId="0" xfId="0" applyFont="1"/>
    <xf numFmtId="0" fontId="30" fillId="0" borderId="0" xfId="0" applyFont="1" applyBorder="1"/>
    <xf numFmtId="0" fontId="30" fillId="0" borderId="0" xfId="0" applyFont="1" applyFill="1" applyBorder="1" applyAlignment="1">
      <alignment horizontal="left" vertical="center"/>
    </xf>
    <xf numFmtId="4" fontId="30" fillId="0" borderId="0" xfId="0" applyNumberFormat="1" applyFont="1" applyBorder="1"/>
    <xf numFmtId="0" fontId="30" fillId="0" borderId="0" xfId="0" applyFont="1" applyAlignment="1">
      <alignment wrapText="1"/>
    </xf>
    <xf numFmtId="4" fontId="30" fillId="0" borderId="0" xfId="0" applyNumberFormat="1" applyFont="1"/>
    <xf numFmtId="0" fontId="30" fillId="0" borderId="0" xfId="0" applyFont="1" applyAlignment="1">
      <alignment horizontal="center"/>
    </xf>
    <xf numFmtId="10" fontId="24" fillId="0" borderId="1" xfId="0" applyNumberFormat="1" applyFont="1" applyBorder="1" applyAlignment="1">
      <alignment horizontal="center" vertical="center"/>
    </xf>
    <xf numFmtId="0" fontId="24" fillId="0" borderId="0" xfId="0" applyFont="1"/>
    <xf numFmtId="0" fontId="24" fillId="0" borderId="22" xfId="0" applyFont="1" applyBorder="1" applyAlignment="1">
      <alignment horizontal="left" vertical="center"/>
    </xf>
    <xf numFmtId="0" fontId="24" fillId="0" borderId="22" xfId="0" applyFont="1" applyBorder="1" applyAlignment="1">
      <alignment horizontal="center" vertical="center"/>
    </xf>
    <xf numFmtId="4" fontId="23" fillId="3" borderId="1" xfId="0" applyNumberFormat="1" applyFont="1" applyFill="1" applyBorder="1" applyAlignment="1">
      <alignment horizontal="center" vertical="center" wrapText="1"/>
    </xf>
    <xf numFmtId="10" fontId="24" fillId="30"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4" fillId="3" borderId="1" xfId="2" applyFont="1" applyFill="1" applyBorder="1" applyAlignment="1">
      <alignment horizontal="center" vertical="center"/>
    </xf>
    <xf numFmtId="0" fontId="28" fillId="0" borderId="5" xfId="2" applyFont="1" applyBorder="1" applyAlignment="1">
      <alignment horizontal="center" vertical="center"/>
    </xf>
    <xf numFmtId="172" fontId="24" fillId="0" borderId="0" xfId="0" applyNumberFormat="1" applyFont="1"/>
    <xf numFmtId="0" fontId="24" fillId="0" borderId="0" xfId="3" applyFont="1" applyBorder="1"/>
    <xf numFmtId="0" fontId="28" fillId="0" borderId="0" xfId="0" applyFont="1" applyAlignment="1">
      <alignment vertical="center"/>
    </xf>
    <xf numFmtId="4" fontId="29" fillId="31" borderId="1" xfId="0" applyNumberFormat="1" applyFont="1" applyFill="1" applyBorder="1" applyAlignment="1">
      <alignment horizontal="left" vertical="center" wrapText="1"/>
    </xf>
    <xf numFmtId="4" fontId="29" fillId="31" borderId="1" xfId="0" applyNumberFormat="1" applyFont="1" applyFill="1" applyBorder="1" applyAlignment="1">
      <alignment horizontal="center" vertical="center" wrapText="1"/>
    </xf>
    <xf numFmtId="4" fontId="29" fillId="31" borderId="1" xfId="0" applyNumberFormat="1" applyFont="1" applyFill="1" applyBorder="1" applyAlignment="1">
      <alignment horizontal="right" vertical="center" wrapText="1"/>
    </xf>
    <xf numFmtId="4" fontId="28" fillId="0" borderId="1" xfId="0" applyNumberFormat="1" applyFont="1" applyBorder="1" applyAlignment="1">
      <alignment horizontal="center" vertical="center" wrapText="1"/>
    </xf>
    <xf numFmtId="4" fontId="29" fillId="0" borderId="1" xfId="0" applyNumberFormat="1" applyFont="1" applyBorder="1" applyAlignment="1">
      <alignment horizontal="right" vertical="center" wrapText="1"/>
    </xf>
    <xf numFmtId="4" fontId="28" fillId="0" borderId="0" xfId="0" applyNumberFormat="1" applyFont="1" applyAlignment="1">
      <alignment vertical="center"/>
    </xf>
    <xf numFmtId="0" fontId="28" fillId="0" borderId="1" xfId="2"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8" fillId="0" borderId="1" xfId="2" applyFont="1" applyBorder="1" applyAlignment="1">
      <alignment horizontal="center" vertical="center"/>
    </xf>
    <xf numFmtId="0" fontId="24" fillId="0" borderId="1" xfId="0" applyFont="1" applyFill="1" applyBorder="1" applyAlignment="1">
      <alignment horizontal="left" vertical="center" wrapText="1"/>
    </xf>
    <xf numFmtId="166" fontId="25" fillId="0" borderId="1" xfId="0" applyNumberFormat="1" applyFont="1" applyFill="1" applyBorder="1" applyAlignment="1">
      <alignment horizontal="center" vertical="center"/>
    </xf>
    <xf numFmtId="0" fontId="25" fillId="0" borderId="1" xfId="0" applyFont="1" applyBorder="1" applyAlignment="1">
      <alignment horizontal="left" vertical="center" wrapText="1"/>
    </xf>
    <xf numFmtId="10" fontId="25" fillId="0" borderId="1" xfId="61" applyNumberFormat="1" applyFont="1" applyFill="1" applyBorder="1" applyAlignment="1">
      <alignment horizontal="center" vertical="center"/>
    </xf>
    <xf numFmtId="0" fontId="24" fillId="0" borderId="1" xfId="0" applyFont="1" applyFill="1" applyBorder="1" applyAlignment="1">
      <alignment horizontal="center" vertical="center"/>
    </xf>
    <xf numFmtId="0" fontId="24" fillId="0" borderId="0" xfId="0" applyFont="1" applyBorder="1" applyAlignment="1">
      <alignment horizontal="right" vertical="center"/>
    </xf>
    <xf numFmtId="0" fontId="24" fillId="0" borderId="1" xfId="0" applyFont="1" applyBorder="1" applyAlignment="1">
      <alignment horizontal="left" vertical="center" wrapText="1"/>
    </xf>
    <xf numFmtId="0" fontId="24" fillId="0" borderId="1" xfId="0" applyFont="1" applyBorder="1" applyAlignment="1">
      <alignment horizontal="center" vertical="center"/>
    </xf>
    <xf numFmtId="166"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30" fillId="0" borderId="0" xfId="0" applyFont="1"/>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0" fontId="25" fillId="0" borderId="1" xfId="1" applyFont="1" applyFill="1" applyBorder="1" applyAlignment="1">
      <alignment horizontal="left" vertical="center" wrapText="1"/>
    </xf>
    <xf numFmtId="0" fontId="25" fillId="0" borderId="1" xfId="0" applyFont="1" applyFill="1" applyBorder="1" applyAlignment="1">
      <alignment vertical="center" wrapText="1"/>
    </xf>
    <xf numFmtId="167" fontId="24" fillId="0" borderId="1" xfId="0" applyNumberFormat="1" applyFont="1" applyBorder="1" applyAlignment="1">
      <alignment horizontal="center" vertical="center"/>
    </xf>
    <xf numFmtId="0" fontId="30" fillId="0" borderId="0" xfId="0" applyFont="1" applyAlignment="1"/>
    <xf numFmtId="171" fontId="28" fillId="0" borderId="1" xfId="0" applyNumberFormat="1" applyFont="1" applyBorder="1" applyAlignment="1">
      <alignment horizontal="right" vertical="center" wrapText="1"/>
    </xf>
    <xf numFmtId="4" fontId="28" fillId="0" borderId="1" xfId="0" applyNumberFormat="1" applyFont="1" applyBorder="1" applyAlignment="1">
      <alignment horizontal="right" vertical="center" wrapText="1"/>
    </xf>
    <xf numFmtId="10" fontId="23" fillId="5" borderId="1"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167" fontId="25" fillId="0" borderId="1" xfId="0" applyNumberFormat="1" applyFont="1" applyFill="1" applyBorder="1" applyAlignment="1">
      <alignment horizontal="center" vertical="center"/>
    </xf>
    <xf numFmtId="0" fontId="30" fillId="0" borderId="0" xfId="0" applyFont="1" applyAlignment="1">
      <alignment vertical="center"/>
    </xf>
    <xf numFmtId="0" fontId="30" fillId="0" borderId="0" xfId="0" applyFont="1" applyBorder="1" applyAlignment="1">
      <alignment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26" fillId="5" borderId="1" xfId="2" applyFont="1" applyFill="1" applyBorder="1" applyAlignment="1">
      <alignment horizontal="center" vertical="center"/>
    </xf>
    <xf numFmtId="4" fontId="23" fillId="5" borderId="7" xfId="0" applyNumberFormat="1" applyFont="1" applyFill="1" applyBorder="1" applyAlignment="1">
      <alignment horizontal="center" vertical="center"/>
    </xf>
    <xf numFmtId="180" fontId="23" fillId="5" borderId="8" xfId="0" applyNumberFormat="1" applyFont="1" applyFill="1" applyBorder="1" applyAlignment="1">
      <alignment horizontal="center" vertical="center"/>
    </xf>
    <xf numFmtId="0" fontId="30" fillId="4" borderId="7" xfId="0" applyFont="1" applyFill="1" applyBorder="1"/>
    <xf numFmtId="0" fontId="24" fillId="0" borderId="7" xfId="0" applyFont="1" applyBorder="1" applyAlignment="1">
      <alignment vertical="center"/>
    </xf>
    <xf numFmtId="0" fontId="30" fillId="0" borderId="7" xfId="0" applyFont="1" applyBorder="1" applyAlignment="1">
      <alignment horizontal="left" vertical="center"/>
    </xf>
    <xf numFmtId="0" fontId="30" fillId="0" borderId="7" xfId="0" applyFont="1" applyBorder="1" applyAlignment="1">
      <alignment horizontal="center" vertical="center"/>
    </xf>
    <xf numFmtId="0" fontId="30"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30" fillId="0" borderId="7" xfId="0" applyFont="1" applyBorder="1"/>
    <xf numFmtId="0" fontId="31"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3" fillId="0" borderId="7" xfId="0" applyFont="1" applyBorder="1" applyAlignment="1">
      <alignment vertical="center"/>
    </xf>
    <xf numFmtId="0" fontId="23" fillId="0" borderId="22" xfId="0" applyFont="1" applyBorder="1" applyAlignment="1">
      <alignment horizontal="left" vertical="center"/>
    </xf>
    <xf numFmtId="4" fontId="24" fillId="0" borderId="22" xfId="0" applyNumberFormat="1" applyFont="1" applyBorder="1" applyAlignment="1">
      <alignment horizontal="right" vertical="center"/>
    </xf>
    <xf numFmtId="0" fontId="23" fillId="0" borderId="22" xfId="0" applyFont="1" applyBorder="1" applyAlignment="1">
      <alignment horizontal="righ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30" fillId="0" borderId="7" xfId="0" applyFont="1" applyBorder="1" applyAlignment="1">
      <alignment vertical="center" wrapText="1"/>
    </xf>
    <xf numFmtId="0" fontId="30" fillId="0" borderId="7" xfId="0" applyFont="1" applyBorder="1" applyAlignment="1">
      <alignment vertical="center"/>
    </xf>
    <xf numFmtId="173" fontId="24" fillId="0" borderId="7" xfId="0" applyNumberFormat="1" applyFont="1" applyBorder="1" applyAlignment="1">
      <alignment horizontal="left" vertical="center"/>
    </xf>
    <xf numFmtId="0" fontId="32"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180" fontId="24" fillId="0" borderId="1" xfId="0" applyNumberFormat="1" applyFont="1" applyBorder="1" applyAlignment="1">
      <alignment horizontal="center" vertical="center"/>
    </xf>
    <xf numFmtId="4" fontId="25" fillId="32" borderId="1" xfId="0" applyNumberFormat="1" applyFont="1" applyFill="1" applyBorder="1" applyAlignment="1">
      <alignment horizontal="center" vertical="center"/>
    </xf>
    <xf numFmtId="0" fontId="0" fillId="0" borderId="1" xfId="0" applyBorder="1" applyAlignment="1">
      <alignment horizontal="center" vertical="center"/>
    </xf>
    <xf numFmtId="0" fontId="30" fillId="4" borderId="0" xfId="0" applyFont="1" applyFill="1" applyBorder="1"/>
    <xf numFmtId="0" fontId="30" fillId="0" borderId="8" xfId="0" applyFont="1" applyBorder="1"/>
    <xf numFmtId="0" fontId="23" fillId="0" borderId="7" xfId="0" applyFont="1" applyBorder="1" applyAlignment="1">
      <alignment horizontal="right" vertical="center"/>
    </xf>
    <xf numFmtId="0" fontId="30" fillId="0" borderId="22" xfId="0" applyFont="1" applyBorder="1"/>
    <xf numFmtId="0" fontId="30" fillId="0" borderId="24" xfId="0" applyFont="1" applyBorder="1"/>
    <xf numFmtId="0" fontId="30" fillId="0" borderId="0" xfId="0" applyFont="1" applyFill="1" applyBorder="1"/>
    <xf numFmtId="0" fontId="24" fillId="0" borderId="6" xfId="0" applyFont="1" applyBorder="1" applyAlignment="1">
      <alignment vertical="center"/>
    </xf>
    <xf numFmtId="0" fontId="24" fillId="0" borderId="6" xfId="0" applyFont="1" applyBorder="1" applyAlignment="1">
      <alignment horizontal="left" vertical="center"/>
    </xf>
    <xf numFmtId="0" fontId="30" fillId="0" borderId="26" xfId="0" applyFont="1" applyBorder="1" applyAlignment="1">
      <alignment horizontal="left" vertical="center"/>
    </xf>
    <xf numFmtId="0" fontId="30" fillId="0" borderId="22" xfId="0" applyFont="1" applyBorder="1" applyAlignment="1">
      <alignment horizontal="left" vertical="center"/>
    </xf>
    <xf numFmtId="0" fontId="30" fillId="0" borderId="6" xfId="0" applyFont="1" applyFill="1" applyBorder="1"/>
    <xf numFmtId="0" fontId="30" fillId="0" borderId="7" xfId="0" applyFont="1" applyFill="1" applyBorder="1"/>
    <xf numFmtId="2" fontId="0" fillId="0" borderId="1" xfId="0" applyNumberFormat="1" applyBorder="1" applyAlignment="1"/>
    <xf numFmtId="2" fontId="5" fillId="0" borderId="1" xfId="0" applyNumberFormat="1" applyFont="1" applyBorder="1" applyAlignment="1"/>
    <xf numFmtId="0" fontId="0" fillId="30" borderId="1" xfId="0" applyFill="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0" fillId="0" borderId="0" xfId="0" applyNumberFormat="1"/>
    <xf numFmtId="2" fontId="0" fillId="0" borderId="7" xfId="0" applyNumberFormat="1" applyBorder="1" applyAlignment="1">
      <alignment vertical="center"/>
    </xf>
    <xf numFmtId="2" fontId="0" fillId="0" borderId="8" xfId="0" applyNumberFormat="1" applyBorder="1" applyAlignment="1">
      <alignment vertical="center"/>
    </xf>
    <xf numFmtId="2" fontId="0" fillId="0" borderId="1" xfId="0" applyNumberFormat="1" applyFill="1" applyBorder="1" applyAlignment="1">
      <alignment vertical="center"/>
    </xf>
    <xf numFmtId="2"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2" fontId="0" fillId="0" borderId="1" xfId="0" applyNumberFormat="1" applyBorder="1" applyAlignment="1">
      <alignment vertical="center"/>
    </xf>
    <xf numFmtId="0" fontId="0" fillId="30" borderId="1" xfId="0" applyFill="1" applyBorder="1" applyAlignment="1">
      <alignment horizontal="center" vertical="center"/>
    </xf>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2" fontId="5" fillId="32" borderId="1" xfId="0" applyNumberFormat="1" applyFont="1" applyFill="1" applyBorder="1" applyAlignment="1">
      <alignment horizontal="center" vertical="center"/>
    </xf>
    <xf numFmtId="2" fontId="0" fillId="32" borderId="1" xfId="0" applyNumberFormat="1" applyFill="1" applyBorder="1" applyAlignment="1">
      <alignment vertical="center"/>
    </xf>
    <xf numFmtId="0" fontId="0" fillId="30" borderId="1" xfId="0" applyFill="1" applyBorder="1" applyAlignment="1">
      <alignment horizontal="center" vertical="center"/>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0" fillId="30" borderId="1" xfId="0" applyFill="1" applyBorder="1" applyAlignment="1">
      <alignment horizontal="center" vertical="center" wrapText="1"/>
    </xf>
    <xf numFmtId="2" fontId="5" fillId="32" borderId="1" xfId="0" applyNumberFormat="1" applyFont="1" applyFill="1" applyBorder="1" applyAlignment="1">
      <alignment vertical="center"/>
    </xf>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0" fontId="28" fillId="0" borderId="1" xfId="0" applyFont="1" applyBorder="1" applyAlignment="1">
      <alignment horizontal="left" vertical="center" wrapText="1"/>
    </xf>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2" fontId="0" fillId="0" borderId="8" xfId="0" applyNumberFormat="1" applyBorder="1" applyAlignment="1">
      <alignment horizontal="center" vertical="center"/>
    </xf>
    <xf numFmtId="0" fontId="5" fillId="0" borderId="0" xfId="0" applyFont="1" applyFill="1" applyBorder="1" applyAlignment="1"/>
    <xf numFmtId="0" fontId="0" fillId="0" borderId="0" xfId="0" applyFill="1" applyBorder="1"/>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2" fontId="0" fillId="0" borderId="8" xfId="0" applyNumberFormat="1" applyFill="1" applyBorder="1" applyAlignment="1">
      <alignment horizontal="center" vertical="center"/>
    </xf>
    <xf numFmtId="2" fontId="0" fillId="0" borderId="7" xfId="0" applyNumberFormat="1" applyBorder="1" applyAlignment="1">
      <alignment horizontal="center" vertical="center"/>
    </xf>
    <xf numFmtId="2" fontId="5" fillId="32" borderId="8" xfId="0" applyNumberFormat="1" applyFont="1" applyFill="1" applyBorder="1" applyAlignment="1">
      <alignment horizontal="center" vertical="center"/>
    </xf>
    <xf numFmtId="0" fontId="29" fillId="31" borderId="6" xfId="0" applyFont="1" applyFill="1" applyBorder="1" applyAlignment="1">
      <alignment vertical="center" wrapText="1"/>
    </xf>
    <xf numFmtId="0" fontId="24" fillId="0" borderId="1" xfId="0" applyFont="1" applyBorder="1" applyAlignment="1">
      <alignment horizontal="left"/>
    </xf>
    <xf numFmtId="0" fontId="0" fillId="0" borderId="1" xfId="0" applyBorder="1"/>
    <xf numFmtId="0" fontId="0" fillId="0" borderId="1" xfId="0" applyBorder="1" applyAlignment="1">
      <alignment wrapText="1"/>
    </xf>
    <xf numFmtId="0" fontId="5" fillId="32" borderId="1" xfId="0" applyFont="1" applyFill="1" applyBorder="1"/>
    <xf numFmtId="0" fontId="5" fillId="0" borderId="1" xfId="0" applyFont="1" applyBorder="1"/>
    <xf numFmtId="0" fontId="5" fillId="0" borderId="0" xfId="0" applyFont="1"/>
    <xf numFmtId="0" fontId="0" fillId="0" borderId="0" xfId="0" applyFill="1"/>
    <xf numFmtId="2" fontId="0" fillId="65" borderId="41" xfId="0" applyNumberFormat="1" applyFill="1" applyBorder="1" applyAlignment="1">
      <alignment horizontal="center" vertical="center"/>
    </xf>
    <xf numFmtId="2" fontId="0" fillId="30" borderId="3" xfId="0" applyNumberFormat="1" applyFill="1" applyBorder="1" applyAlignment="1">
      <alignment horizontal="center" vertical="center"/>
    </xf>
    <xf numFmtId="2" fontId="0" fillId="30" borderId="12" xfId="0" applyNumberFormat="1" applyFill="1" applyBorder="1" applyAlignment="1">
      <alignment horizontal="center" vertical="center"/>
    </xf>
    <xf numFmtId="2" fontId="5" fillId="32" borderId="44" xfId="0" applyNumberFormat="1" applyFont="1" applyFill="1" applyBorder="1" applyAlignment="1">
      <alignment vertical="center"/>
    </xf>
    <xf numFmtId="2" fontId="5" fillId="32" borderId="46" xfId="0" applyNumberFormat="1" applyFont="1" applyFill="1" applyBorder="1" applyAlignment="1">
      <alignment vertical="center"/>
    </xf>
    <xf numFmtId="0" fontId="30" fillId="0" borderId="0" xfId="0" applyFont="1" applyFill="1" applyAlignment="1"/>
    <xf numFmtId="0" fontId="30" fillId="0" borderId="0" xfId="0" applyFont="1" applyFill="1"/>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2" fontId="5" fillId="32" borderId="5" xfId="0" applyNumberFormat="1" applyFont="1" applyFill="1" applyBorder="1" applyAlignment="1">
      <alignment horizontal="center" vertical="center"/>
    </xf>
    <xf numFmtId="2" fontId="0" fillId="32" borderId="5" xfId="0" applyNumberFormat="1" applyFill="1" applyBorder="1" applyAlignment="1">
      <alignment vertical="center"/>
    </xf>
    <xf numFmtId="43" fontId="0" fillId="0" borderId="1" xfId="60" applyFont="1" applyFill="1" applyBorder="1" applyAlignment="1">
      <alignment horizontal="center" vertical="center" wrapText="1"/>
    </xf>
    <xf numFmtId="0" fontId="0" fillId="0" borderId="49" xfId="0" applyFill="1" applyBorder="1" applyAlignment="1">
      <alignment horizontal="center" vertical="center" wrapText="1"/>
    </xf>
    <xf numFmtId="0" fontId="0" fillId="29" borderId="49" xfId="0" applyFill="1" applyBorder="1" applyAlignment="1">
      <alignment horizontal="center" vertical="center" wrapText="1"/>
    </xf>
    <xf numFmtId="0" fontId="60" fillId="29" borderId="1" xfId="58" applyFont="1" applyFill="1" applyBorder="1" applyAlignment="1">
      <alignment horizontal="left" vertical="center" wrapText="1"/>
    </xf>
    <xf numFmtId="0" fontId="60" fillId="29" borderId="1" xfId="58" quotePrefix="1" applyFont="1" applyFill="1" applyBorder="1" applyAlignment="1">
      <alignment horizontal="center" vertical="center"/>
    </xf>
    <xf numFmtId="2" fontId="60" fillId="29" borderId="1" xfId="58" applyNumberFormat="1" applyFont="1" applyFill="1" applyBorder="1" applyAlignment="1">
      <alignment horizontal="center" vertical="center"/>
    </xf>
    <xf numFmtId="181" fontId="60" fillId="29" borderId="1" xfId="58" applyNumberFormat="1" applyFont="1" applyFill="1" applyBorder="1" applyAlignment="1">
      <alignment horizontal="center" vertical="center"/>
    </xf>
    <xf numFmtId="0" fontId="66" fillId="0" borderId="0" xfId="0" applyFont="1"/>
    <xf numFmtId="0" fontId="0" fillId="0" borderId="50" xfId="0" applyBorder="1" applyAlignment="1">
      <alignment horizontal="right"/>
    </xf>
    <xf numFmtId="2" fontId="0" fillId="0" borderId="51" xfId="0" applyNumberFormat="1" applyBorder="1"/>
    <xf numFmtId="0" fontId="0" fillId="0" borderId="51" xfId="0" applyBorder="1"/>
    <xf numFmtId="0" fontId="0" fillId="0" borderId="51" xfId="0" applyBorder="1" applyAlignment="1">
      <alignment horizontal="right"/>
    </xf>
    <xf numFmtId="0" fontId="0" fillId="0" borderId="52" xfId="0" applyBorder="1"/>
    <xf numFmtId="0" fontId="0" fillId="0" borderId="10" xfId="0" applyBorder="1" applyAlignment="1">
      <alignment horizontal="right"/>
    </xf>
    <xf numFmtId="2" fontId="0" fillId="0" borderId="11" xfId="0" applyNumberFormat="1" applyBorder="1"/>
    <xf numFmtId="0" fontId="0" fillId="0" borderId="11" xfId="0" applyBorder="1"/>
    <xf numFmtId="0" fontId="0" fillId="0" borderId="11" xfId="0" applyBorder="1" applyAlignment="1">
      <alignment horizontal="right"/>
    </xf>
    <xf numFmtId="0" fontId="0" fillId="0" borderId="12" xfId="0" applyBorder="1"/>
    <xf numFmtId="0" fontId="0" fillId="0" borderId="0" xfId="0" applyAlignment="1">
      <alignment horizontal="right"/>
    </xf>
    <xf numFmtId="0" fontId="0" fillId="30" borderId="50" xfId="0" applyFill="1" applyBorder="1"/>
    <xf numFmtId="0" fontId="0" fillId="30" borderId="51" xfId="0" applyFill="1" applyBorder="1"/>
    <xf numFmtId="0" fontId="0" fillId="30" borderId="52" xfId="0" applyFill="1" applyBorder="1"/>
    <xf numFmtId="0" fontId="0" fillId="30" borderId="4" xfId="0" applyFill="1" applyBorder="1" applyAlignment="1">
      <alignment horizontal="right"/>
    </xf>
    <xf numFmtId="2" fontId="0" fillId="30" borderId="0" xfId="0" applyNumberFormat="1" applyFill="1" applyBorder="1"/>
    <xf numFmtId="0" fontId="0" fillId="30" borderId="0" xfId="0" applyFill="1" applyBorder="1"/>
    <xf numFmtId="0" fontId="0" fillId="30" borderId="0" xfId="0" applyFill="1" applyBorder="1" applyAlignment="1">
      <alignment horizontal="right"/>
    </xf>
    <xf numFmtId="0" fontId="0" fillId="30" borderId="3" xfId="0" applyFill="1" applyBorder="1"/>
    <xf numFmtId="0" fontId="0" fillId="30" borderId="10" xfId="0" applyFill="1" applyBorder="1" applyAlignment="1">
      <alignment horizontal="right"/>
    </xf>
    <xf numFmtId="2" fontId="0" fillId="30" borderId="11" xfId="0" applyNumberFormat="1" applyFill="1" applyBorder="1"/>
    <xf numFmtId="0" fontId="0" fillId="30" borderId="11" xfId="0" applyFill="1" applyBorder="1"/>
    <xf numFmtId="0" fontId="0" fillId="30" borderId="11" xfId="0" applyFill="1" applyBorder="1" applyAlignment="1">
      <alignment horizontal="right"/>
    </xf>
    <xf numFmtId="0" fontId="0" fillId="30" borderId="12" xfId="0" applyFill="1" applyBorder="1"/>
    <xf numFmtId="2" fontId="0" fillId="30" borderId="0" xfId="0" applyNumberFormat="1" applyFill="1" applyBorder="1" applyAlignment="1"/>
    <xf numFmtId="0" fontId="5" fillId="30" borderId="10" xfId="0" applyFont="1" applyFill="1" applyBorder="1" applyAlignment="1">
      <alignment horizontal="right"/>
    </xf>
    <xf numFmtId="2" fontId="5" fillId="30" borderId="11" xfId="0" applyNumberFormat="1" applyFont="1" applyFill="1" applyBorder="1"/>
    <xf numFmtId="0" fontId="5" fillId="30" borderId="11" xfId="0" applyFont="1" applyFill="1" applyBorder="1"/>
    <xf numFmtId="0" fontId="0" fillId="30" borderId="4" xfId="0" applyFill="1" applyBorder="1" applyAlignment="1">
      <alignment horizontal="right" vertical="center"/>
    </xf>
    <xf numFmtId="2" fontId="0" fillId="30" borderId="0" xfId="0" applyNumberFormat="1" applyFill="1" applyBorder="1" applyAlignment="1">
      <alignment vertical="center"/>
    </xf>
    <xf numFmtId="0" fontId="0" fillId="30" borderId="0" xfId="0" applyFill="1" applyBorder="1" applyAlignment="1">
      <alignment vertical="center"/>
    </xf>
    <xf numFmtId="0" fontId="26" fillId="0" borderId="1" xfId="1" applyFont="1" applyFill="1" applyBorder="1" applyAlignment="1">
      <alignment horizontal="left" vertical="center" wrapText="1"/>
    </xf>
    <xf numFmtId="0" fontId="0" fillId="0" borderId="0" xfId="0" applyAlignment="1">
      <alignment horizontal="center" vertical="center"/>
    </xf>
    <xf numFmtId="9" fontId="0" fillId="0" borderId="0" xfId="0" applyNumberFormat="1" applyAlignment="1">
      <alignment horizontal="center" vertical="center"/>
    </xf>
    <xf numFmtId="0" fontId="5" fillId="0" borderId="0" xfId="0" applyFont="1" applyAlignment="1">
      <alignment horizontal="center" vertical="center"/>
    </xf>
    <xf numFmtId="9" fontId="0" fillId="0" borderId="1" xfId="0" applyNumberFormat="1" applyBorder="1" applyAlignment="1">
      <alignment horizontal="center" vertical="center"/>
    </xf>
    <xf numFmtId="0" fontId="5" fillId="0" borderId="1" xfId="0" applyFont="1" applyBorder="1" applyAlignment="1">
      <alignment horizontal="center" vertical="center"/>
    </xf>
    <xf numFmtId="43" fontId="60" fillId="0" borderId="1" xfId="60" applyFont="1" applyFill="1" applyBorder="1" applyAlignment="1">
      <alignment horizontal="center" vertical="center" wrapText="1"/>
    </xf>
    <xf numFmtId="2" fontId="65" fillId="64" borderId="1" xfId="0" applyNumberFormat="1" applyFont="1" applyFill="1" applyBorder="1" applyAlignment="1">
      <alignment vertical="center"/>
    </xf>
    <xf numFmtId="0" fontId="65" fillId="64" borderId="1" xfId="0" applyFont="1" applyFill="1" applyBorder="1" applyAlignment="1">
      <alignment horizontal="center" vertical="center"/>
    </xf>
    <xf numFmtId="0" fontId="5" fillId="64" borderId="49" xfId="0" applyFont="1" applyFill="1" applyBorder="1" applyAlignment="1">
      <alignment horizontal="center" vertical="center"/>
    </xf>
    <xf numFmtId="2" fontId="60" fillId="29" borderId="1" xfId="0" applyNumberFormat="1" applyFont="1" applyFill="1" applyBorder="1" applyAlignment="1">
      <alignment horizontal="center" vertical="center"/>
    </xf>
    <xf numFmtId="0" fontId="5" fillId="0" borderId="49" xfId="0" applyFont="1" applyBorder="1" applyAlignment="1">
      <alignment horizontal="center" vertical="center"/>
    </xf>
    <xf numFmtId="2" fontId="60" fillId="29" borderId="54" xfId="0" applyNumberFormat="1" applyFont="1" applyFill="1" applyBorder="1" applyAlignment="1">
      <alignment horizontal="center" vertical="center"/>
    </xf>
    <xf numFmtId="0" fontId="5" fillId="0" borderId="55" xfId="0" applyFont="1" applyBorder="1" applyAlignment="1">
      <alignment horizontal="center" vertical="center"/>
    </xf>
    <xf numFmtId="0" fontId="69" fillId="67" borderId="1" xfId="58" applyFont="1" applyFill="1" applyBorder="1" applyAlignment="1">
      <alignment horizontal="center" vertical="center"/>
    </xf>
    <xf numFmtId="0" fontId="69" fillId="67" borderId="1" xfId="58" applyFont="1" applyFill="1" applyBorder="1" applyAlignment="1">
      <alignment horizontal="center" vertical="center" wrapText="1"/>
    </xf>
    <xf numFmtId="0" fontId="70" fillId="29" borderId="1" xfId="58" applyFont="1" applyFill="1" applyBorder="1" applyAlignment="1">
      <alignment horizontal="center" vertical="center"/>
    </xf>
    <xf numFmtId="0" fontId="70" fillId="29" borderId="1" xfId="58" applyFont="1" applyFill="1" applyBorder="1" applyAlignment="1">
      <alignment horizontal="left" vertical="center"/>
    </xf>
    <xf numFmtId="0" fontId="70" fillId="29" borderId="1" xfId="58" applyFont="1" applyFill="1" applyBorder="1" applyAlignment="1">
      <alignment horizontal="left" vertical="center" wrapText="1"/>
    </xf>
    <xf numFmtId="165" fontId="70" fillId="29" borderId="1" xfId="58" applyNumberFormat="1" applyFont="1" applyFill="1" applyBorder="1" applyAlignment="1">
      <alignment horizontal="center" vertical="center"/>
    </xf>
    <xf numFmtId="2" fontId="70" fillId="29" borderId="1" xfId="58" applyNumberFormat="1" applyFont="1" applyFill="1" applyBorder="1" applyAlignment="1">
      <alignment horizontal="center" vertical="center"/>
    </xf>
    <xf numFmtId="2" fontId="24" fillId="0" borderId="47" xfId="0" applyNumberFormat="1" applyFont="1" applyBorder="1" applyAlignment="1">
      <alignment horizontal="center" vertical="center"/>
    </xf>
    <xf numFmtId="180" fontId="24" fillId="0" borderId="47" xfId="0" applyNumberFormat="1" applyFont="1" applyBorder="1" applyAlignment="1">
      <alignment horizontal="center" vertical="center"/>
    </xf>
    <xf numFmtId="4" fontId="24" fillId="0" borderId="47" xfId="0" applyNumberFormat="1" applyFont="1" applyBorder="1" applyAlignment="1">
      <alignment horizontal="center" vertical="center"/>
    </xf>
    <xf numFmtId="10" fontId="24" fillId="30" borderId="47" xfId="0" applyNumberFormat="1" applyFont="1" applyFill="1" applyBorder="1" applyAlignment="1">
      <alignment horizontal="center" vertical="center"/>
    </xf>
    <xf numFmtId="10" fontId="24" fillId="0" borderId="47" xfId="0" applyNumberFormat="1" applyFont="1" applyBorder="1" applyAlignment="1">
      <alignment horizontal="center" vertical="center"/>
    </xf>
    <xf numFmtId="4" fontId="29" fillId="65" borderId="1" xfId="0" applyNumberFormat="1" applyFont="1" applyFill="1" applyBorder="1" applyAlignment="1">
      <alignment horizontal="right" vertical="center" wrapText="1"/>
    </xf>
    <xf numFmtId="43" fontId="30" fillId="0" borderId="0" xfId="60" applyFont="1" applyAlignment="1"/>
    <xf numFmtId="167" fontId="30" fillId="0" borderId="0" xfId="0" applyNumberFormat="1" applyFont="1" applyAlignment="1"/>
    <xf numFmtId="0" fontId="28" fillId="0" borderId="1" xfId="0" applyFont="1" applyBorder="1" applyAlignment="1">
      <alignment horizontal="left" vertical="center" wrapText="1"/>
    </xf>
    <xf numFmtId="0" fontId="71" fillId="0" borderId="0" xfId="0" applyFont="1"/>
    <xf numFmtId="0" fontId="23" fillId="0" borderId="7" xfId="0" applyFont="1" applyBorder="1" applyAlignment="1">
      <alignment horizontal="right" vertical="center"/>
    </xf>
    <xf numFmtId="0" fontId="23" fillId="6" borderId="1" xfId="0" applyFont="1" applyFill="1" applyBorder="1" applyAlignment="1">
      <alignment horizontal="center" vertical="center"/>
    </xf>
    <xf numFmtId="2" fontId="24" fillId="0" borderId="6" xfId="0" applyNumberFormat="1" applyFont="1" applyBorder="1" applyAlignment="1">
      <alignment horizontal="left" vertical="center" wrapText="1"/>
    </xf>
    <xf numFmtId="173" fontId="72" fillId="0" borderId="7" xfId="0" applyNumberFormat="1" applyFont="1" applyBorder="1" applyAlignment="1">
      <alignment horizontal="left" vertical="center"/>
    </xf>
    <xf numFmtId="0" fontId="72" fillId="0" borderId="7" xfId="0" applyFont="1" applyBorder="1" applyAlignment="1">
      <alignment horizontal="center" vertical="center"/>
    </xf>
    <xf numFmtId="0" fontId="72" fillId="0" borderId="7" xfId="0" applyFont="1" applyBorder="1" applyAlignment="1">
      <alignment horizontal="left" vertical="center" wrapText="1"/>
    </xf>
    <xf numFmtId="0" fontId="74" fillId="29" borderId="0" xfId="0" applyFont="1" applyFill="1" applyAlignment="1"/>
    <xf numFmtId="0" fontId="75" fillId="29" borderId="1" xfId="197" applyNumberFormat="1" applyFont="1" applyFill="1" applyBorder="1" applyAlignment="1">
      <alignment horizontal="center" vertical="center" wrapText="1"/>
    </xf>
    <xf numFmtId="0" fontId="75" fillId="29" borderId="1" xfId="197" applyNumberFormat="1" applyFont="1" applyFill="1" applyBorder="1" applyAlignment="1">
      <alignment horizontal="left" vertical="center" wrapText="1"/>
    </xf>
    <xf numFmtId="0" fontId="75" fillId="29" borderId="1" xfId="197" applyNumberFormat="1" applyFont="1" applyFill="1" applyBorder="1" applyAlignment="1">
      <alignment horizontal="center" vertical="center"/>
    </xf>
    <xf numFmtId="14" fontId="75" fillId="29" borderId="1" xfId="197" applyNumberFormat="1" applyFont="1" applyFill="1" applyBorder="1" applyAlignment="1">
      <alignment horizontal="center" vertical="center" wrapText="1"/>
    </xf>
    <xf numFmtId="168" fontId="75" fillId="29" borderId="1" xfId="42" applyFont="1" applyFill="1" applyBorder="1" applyAlignment="1">
      <alignment horizontal="center" vertical="center" wrapText="1"/>
    </xf>
    <xf numFmtId="0" fontId="6" fillId="29" borderId="1" xfId="0" quotePrefix="1" applyFont="1" applyFill="1" applyBorder="1" applyAlignment="1">
      <alignment horizontal="center" vertical="center"/>
    </xf>
    <xf numFmtId="0" fontId="6" fillId="29" borderId="1" xfId="0" applyFont="1" applyFill="1" applyBorder="1" applyAlignment="1">
      <alignment horizontal="center" vertical="center" wrapText="1"/>
    </xf>
    <xf numFmtId="17" fontId="6" fillId="29" borderId="1" xfId="0" quotePrefix="1" applyNumberFormat="1" applyFont="1" applyFill="1" applyBorder="1" applyAlignment="1">
      <alignment horizontal="center" vertical="center"/>
    </xf>
    <xf numFmtId="0" fontId="6" fillId="29" borderId="1" xfId="197" applyNumberFormat="1" applyFont="1" applyFill="1" applyBorder="1" applyAlignment="1">
      <alignment horizontal="center" vertical="center" wrapText="1"/>
    </xf>
    <xf numFmtId="43" fontId="6" fillId="29" borderId="1" xfId="60" applyNumberFormat="1" applyFont="1" applyFill="1" applyBorder="1" applyAlignment="1">
      <alignment horizontal="right" vertical="center"/>
    </xf>
    <xf numFmtId="0" fontId="6" fillId="29"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7" xfId="0" applyFont="1" applyBorder="1" applyAlignment="1">
      <alignment horizontal="left" vertical="center" wrapText="1"/>
    </xf>
    <xf numFmtId="0" fontId="23" fillId="0" borderId="7" xfId="0" applyFont="1" applyBorder="1" applyAlignment="1">
      <alignment horizontal="right" vertical="center"/>
    </xf>
    <xf numFmtId="0" fontId="24" fillId="0" borderId="56" xfId="0" applyFont="1" applyBorder="1" applyAlignment="1">
      <alignment horizontal="left" vertical="center"/>
    </xf>
    <xf numFmtId="14" fontId="24" fillId="0" borderId="57" xfId="0" applyNumberFormat="1" applyFont="1" applyBorder="1" applyAlignment="1">
      <alignment horizontal="right" vertical="center"/>
    </xf>
    <xf numFmtId="0" fontId="23" fillId="0" borderId="48" xfId="0" applyFont="1" applyBorder="1" applyAlignment="1">
      <alignment vertical="center"/>
    </xf>
    <xf numFmtId="10" fontId="24" fillId="0" borderId="41" xfId="0" applyNumberFormat="1" applyFont="1" applyBorder="1" applyAlignment="1">
      <alignment horizontal="right" vertical="center"/>
    </xf>
    <xf numFmtId="0" fontId="23" fillId="0" borderId="48" xfId="0" applyFont="1" applyBorder="1" applyAlignment="1">
      <alignment horizontal="left" vertical="center"/>
    </xf>
    <xf numFmtId="0" fontId="24" fillId="0" borderId="41" xfId="0" applyFont="1" applyBorder="1" applyAlignment="1">
      <alignment vertical="center"/>
    </xf>
    <xf numFmtId="0" fontId="24" fillId="0" borderId="4" xfId="0" applyFont="1" applyBorder="1" applyAlignment="1">
      <alignment horizontal="left" vertical="center"/>
    </xf>
    <xf numFmtId="4" fontId="24" fillId="0" borderId="3" xfId="0" applyNumberFormat="1" applyFont="1" applyBorder="1" applyAlignment="1">
      <alignment horizontal="left" vertical="center"/>
    </xf>
    <xf numFmtId="4" fontId="23" fillId="3" borderId="49" xfId="0" applyNumberFormat="1" applyFont="1" applyFill="1" applyBorder="1" applyAlignment="1">
      <alignment horizontal="center" vertical="center" wrapText="1"/>
    </xf>
    <xf numFmtId="0" fontId="24" fillId="4" borderId="40" xfId="0" applyFont="1" applyFill="1" applyBorder="1"/>
    <xf numFmtId="4" fontId="24" fillId="4" borderId="49" xfId="0" applyNumberFormat="1" applyFont="1" applyFill="1" applyBorder="1"/>
    <xf numFmtId="0" fontId="24" fillId="0" borderId="40" xfId="0" applyFont="1" applyBorder="1" applyAlignment="1">
      <alignment horizontal="center" vertical="center"/>
    </xf>
    <xf numFmtId="4" fontId="25" fillId="0" borderId="49" xfId="0" applyNumberFormat="1" applyFont="1" applyFill="1" applyBorder="1" applyAlignment="1">
      <alignment horizontal="center" vertical="center"/>
    </xf>
    <xf numFmtId="0" fontId="24" fillId="0" borderId="58" xfId="0" applyFont="1" applyBorder="1" applyAlignment="1">
      <alignment horizontal="center" vertical="center"/>
    </xf>
    <xf numFmtId="0" fontId="25" fillId="0" borderId="58" xfId="0" applyFont="1" applyFill="1" applyBorder="1" applyAlignment="1">
      <alignment horizontal="center" vertical="center"/>
    </xf>
    <xf numFmtId="0" fontId="25" fillId="0" borderId="40" xfId="0" applyFont="1" applyFill="1" applyBorder="1" applyAlignment="1">
      <alignment horizontal="center" vertical="center"/>
    </xf>
    <xf numFmtId="0" fontId="24" fillId="0" borderId="58" xfId="0" applyFont="1" applyBorder="1"/>
    <xf numFmtId="0" fontId="24" fillId="0" borderId="5" xfId="0" applyFont="1" applyBorder="1"/>
    <xf numFmtId="166" fontId="24" fillId="0" borderId="5" xfId="0" applyNumberFormat="1" applyFont="1" applyBorder="1" applyAlignment="1">
      <alignment horizontal="center"/>
    </xf>
    <xf numFmtId="0" fontId="24" fillId="0" borderId="5" xfId="0" applyFont="1" applyBorder="1" applyAlignment="1">
      <alignment wrapText="1"/>
    </xf>
    <xf numFmtId="4" fontId="24" fillId="0" borderId="5" xfId="0" applyNumberFormat="1" applyFont="1" applyBorder="1"/>
    <xf numFmtId="4" fontId="23" fillId="2" borderId="59" xfId="0" applyNumberFormat="1" applyFont="1" applyFill="1" applyBorder="1" applyAlignment="1">
      <alignment horizontal="center" vertical="center"/>
    </xf>
    <xf numFmtId="0" fontId="26" fillId="0" borderId="48" xfId="0" applyFont="1" applyBorder="1" applyAlignment="1">
      <alignment horizontal="left" vertical="center"/>
    </xf>
    <xf numFmtId="0" fontId="27" fillId="29" borderId="0" xfId="0" applyFont="1" applyFill="1" applyBorder="1" applyAlignment="1">
      <alignment horizontal="center" vertical="center" wrapText="1"/>
    </xf>
    <xf numFmtId="167" fontId="23" fillId="2" borderId="9" xfId="0" applyNumberFormat="1" applyFont="1" applyFill="1" applyBorder="1" applyAlignment="1">
      <alignment horizontal="center" vertical="center"/>
    </xf>
    <xf numFmtId="167" fontId="23" fillId="2" borderId="13" xfId="0" applyNumberFormat="1" applyFont="1" applyFill="1" applyBorder="1" applyAlignment="1">
      <alignment horizontal="center" vertical="center"/>
    </xf>
    <xf numFmtId="164" fontId="73" fillId="29" borderId="63" xfId="188" applyFont="1" applyFill="1" applyBorder="1" applyAlignment="1">
      <alignment horizontal="center" vertical="center"/>
    </xf>
    <xf numFmtId="164" fontId="73" fillId="29" borderId="64" xfId="188" applyFont="1" applyFill="1" applyBorder="1" applyAlignment="1">
      <alignment horizontal="center" vertical="center"/>
    </xf>
    <xf numFmtId="0" fontId="26" fillId="29" borderId="37" xfId="0" applyFont="1" applyFill="1" applyBorder="1" applyAlignment="1">
      <alignment horizontal="center" vertical="center"/>
    </xf>
    <xf numFmtId="0" fontId="26" fillId="29" borderId="38" xfId="0" applyFont="1" applyFill="1" applyBorder="1" applyAlignment="1">
      <alignment horizontal="center" vertical="center"/>
    </xf>
    <xf numFmtId="0" fontId="26" fillId="29" borderId="39" xfId="0" applyFont="1" applyFill="1" applyBorder="1" applyAlignment="1">
      <alignment horizontal="center" vertical="center"/>
    </xf>
    <xf numFmtId="0" fontId="26" fillId="29" borderId="40" xfId="0" applyFont="1" applyFill="1" applyBorder="1" applyAlignment="1">
      <alignment horizontal="center" vertical="center"/>
    </xf>
    <xf numFmtId="0" fontId="26" fillId="29" borderId="1" xfId="0" applyFont="1" applyFill="1" applyBorder="1" applyAlignment="1">
      <alignment horizontal="center" vertical="center"/>
    </xf>
    <xf numFmtId="0" fontId="26" fillId="29" borderId="49" xfId="0" applyFont="1" applyFill="1" applyBorder="1" applyAlignment="1">
      <alignment horizontal="center" vertical="center"/>
    </xf>
    <xf numFmtId="0" fontId="23" fillId="3" borderId="40"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4" fontId="23" fillId="3" borderId="1" xfId="0" applyNumberFormat="1" applyFont="1" applyFill="1" applyBorder="1" applyAlignment="1">
      <alignment horizontal="center" vertical="center"/>
    </xf>
    <xf numFmtId="0" fontId="23" fillId="3" borderId="49" xfId="0" applyFont="1" applyFill="1" applyBorder="1" applyAlignment="1">
      <alignment horizontal="center" vertical="center"/>
    </xf>
    <xf numFmtId="10" fontId="73" fillId="29" borderId="60" xfId="0" applyNumberFormat="1" applyFont="1" applyFill="1" applyBorder="1" applyAlignment="1">
      <alignment horizontal="center" vertical="center"/>
    </xf>
    <xf numFmtId="10" fontId="73" fillId="29" borderId="61" xfId="0" applyNumberFormat="1" applyFont="1" applyFill="1" applyBorder="1" applyAlignment="1">
      <alignment horizontal="center" vertical="center"/>
    </xf>
    <xf numFmtId="10" fontId="73" fillId="29" borderId="62" xfId="0" applyNumberFormat="1" applyFont="1" applyFill="1" applyBorder="1" applyAlignment="1">
      <alignment horizontal="center" vertical="center"/>
    </xf>
    <xf numFmtId="4" fontId="23" fillId="5" borderId="6" xfId="0" applyNumberFormat="1" applyFont="1" applyFill="1" applyBorder="1" applyAlignment="1">
      <alignment horizontal="center" vertical="center"/>
    </xf>
    <xf numFmtId="4" fontId="23" fillId="5" borderId="8" xfId="0" applyNumberFormat="1" applyFont="1" applyFill="1" applyBorder="1" applyAlignment="1">
      <alignment horizontal="center" vertical="center"/>
    </xf>
    <xf numFmtId="4" fontId="24" fillId="32" borderId="6" xfId="0" applyNumberFormat="1" applyFont="1" applyFill="1" applyBorder="1" applyAlignment="1">
      <alignment horizontal="center" vertical="center"/>
    </xf>
    <xf numFmtId="4" fontId="24" fillId="32" borderId="8" xfId="0" applyNumberFormat="1" applyFont="1" applyFill="1" applyBorder="1" applyAlignment="1">
      <alignment horizontal="center" vertical="center"/>
    </xf>
    <xf numFmtId="0" fontId="23" fillId="6" borderId="1" xfId="0" applyFont="1" applyFill="1" applyBorder="1" applyAlignment="1">
      <alignment horizontal="center" vertical="center"/>
    </xf>
    <xf numFmtId="10" fontId="23" fillId="5" borderId="6"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4" fillId="0" borderId="7" xfId="0" applyFont="1" applyBorder="1" applyAlignment="1">
      <alignment horizontal="left" vertical="center" wrapText="1"/>
    </xf>
    <xf numFmtId="0" fontId="23" fillId="3" borderId="5" xfId="0" applyFont="1" applyFill="1" applyBorder="1" applyAlignment="1">
      <alignment horizontal="center" vertical="center"/>
    </xf>
    <xf numFmtId="0" fontId="23" fillId="3" borderId="47"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24" xfId="0" applyFont="1" applyFill="1" applyBorder="1" applyAlignment="1">
      <alignment horizontal="center" vertical="center"/>
    </xf>
    <xf numFmtId="0" fontId="24" fillId="0" borderId="7" xfId="0" applyFont="1" applyBorder="1" applyAlignment="1">
      <alignment horizontal="center" vertical="center" wrapText="1"/>
    </xf>
    <xf numFmtId="0" fontId="23" fillId="4" borderId="1" xfId="0" applyFont="1" applyFill="1" applyBorder="1" applyAlignment="1">
      <alignment horizontal="center" vertical="center"/>
    </xf>
    <xf numFmtId="10" fontId="28" fillId="0" borderId="1" xfId="2" applyNumberFormat="1" applyFont="1" applyBorder="1" applyAlignment="1">
      <alignment horizontal="center" vertical="center"/>
    </xf>
    <xf numFmtId="0" fontId="28" fillId="0" borderId="1" xfId="2" applyFont="1" applyBorder="1" applyAlignment="1">
      <alignment horizontal="center" vertical="center"/>
    </xf>
    <xf numFmtId="10" fontId="34" fillId="3" borderId="6" xfId="2" applyNumberFormat="1" applyFont="1" applyFill="1" applyBorder="1" applyAlignment="1">
      <alignment horizontal="center" vertical="center"/>
    </xf>
    <xf numFmtId="10" fontId="34" fillId="3" borderId="8" xfId="2" applyNumberFormat="1" applyFont="1" applyFill="1" applyBorder="1" applyAlignment="1">
      <alignment horizontal="center" vertical="center"/>
    </xf>
    <xf numFmtId="0" fontId="34" fillId="3" borderId="6" xfId="2" applyFont="1" applyFill="1" applyBorder="1" applyAlignment="1">
      <alignment horizontal="left" vertical="center"/>
    </xf>
    <xf numFmtId="0" fontId="34" fillId="3" borderId="7" xfId="2" applyFont="1" applyFill="1" applyBorder="1" applyAlignment="1">
      <alignment horizontal="left" vertical="center"/>
    </xf>
    <xf numFmtId="0" fontId="34" fillId="3" borderId="8" xfId="2" applyFont="1" applyFill="1" applyBorder="1" applyAlignment="1">
      <alignment horizontal="left" vertical="center"/>
    </xf>
    <xf numFmtId="0" fontId="28" fillId="0" borderId="1" xfId="2" applyFont="1" applyBorder="1" applyAlignment="1">
      <alignment horizontal="left" vertical="center"/>
    </xf>
    <xf numFmtId="10" fontId="34" fillId="3" borderId="1" xfId="2" applyNumberFormat="1" applyFont="1" applyFill="1" applyBorder="1" applyAlignment="1">
      <alignment horizontal="center" vertical="center"/>
    </xf>
    <xf numFmtId="0" fontId="25" fillId="0" borderId="0" xfId="3" applyFont="1" applyBorder="1" applyAlignment="1">
      <alignment horizontal="left" vertical="center" wrapText="1"/>
    </xf>
    <xf numFmtId="0" fontId="28" fillId="0" borderId="6" xfId="2" applyFont="1" applyBorder="1" applyAlignment="1">
      <alignment horizontal="left" vertical="center"/>
    </xf>
    <xf numFmtId="0" fontId="28" fillId="0" borderId="7" xfId="2" applyFont="1" applyBorder="1" applyAlignment="1">
      <alignment horizontal="left" vertical="center"/>
    </xf>
    <xf numFmtId="0" fontId="28" fillId="0" borderId="8" xfId="2" applyFont="1" applyBorder="1" applyAlignment="1">
      <alignment horizontal="left" vertical="center"/>
    </xf>
    <xf numFmtId="0" fontId="26" fillId="5" borderId="1" xfId="2" applyFont="1" applyFill="1" applyBorder="1" applyAlignment="1">
      <alignment horizontal="center" vertical="center"/>
    </xf>
    <xf numFmtId="0" fontId="28" fillId="0" borderId="9" xfId="2" applyFont="1" applyBorder="1" applyAlignment="1">
      <alignment horizontal="center" vertical="center"/>
    </xf>
    <xf numFmtId="0" fontId="28" fillId="0" borderId="2" xfId="2" applyFont="1" applyBorder="1" applyAlignment="1">
      <alignment horizontal="center" vertical="center"/>
    </xf>
    <xf numFmtId="0" fontId="28" fillId="0" borderId="13" xfId="2" applyFont="1" applyBorder="1" applyAlignment="1">
      <alignment horizontal="center" vertical="center"/>
    </xf>
    <xf numFmtId="10" fontId="26" fillId="5" borderId="1" xfId="2" applyNumberFormat="1" applyFont="1" applyFill="1" applyBorder="1" applyAlignment="1">
      <alignment horizontal="center" vertical="center"/>
    </xf>
    <xf numFmtId="0" fontId="23" fillId="0" borderId="7" xfId="0" applyFont="1" applyBorder="1" applyAlignment="1">
      <alignment horizontal="right" vertical="center"/>
    </xf>
    <xf numFmtId="10" fontId="28" fillId="0" borderId="6" xfId="2" applyNumberFormat="1" applyFont="1" applyBorder="1" applyAlignment="1">
      <alignment horizontal="center" vertical="center"/>
    </xf>
    <xf numFmtId="10" fontId="28" fillId="0" borderId="8" xfId="2" applyNumberFormat="1" applyFont="1" applyBorder="1" applyAlignment="1">
      <alignment horizontal="center" vertical="center"/>
    </xf>
    <xf numFmtId="0" fontId="31" fillId="4" borderId="1" xfId="0" applyFont="1" applyFill="1" applyBorder="1" applyAlignment="1">
      <alignment horizontal="center" vertical="center"/>
    </xf>
    <xf numFmtId="0" fontId="24" fillId="0" borderId="7" xfId="0" applyFont="1" applyBorder="1" applyAlignment="1">
      <alignment horizontal="center" wrapText="1"/>
    </xf>
    <xf numFmtId="10" fontId="26" fillId="5" borderId="1" xfId="61" quotePrefix="1" applyNumberFormat="1" applyFont="1" applyFill="1" applyBorder="1" applyAlignment="1">
      <alignment horizontal="center" vertical="center"/>
    </xf>
    <xf numFmtId="10" fontId="26" fillId="5" borderId="1" xfId="61" applyNumberFormat="1" applyFont="1" applyFill="1" applyBorder="1" applyAlignment="1">
      <alignment horizontal="center" vertical="center"/>
    </xf>
    <xf numFmtId="4" fontId="23" fillId="5" borderId="1" xfId="0" applyNumberFormat="1" applyFont="1" applyFill="1" applyBorder="1" applyAlignment="1">
      <alignment horizontal="center" vertical="center"/>
    </xf>
    <xf numFmtId="0" fontId="34" fillId="3" borderId="1" xfId="2" applyFont="1" applyFill="1" applyBorder="1" applyAlignment="1">
      <alignment horizontal="left" vertical="center"/>
    </xf>
    <xf numFmtId="0" fontId="28" fillId="0" borderId="6" xfId="2" applyFont="1" applyBorder="1" applyAlignment="1">
      <alignment horizontal="center"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4" fontId="23" fillId="65" borderId="1" xfId="0" applyNumberFormat="1" applyFont="1" applyFill="1" applyBorder="1" applyAlignment="1">
      <alignment horizontal="center" vertical="center"/>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9" fillId="65" borderId="1" xfId="0" applyFont="1" applyFill="1" applyBorder="1" applyAlignment="1">
      <alignment horizontal="left" vertical="center" wrapText="1"/>
    </xf>
    <xf numFmtId="0" fontId="29" fillId="65" borderId="1" xfId="0" applyFont="1" applyFill="1" applyBorder="1" applyAlignment="1">
      <alignment horizontal="center" vertical="center" wrapText="1"/>
    </xf>
    <xf numFmtId="171" fontId="29" fillId="65" borderId="1" xfId="0" applyNumberFormat="1" applyFont="1" applyFill="1" applyBorder="1" applyAlignment="1">
      <alignment horizontal="center" vertical="center" wrapText="1"/>
    </xf>
    <xf numFmtId="0" fontId="28" fillId="65" borderId="1" xfId="0" applyFont="1" applyFill="1" applyBorder="1" applyAlignment="1">
      <alignment horizontal="right" vertical="center" wrapText="1"/>
    </xf>
    <xf numFmtId="0" fontId="29" fillId="0" borderId="1" xfId="0" applyFont="1" applyBorder="1" applyAlignment="1">
      <alignment horizontal="left" vertical="center" wrapText="1"/>
    </xf>
    <xf numFmtId="171" fontId="29" fillId="0" borderId="1" xfId="0" applyNumberFormat="1" applyFont="1" applyBorder="1" applyAlignment="1">
      <alignment horizontal="left" vertical="center" wrapText="1"/>
    </xf>
    <xf numFmtId="171" fontId="29" fillId="65" borderId="1" xfId="0" applyNumberFormat="1" applyFont="1" applyFill="1" applyBorder="1" applyAlignment="1">
      <alignment horizontal="left" vertical="center" wrapText="1"/>
    </xf>
    <xf numFmtId="0" fontId="28" fillId="0" borderId="1" xfId="0" applyFont="1" applyBorder="1" applyAlignment="1">
      <alignment horizontal="left" vertical="center" wrapText="1"/>
    </xf>
    <xf numFmtId="171" fontId="28" fillId="0" borderId="1" xfId="0" applyNumberFormat="1" applyFont="1" applyBorder="1" applyAlignment="1">
      <alignment horizontal="left" vertical="center" wrapText="1"/>
    </xf>
    <xf numFmtId="0" fontId="29" fillId="31" borderId="6" xfId="0" applyFont="1" applyFill="1" applyBorder="1" applyAlignment="1">
      <alignment horizontal="left" vertical="center" wrapText="1"/>
    </xf>
    <xf numFmtId="0" fontId="29" fillId="31" borderId="7" xfId="0" applyFont="1" applyFill="1" applyBorder="1" applyAlignment="1">
      <alignment horizontal="left" vertical="center" wrapText="1"/>
    </xf>
    <xf numFmtId="0" fontId="29" fillId="31" borderId="8" xfId="0" applyFont="1" applyFill="1" applyBorder="1" applyAlignment="1">
      <alignment horizontal="left" vertical="center" wrapText="1"/>
    </xf>
    <xf numFmtId="0" fontId="29" fillId="0" borderId="1" xfId="0" applyFont="1" applyBorder="1" applyAlignment="1">
      <alignment horizontal="right" vertical="center" wrapText="1"/>
    </xf>
    <xf numFmtId="171" fontId="29" fillId="0" borderId="1" xfId="0" applyNumberFormat="1" applyFont="1" applyBorder="1" applyAlignment="1">
      <alignment horizontal="right" vertical="center" wrapText="1"/>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32" borderId="6" xfId="0" applyFont="1" applyFill="1" applyBorder="1" applyAlignment="1">
      <alignment horizontal="right" vertical="center"/>
    </xf>
    <xf numFmtId="0" fontId="5" fillId="32" borderId="7" xfId="0" applyFont="1" applyFill="1" applyBorder="1" applyAlignment="1">
      <alignment horizontal="right" vertical="center"/>
    </xf>
    <xf numFmtId="0" fontId="5" fillId="32" borderId="8" xfId="0" applyFont="1" applyFill="1" applyBorder="1" applyAlignment="1">
      <alignment horizontal="right" vertical="center"/>
    </xf>
    <xf numFmtId="0" fontId="5" fillId="64" borderId="1" xfId="0" applyFont="1" applyFill="1" applyBorder="1" applyAlignment="1">
      <alignment horizontal="center"/>
    </xf>
    <xf numFmtId="0" fontId="0" fillId="0" borderId="40" xfId="0" applyBorder="1" applyAlignment="1">
      <alignment horizontal="left" vertical="center" wrapText="1"/>
    </xf>
    <xf numFmtId="0" fontId="0" fillId="0" borderId="1" xfId="0" applyBorder="1" applyAlignment="1">
      <alignment horizontal="left" vertical="center" wrapText="1"/>
    </xf>
    <xf numFmtId="0" fontId="0" fillId="30" borderId="1" xfId="0" applyFill="1" applyBorder="1" applyAlignment="1">
      <alignment horizontal="center" vertical="center"/>
    </xf>
    <xf numFmtId="0" fontId="0" fillId="30" borderId="6" xfId="0" applyFill="1" applyBorder="1" applyAlignment="1">
      <alignment horizontal="center" vertical="center"/>
    </xf>
    <xf numFmtId="0" fontId="0" fillId="30" borderId="8" xfId="0" applyFill="1" applyBorder="1" applyAlignment="1">
      <alignment horizontal="center" vertical="center"/>
    </xf>
    <xf numFmtId="0" fontId="65" fillId="64" borderId="48" xfId="0" applyFont="1" applyFill="1" applyBorder="1" applyAlignment="1">
      <alignment horizontal="center" vertical="center" wrapText="1"/>
    </xf>
    <xf numFmtId="0" fontId="65" fillId="64" borderId="7" xfId="0" applyFont="1" applyFill="1" applyBorder="1" applyAlignment="1">
      <alignment horizontal="center" vertical="center" wrapText="1"/>
    </xf>
    <xf numFmtId="0" fontId="65" fillId="64" borderId="41" xfId="0" applyFont="1" applyFill="1" applyBorder="1" applyAlignment="1">
      <alignment horizontal="center" vertical="center" wrapText="1"/>
    </xf>
    <xf numFmtId="0" fontId="0" fillId="30" borderId="4" xfId="0" applyFill="1" applyBorder="1" applyAlignment="1">
      <alignment horizontal="center" wrapText="1"/>
    </xf>
    <xf numFmtId="0" fontId="0" fillId="30" borderId="0" xfId="0" applyFill="1" applyBorder="1" applyAlignment="1">
      <alignment horizontal="center" wrapText="1"/>
    </xf>
    <xf numFmtId="2" fontId="0" fillId="30" borderId="23" xfId="0" applyNumberFormat="1" applyFill="1" applyBorder="1" applyAlignment="1">
      <alignment horizontal="center" vertical="center"/>
    </xf>
    <xf numFmtId="2" fontId="0" fillId="30" borderId="25" xfId="0" applyNumberFormat="1" applyFill="1" applyBorder="1" applyAlignment="1">
      <alignment horizontal="center" vertical="center"/>
    </xf>
    <xf numFmtId="0" fontId="0" fillId="30" borderId="10" xfId="0" applyFill="1" applyBorder="1" applyAlignment="1">
      <alignment horizontal="center" wrapText="1"/>
    </xf>
    <xf numFmtId="0" fontId="0" fillId="30" borderId="11" xfId="0" applyFill="1" applyBorder="1" applyAlignment="1">
      <alignment horizontal="center" wrapText="1"/>
    </xf>
    <xf numFmtId="2" fontId="0" fillId="30" borderId="42" xfId="0" applyNumberFormat="1" applyFill="1" applyBorder="1" applyAlignment="1">
      <alignment horizontal="center" vertical="center"/>
    </xf>
    <xf numFmtId="2" fontId="0" fillId="30" borderId="43" xfId="0" applyNumberFormat="1" applyFill="1" applyBorder="1" applyAlignment="1">
      <alignment horizontal="center" vertical="center"/>
    </xf>
    <xf numFmtId="0" fontId="5" fillId="64" borderId="6" xfId="0" applyFont="1" applyFill="1" applyBorder="1" applyAlignment="1">
      <alignment horizontal="center"/>
    </xf>
    <xf numFmtId="0" fontId="5" fillId="64" borderId="7" xfId="0" applyFont="1" applyFill="1" applyBorder="1" applyAlignment="1">
      <alignment horizontal="center"/>
    </xf>
    <xf numFmtId="0" fontId="5" fillId="64" borderId="8" xfId="0" applyFont="1" applyFill="1" applyBorder="1" applyAlignment="1">
      <alignment horizontal="center"/>
    </xf>
    <xf numFmtId="2" fontId="0" fillId="0" borderId="6" xfId="0" applyNumberFormat="1" applyBorder="1" applyAlignment="1">
      <alignment horizontal="center" vertical="center"/>
    </xf>
    <xf numFmtId="2" fontId="0" fillId="0" borderId="8" xfId="0" applyNumberFormat="1" applyBorder="1" applyAlignment="1">
      <alignment horizontal="center" vertical="center"/>
    </xf>
    <xf numFmtId="0" fontId="64" fillId="66" borderId="37" xfId="0" applyFont="1" applyFill="1" applyBorder="1" applyAlignment="1">
      <alignment horizontal="center"/>
    </xf>
    <xf numFmtId="0" fontId="64" fillId="66" borderId="38" xfId="0" applyFont="1" applyFill="1" applyBorder="1" applyAlignment="1">
      <alignment horizontal="center"/>
    </xf>
    <xf numFmtId="0" fontId="64" fillId="66" borderId="39" xfId="0" applyFont="1" applyFill="1" applyBorder="1" applyAlignment="1">
      <alignment horizontal="center"/>
    </xf>
    <xf numFmtId="0" fontId="0" fillId="65" borderId="40" xfId="0" applyFill="1" applyBorder="1" applyAlignment="1">
      <alignment horizontal="center" wrapText="1"/>
    </xf>
    <xf numFmtId="0" fontId="0" fillId="65" borderId="1" xfId="0" applyFill="1" applyBorder="1" applyAlignment="1">
      <alignment horizontal="center" wrapText="1"/>
    </xf>
    <xf numFmtId="0" fontId="0" fillId="65" borderId="6" xfId="0" applyFill="1" applyBorder="1" applyAlignment="1">
      <alignment horizontal="center" wrapText="1"/>
    </xf>
    <xf numFmtId="2" fontId="0" fillId="65" borderId="1" xfId="0" applyNumberFormat="1" applyFill="1" applyBorder="1" applyAlignment="1">
      <alignment horizontal="center" vertical="center"/>
    </xf>
    <xf numFmtId="0" fontId="61" fillId="4" borderId="6" xfId="0" applyFont="1" applyFill="1" applyBorder="1" applyAlignment="1">
      <alignment horizontal="center"/>
    </xf>
    <xf numFmtId="0" fontId="61" fillId="4" borderId="7" xfId="0" applyFont="1" applyFill="1" applyBorder="1" applyAlignment="1">
      <alignment horizontal="center"/>
    </xf>
    <xf numFmtId="0" fontId="61" fillId="4" borderId="8"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5" fillId="5" borderId="1" xfId="0" applyFont="1" applyFill="1" applyBorder="1" applyAlignment="1">
      <alignment horizontal="center"/>
    </xf>
    <xf numFmtId="4" fontId="23" fillId="5" borderId="7" xfId="0" applyNumberFormat="1" applyFont="1" applyFill="1" applyBorder="1" applyAlignment="1">
      <alignment horizontal="center" vertical="center"/>
    </xf>
    <xf numFmtId="0" fontId="0" fillId="29" borderId="40" xfId="0" applyFill="1" applyBorder="1" applyAlignment="1">
      <alignment horizontal="left" vertical="center" wrapText="1"/>
    </xf>
    <xf numFmtId="0" fontId="0" fillId="29" borderId="1" xfId="0" applyFill="1" applyBorder="1" applyAlignment="1">
      <alignment horizontal="left" vertical="center" wrapText="1"/>
    </xf>
    <xf numFmtId="0" fontId="68" fillId="29" borderId="37" xfId="0" applyFont="1" applyFill="1" applyBorder="1" applyAlignment="1">
      <alignment horizontal="center" vertical="center" wrapText="1"/>
    </xf>
    <xf numFmtId="0" fontId="68" fillId="29" borderId="38" xfId="0" applyFont="1" applyFill="1" applyBorder="1" applyAlignment="1">
      <alignment horizontal="center" vertical="center" wrapText="1"/>
    </xf>
    <xf numFmtId="0" fontId="68" fillId="29" borderId="39" xfId="0" applyFont="1" applyFill="1" applyBorder="1" applyAlignment="1">
      <alignment horizontal="center" vertical="center" wrapText="1"/>
    </xf>
    <xf numFmtId="0" fontId="65" fillId="64" borderId="40" xfId="0" applyFont="1" applyFill="1" applyBorder="1" applyAlignment="1">
      <alignment horizontal="center" vertical="center"/>
    </xf>
    <xf numFmtId="0" fontId="65" fillId="64" borderId="1" xfId="0" applyFont="1" applyFill="1" applyBorder="1" applyAlignment="1">
      <alignment horizontal="center" vertical="center"/>
    </xf>
    <xf numFmtId="0" fontId="0" fillId="0" borderId="40" xfId="0" applyBorder="1" applyAlignment="1">
      <alignment horizontal="left" vertical="center"/>
    </xf>
    <xf numFmtId="0" fontId="0" fillId="0" borderId="1" xfId="0" applyBorder="1" applyAlignment="1">
      <alignment horizontal="lef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30" borderId="7" xfId="0" applyFill="1" applyBorder="1" applyAlignment="1">
      <alignment horizontal="center" vertical="center"/>
    </xf>
    <xf numFmtId="0" fontId="5" fillId="32" borderId="9" xfId="0" applyFont="1" applyFill="1" applyBorder="1" applyAlignment="1">
      <alignment horizontal="right" vertical="center"/>
    </xf>
    <xf numFmtId="0" fontId="5" fillId="32" borderId="2" xfId="0" applyFont="1" applyFill="1" applyBorder="1" applyAlignment="1">
      <alignment horizontal="right" vertical="center"/>
    </xf>
    <xf numFmtId="0" fontId="5" fillId="32" borderId="13" xfId="0" applyFont="1" applyFill="1" applyBorder="1" applyAlignment="1">
      <alignment horizontal="right" vertical="center"/>
    </xf>
    <xf numFmtId="0" fontId="69" fillId="67" borderId="1" xfId="58" quotePrefix="1" applyFont="1" applyFill="1" applyBorder="1" applyAlignment="1">
      <alignment horizontal="center" vertical="center" wrapText="1"/>
    </xf>
    <xf numFmtId="0" fontId="5" fillId="32" borderId="44" xfId="0" applyFont="1" applyFill="1" applyBorder="1" applyAlignment="1">
      <alignment horizontal="right" vertical="center"/>
    </xf>
    <xf numFmtId="0" fontId="5" fillId="32" borderId="45" xfId="0" applyFont="1" applyFill="1" applyBorder="1" applyAlignment="1">
      <alignment horizontal="right" vertical="center"/>
    </xf>
    <xf numFmtId="0" fontId="5" fillId="32" borderId="46" xfId="0" applyFont="1" applyFill="1" applyBorder="1" applyAlignment="1">
      <alignment horizontal="right" vertical="center"/>
    </xf>
    <xf numFmtId="0" fontId="5" fillId="0" borderId="1" xfId="0" applyFont="1" applyBorder="1" applyAlignment="1">
      <alignment horizontal="left"/>
    </xf>
    <xf numFmtId="0" fontId="0" fillId="0" borderId="1" xfId="0" applyBorder="1" applyAlignment="1">
      <alignment horizontal="left"/>
    </xf>
    <xf numFmtId="0" fontId="61" fillId="2" borderId="1" xfId="0" applyFont="1" applyFill="1" applyBorder="1" applyAlignment="1">
      <alignment horizontal="center"/>
    </xf>
    <xf numFmtId="0" fontId="0" fillId="30" borderId="0" xfId="0" applyFill="1" applyBorder="1" applyAlignment="1">
      <alignment horizontal="left" vertical="center" wrapText="1"/>
    </xf>
    <xf numFmtId="0" fontId="0" fillId="30" borderId="3" xfId="0" applyFill="1" applyBorder="1" applyAlignment="1">
      <alignment horizontal="left" vertical="center" wrapText="1"/>
    </xf>
    <xf numFmtId="0" fontId="5" fillId="30" borderId="50" xfId="0" applyFont="1" applyFill="1" applyBorder="1" applyAlignment="1">
      <alignment horizontal="center"/>
    </xf>
    <xf numFmtId="0" fontId="5" fillId="30" borderId="51" xfId="0" applyFont="1" applyFill="1" applyBorder="1" applyAlignment="1">
      <alignment horizontal="center"/>
    </xf>
    <xf numFmtId="0" fontId="5" fillId="30" borderId="52" xfId="0" applyFont="1" applyFill="1" applyBorder="1" applyAlignment="1">
      <alignment horizontal="center"/>
    </xf>
    <xf numFmtId="0" fontId="0" fillId="0" borderId="0" xfId="0" applyAlignment="1">
      <alignment horizontal="center"/>
    </xf>
    <xf numFmtId="0" fontId="0" fillId="30" borderId="50" xfId="0" applyFill="1" applyBorder="1" applyAlignment="1">
      <alignment horizontal="center"/>
    </xf>
    <xf numFmtId="0" fontId="0" fillId="30" borderId="51" xfId="0" applyFill="1" applyBorder="1" applyAlignment="1">
      <alignment horizontal="center"/>
    </xf>
    <xf numFmtId="0" fontId="0" fillId="30" borderId="52" xfId="0" applyFill="1" applyBorder="1" applyAlignment="1">
      <alignment horizontal="center"/>
    </xf>
    <xf numFmtId="0" fontId="75" fillId="0" borderId="1" xfId="197" applyNumberFormat="1" applyFont="1" applyBorder="1" applyAlignment="1">
      <alignment horizontal="center" vertical="center" wrapText="1"/>
    </xf>
    <xf numFmtId="1" fontId="6" fillId="68" borderId="1" xfId="197" applyNumberFormat="1" applyFont="1" applyFill="1" applyBorder="1" applyAlignment="1">
      <alignment horizontal="center" vertical="center" wrapText="1"/>
    </xf>
    <xf numFmtId="4" fontId="6" fillId="68" borderId="1" xfId="197" applyNumberFormat="1" applyFont="1" applyFill="1" applyBorder="1" applyAlignment="1">
      <alignment horizontal="left" vertical="center" wrapText="1"/>
    </xf>
    <xf numFmtId="168" fontId="75" fillId="29" borderId="1" xfId="42" applyFont="1" applyFill="1" applyBorder="1" applyAlignment="1">
      <alignment horizontal="center" vertical="center" wrapText="1"/>
    </xf>
  </cellXfs>
  <cellStyles count="200">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35" xfId="198"/>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9"/>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4FA76A"/>
      <color rgb="FFFFFF99"/>
      <color rgb="FF6EBA86"/>
      <color rgb="FF0EA632"/>
      <color rgb="FF8DCC7E"/>
      <color rgb="FF9FF7B4"/>
      <color rgb="FFFFCC66"/>
      <color rgb="FF98F6AE"/>
      <color rgb="FF6DF3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25</xdr:row>
      <xdr:rowOff>28575</xdr:rowOff>
    </xdr:from>
    <xdr:to>
      <xdr:col>7</xdr:col>
      <xdr:colOff>47626</xdr:colOff>
      <xdr:row>25</xdr:row>
      <xdr:rowOff>521105</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26</xdr:row>
      <xdr:rowOff>76200</xdr:rowOff>
    </xdr:from>
    <xdr:to>
      <xdr:col>8</xdr:col>
      <xdr:colOff>11781</xdr:colOff>
      <xdr:row>28</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v>0</v>
          </cell>
          <cell r="B2" t="str">
            <v>S U M Á R I O</v>
          </cell>
          <cell r="C2">
            <v>0</v>
          </cell>
          <cell r="D2">
            <v>0</v>
          </cell>
        </row>
        <row r="3">
          <cell r="A3" t="str">
            <v>DADOS DO RELAT</v>
          </cell>
          <cell r="B3" t="str">
            <v>RIO</v>
          </cell>
          <cell r="C3">
            <v>0</v>
          </cell>
          <cell r="D3">
            <v>0</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v>0</v>
          </cell>
          <cell r="D6">
            <v>0</v>
          </cell>
        </row>
        <row r="7">
          <cell r="A7" t="str">
            <v>| VERSÃO</v>
          </cell>
          <cell r="B7" t="str">
            <v>00</v>
          </cell>
          <cell r="C7">
            <v>0</v>
          </cell>
          <cell r="D7">
            <v>0</v>
          </cell>
        </row>
        <row r="8">
          <cell r="A8" t="str">
            <v>+-------------</v>
          </cell>
          <cell r="B8" t="str">
            <v>----------------------------------------------------------------------</v>
          </cell>
          <cell r="C8" t="str">
            <v>--------------------</v>
          </cell>
          <cell r="D8" t="str">
            <v>----------------------</v>
          </cell>
        </row>
        <row r="9">
          <cell r="A9" t="str">
            <v>DADOS DA SOLIC</v>
          </cell>
          <cell r="B9" t="str">
            <v>TAÇÃO</v>
          </cell>
          <cell r="C9">
            <v>0</v>
          </cell>
          <cell r="D9">
            <v>0</v>
          </cell>
        </row>
        <row r="10">
          <cell r="A10" t="str">
            <v>+-------------</v>
          </cell>
          <cell r="B10" t="str">
            <v>----------------------------------------------------------------------</v>
          </cell>
          <cell r="C10" t="str">
            <v>--------------------</v>
          </cell>
          <cell r="D10" t="str">
            <v>----------------------</v>
          </cell>
        </row>
        <row r="11">
          <cell r="A11" t="str">
            <v>| PROTOCOLO</v>
          </cell>
          <cell r="B11" t="str">
            <v>000123658</v>
          </cell>
          <cell r="C11">
            <v>0</v>
          </cell>
          <cell r="D11">
            <v>0</v>
          </cell>
        </row>
        <row r="12">
          <cell r="A12" t="str">
            <v>| USUÁRIO</v>
          </cell>
          <cell r="B12" t="str">
            <v>C111995 - LUCIANO KANACILO</v>
          </cell>
          <cell r="C12">
            <v>0</v>
          </cell>
          <cell r="D12">
            <v>0</v>
          </cell>
        </row>
        <row r="13">
          <cell r="A13" t="str">
            <v>| LOTAÇÃO</v>
          </cell>
          <cell r="B13" t="str">
            <v>NACIONAL</v>
          </cell>
          <cell r="C13">
            <v>0</v>
          </cell>
          <cell r="D13">
            <v>0</v>
          </cell>
        </row>
        <row r="14">
          <cell r="A14" t="str">
            <v>| PARÂMETROS</v>
          </cell>
          <cell r="B14">
            <v>0</v>
          </cell>
          <cell r="C14">
            <v>0</v>
          </cell>
          <cell r="D14">
            <v>0</v>
          </cell>
        </row>
        <row r="15">
          <cell r="A15" t="str">
            <v>|</v>
          </cell>
          <cell r="B15" t="str">
            <v>ABRANGÊNCIA : NACIONAL</v>
          </cell>
          <cell r="C15">
            <v>0</v>
          </cell>
          <cell r="D15">
            <v>0</v>
          </cell>
        </row>
        <row r="16">
          <cell r="A16" t="str">
            <v>|</v>
          </cell>
          <cell r="B16" t="str">
            <v>LOCALIDADE : CUIABA</v>
          </cell>
          <cell r="C16">
            <v>0</v>
          </cell>
          <cell r="D16">
            <v>0</v>
          </cell>
        </row>
        <row r="17">
          <cell r="A17" t="str">
            <v>|</v>
          </cell>
          <cell r="B17" t="str">
            <v>VÍNCULO : CAIXA REFERENCIAL</v>
          </cell>
          <cell r="C17">
            <v>0</v>
          </cell>
          <cell r="D17">
            <v>0</v>
          </cell>
        </row>
        <row r="18">
          <cell r="A18" t="str">
            <v>|</v>
          </cell>
          <cell r="B18" t="str">
            <v>DATA DE PREÇO : 07/2011</v>
          </cell>
          <cell r="C18">
            <v>0</v>
          </cell>
          <cell r="D18">
            <v>0</v>
          </cell>
        </row>
        <row r="19">
          <cell r="A19" t="str">
            <v>|</v>
          </cell>
          <cell r="B19" t="str">
            <v>DATA DE RT : 01/07/2011</v>
          </cell>
          <cell r="C19">
            <v>0</v>
          </cell>
          <cell r="D19">
            <v>0</v>
          </cell>
        </row>
        <row r="20">
          <cell r="A20" t="str">
            <v>|</v>
          </cell>
          <cell r="B20" t="str">
            <v>NÍVEL DE PREÇO : MEDIANO</v>
          </cell>
          <cell r="C20">
            <v>0</v>
          </cell>
          <cell r="D20">
            <v>0</v>
          </cell>
        </row>
        <row r="21">
          <cell r="A21" t="str">
            <v>|</v>
          </cell>
          <cell r="B21" t="str">
            <v>ENCARGOS : S</v>
          </cell>
          <cell r="C21">
            <v>0</v>
          </cell>
          <cell r="D21">
            <v>0</v>
          </cell>
        </row>
        <row r="22">
          <cell r="A22" t="str">
            <v>|</v>
          </cell>
          <cell r="B22" t="str">
            <v>CLASSES A SUPRIMIR : NENHUMA</v>
          </cell>
          <cell r="C22">
            <v>0</v>
          </cell>
          <cell r="D22">
            <v>0</v>
          </cell>
        </row>
        <row r="23">
          <cell r="A23" t="str">
            <v>|</v>
          </cell>
          <cell r="B23">
            <v>0</v>
          </cell>
          <cell r="C23">
            <v>0</v>
          </cell>
          <cell r="D23">
            <v>0</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v>0</v>
          </cell>
          <cell r="D26">
            <v>0</v>
          </cell>
        </row>
        <row r="27">
          <cell r="A27" t="str">
            <v>ABRANGÊNCIA :</v>
          </cell>
          <cell r="B27" t="str">
            <v>ACIONAL LOCALIDADE : CUI</v>
          </cell>
          <cell r="C27" t="str">
            <v>ABA</v>
          </cell>
          <cell r="D27">
            <v>0</v>
          </cell>
        </row>
        <row r="28">
          <cell r="A28" t="str">
            <v>REF.COLETA : M</v>
          </cell>
          <cell r="B28" t="str">
            <v>DIANO</v>
          </cell>
          <cell r="C28" t="str">
            <v>DATA DE</v>
          </cell>
          <cell r="D28" t="str">
            <v>REÇO : 07/2011</v>
          </cell>
        </row>
        <row r="29">
          <cell r="A29" t="str">
            <v>ASTU</v>
          </cell>
          <cell r="B29" t="str">
            <v>ASSENTAMENTO DE TUBOS E PECAS</v>
          </cell>
          <cell r="C29">
            <v>0</v>
          </cell>
          <cell r="D29">
            <v>0</v>
          </cell>
        </row>
        <row r="30">
          <cell r="A30">
            <v>45</v>
          </cell>
          <cell r="B30" t="str">
            <v>FORNEC E/OU ASSENT DE TUBO DE FERRO FUNDIDO JUNTA ELASTICA</v>
          </cell>
          <cell r="C30">
            <v>0</v>
          </cell>
          <cell r="D30">
            <v>0</v>
          </cell>
        </row>
        <row r="31">
          <cell r="A31">
            <v>73887</v>
          </cell>
          <cell r="B31" t="str">
            <v>ASSENTAMENTO DE TUBO DE FERRO FUNDIDO COM JUNTA ELASTICA</v>
          </cell>
          <cell r="C31">
            <v>0</v>
          </cell>
          <cell r="D31">
            <v>0</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v>0</v>
          </cell>
          <cell r="D49">
            <v>0</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v>0</v>
          </cell>
          <cell r="D51">
            <v>0</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v>0</v>
          </cell>
          <cell r="D54">
            <v>0</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v>0</v>
          </cell>
          <cell r="D56">
            <v>0</v>
          </cell>
        </row>
        <row r="57">
          <cell r="A57">
            <v>73840</v>
          </cell>
          <cell r="B57" t="str">
            <v>ASSENTAMENTO TUBO PVC, RPVC, PVC DEFOFO, PRFV P/ESGOTO COM JE</v>
          </cell>
          <cell r="C57">
            <v>0</v>
          </cell>
          <cell r="D57">
            <v>0</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v>0</v>
          </cell>
          <cell r="D64">
            <v>0</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v>0</v>
          </cell>
          <cell r="D80">
            <v>0</v>
          </cell>
        </row>
        <row r="81">
          <cell r="A81">
            <v>73812</v>
          </cell>
          <cell r="B81" t="str">
            <v>ASSENTAMENTO DE MANILHAS E CONEXOES CERAMICAS</v>
          </cell>
          <cell r="C81">
            <v>0</v>
          </cell>
          <cell r="D81">
            <v>0</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v>0</v>
          </cell>
          <cell r="D83">
            <v>0</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v>0</v>
          </cell>
          <cell r="D85">
            <v>0</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v>0</v>
          </cell>
          <cell r="D92">
            <v>0</v>
          </cell>
        </row>
        <row r="93">
          <cell r="A93">
            <v>73879</v>
          </cell>
          <cell r="B93" t="str">
            <v>ASSENTAMENTO DE TUBOS DE CONCRETO COM ANEL DE BORRACHA</v>
          </cell>
          <cell r="C93">
            <v>0</v>
          </cell>
          <cell r="D93">
            <v>0</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v>0</v>
          </cell>
          <cell r="D103">
            <v>0</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v>0</v>
          </cell>
          <cell r="D106">
            <v>0</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v>0</v>
          </cell>
          <cell r="D107">
            <v>0</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v>0</v>
          </cell>
          <cell r="D111">
            <v>0</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v>0</v>
          </cell>
          <cell r="D113">
            <v>0</v>
          </cell>
        </row>
        <row r="114">
          <cell r="A114">
            <v>73884</v>
          </cell>
          <cell r="B114" t="str">
            <v>INSTALACAO DE VALVULA OU REGISTRO C/JUNTA FLANGEADA</v>
          </cell>
          <cell r="C114">
            <v>0</v>
          </cell>
          <cell r="D114">
            <v>0</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v>0</v>
          </cell>
          <cell r="D131">
            <v>0</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v>0</v>
          </cell>
          <cell r="D144">
            <v>0</v>
          </cell>
        </row>
        <row r="145">
          <cell r="A145">
            <v>73839</v>
          </cell>
          <cell r="B145" t="str">
            <v>ASSENTAMENTO DE TUBO DE ACO COM JUNTA ELASTICA - COMP = 6,0 M</v>
          </cell>
          <cell r="C145">
            <v>0</v>
          </cell>
          <cell r="D145">
            <v>0</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v>0</v>
          </cell>
          <cell r="D161">
            <v>0</v>
          </cell>
        </row>
        <row r="162">
          <cell r="A162">
            <v>1</v>
          </cell>
          <cell r="B162" t="str">
            <v>CONSTRUCAO DO CANTEIRO</v>
          </cell>
          <cell r="C162">
            <v>0</v>
          </cell>
          <cell r="D162">
            <v>0</v>
          </cell>
        </row>
        <row r="163">
          <cell r="A163">
            <v>73752</v>
          </cell>
          <cell r="B163" t="str">
            <v>SANITARIO C/VASO/CHUVEIRO PARA PESSOAL DE OBRA</v>
          </cell>
          <cell r="C163">
            <v>0</v>
          </cell>
          <cell r="D163">
            <v>0</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v>0</v>
          </cell>
          <cell r="D165">
            <v>0</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v>0</v>
          </cell>
          <cell r="D167">
            <v>0</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v>0</v>
          </cell>
          <cell r="D169">
            <v>0</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v>0</v>
          </cell>
          <cell r="D171">
            <v>0</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v>0</v>
          </cell>
          <cell r="D173">
            <v>0</v>
          </cell>
        </row>
        <row r="174">
          <cell r="A174">
            <v>74209</v>
          </cell>
          <cell r="B174" t="str">
            <v>AQUISICAO E ASSENTAMENTO PLACA DE OBRA</v>
          </cell>
          <cell r="C174">
            <v>0</v>
          </cell>
          <cell r="D174">
            <v>0</v>
          </cell>
        </row>
        <row r="175">
          <cell r="A175" t="str">
            <v>74209/001</v>
          </cell>
          <cell r="B175" t="str">
            <v>PLACA DE OBRA EM CHAPA DE ACO GALVANIZADO</v>
          </cell>
          <cell r="C175" t="str">
            <v>M2</v>
          </cell>
          <cell r="D175">
            <v>167.96</v>
          </cell>
        </row>
        <row r="176">
          <cell r="A176">
            <v>4</v>
          </cell>
          <cell r="B176" t="str">
            <v>MOBILIZACAO E DESMOBILIZACAO</v>
          </cell>
          <cell r="C176">
            <v>0</v>
          </cell>
          <cell r="D176">
            <v>0</v>
          </cell>
        </row>
        <row r="177">
          <cell r="A177">
            <v>73756</v>
          </cell>
          <cell r="B177" t="str">
            <v>MONTAGEM E DESMONTAGEM USINA DE CONCRETO</v>
          </cell>
          <cell r="C177">
            <v>0</v>
          </cell>
          <cell r="D177">
            <v>0</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v>0</v>
          </cell>
          <cell r="D179">
            <v>0</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v>0</v>
          </cell>
          <cell r="D185">
            <v>0</v>
          </cell>
        </row>
        <row r="186">
          <cell r="A186">
            <v>73</v>
          </cell>
          <cell r="B186" t="str">
            <v>MADEIRAMENTO</v>
          </cell>
          <cell r="C186">
            <v>0</v>
          </cell>
          <cell r="D186">
            <v>0</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v>0</v>
          </cell>
          <cell r="D192">
            <v>0</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v>0</v>
          </cell>
          <cell r="D196">
            <v>0</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v>0</v>
          </cell>
          <cell r="D217">
            <v>0</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v>0</v>
          </cell>
          <cell r="D222">
            <v>0</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v>0</v>
          </cell>
          <cell r="D230">
            <v>0</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v>0</v>
          </cell>
          <cell r="D232">
            <v>0</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v>0</v>
          </cell>
          <cell r="D238">
            <v>0</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v>0</v>
          </cell>
          <cell r="D240">
            <v>0</v>
          </cell>
        </row>
        <row r="241">
          <cell r="A241">
            <v>73866</v>
          </cell>
          <cell r="B241" t="str">
            <v>ESTRUTURA DE ACO</v>
          </cell>
          <cell r="C241">
            <v>0</v>
          </cell>
          <cell r="D241">
            <v>0</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v>0</v>
          </cell>
          <cell r="D251">
            <v>0</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v>0</v>
          </cell>
          <cell r="D257">
            <v>0</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v>0</v>
          </cell>
          <cell r="D259">
            <v>0</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v>0</v>
          </cell>
          <cell r="D265">
            <v>0</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v>0</v>
          </cell>
          <cell r="D269">
            <v>0</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v>0</v>
          </cell>
          <cell r="D274">
            <v>0</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v>0</v>
          </cell>
          <cell r="D276">
            <v>0</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v>0</v>
          </cell>
          <cell r="D278">
            <v>0</v>
          </cell>
        </row>
        <row r="279">
          <cell r="A279">
            <v>73744</v>
          </cell>
          <cell r="B279" t="str">
            <v>CUMIEIRA DE FIBROCIMENTO</v>
          </cell>
          <cell r="C279">
            <v>0</v>
          </cell>
          <cell r="D279">
            <v>0</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v>0</v>
          </cell>
          <cell r="D281">
            <v>0</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v>0</v>
          </cell>
          <cell r="D284">
            <v>0</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v>0</v>
          </cell>
          <cell r="D287">
            <v>0</v>
          </cell>
        </row>
        <row r="288">
          <cell r="A288" t="str">
            <v>74158/001</v>
          </cell>
          <cell r="B288" t="str">
            <v>CONSERVACAO DE CALHAS METALICAS</v>
          </cell>
          <cell r="C288" t="str">
            <v>M</v>
          </cell>
          <cell r="D288">
            <v>7.41</v>
          </cell>
        </row>
        <row r="289">
          <cell r="A289">
            <v>86</v>
          </cell>
          <cell r="B289" t="str">
            <v>RUFO METALICO</v>
          </cell>
          <cell r="C289">
            <v>0</v>
          </cell>
          <cell r="D289">
            <v>0</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v>0</v>
          </cell>
          <cell r="D294">
            <v>0</v>
          </cell>
        </row>
        <row r="295">
          <cell r="A295">
            <v>73868</v>
          </cell>
          <cell r="B295" t="str">
            <v>RUFOS PARA COBERTURAS EM TELHAS FIBROCIMENTO</v>
          </cell>
          <cell r="C295">
            <v>0</v>
          </cell>
          <cell r="D295">
            <v>0</v>
          </cell>
        </row>
        <row r="296">
          <cell r="A296" t="str">
            <v>73868/001</v>
          </cell>
          <cell r="B296" t="str">
            <v>RUFO EM FIBROCIMENTO, INCLUSO ACESSORIOS DE FIXACAO E VEDACAO</v>
          </cell>
          <cell r="C296" t="str">
            <v>M</v>
          </cell>
          <cell r="D296">
            <v>28.32</v>
          </cell>
        </row>
        <row r="297">
          <cell r="A297">
            <v>88</v>
          </cell>
          <cell r="B297" t="str">
            <v>RUFO EM CONCRETO</v>
          </cell>
          <cell r="C297">
            <v>0</v>
          </cell>
          <cell r="D297">
            <v>0</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v>0</v>
          </cell>
          <cell r="D299">
            <v>0</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v>0</v>
          </cell>
          <cell r="D301">
            <v>0</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v>0</v>
          </cell>
          <cell r="D303">
            <v>0</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v>0</v>
          </cell>
          <cell r="D309">
            <v>0</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v>0</v>
          </cell>
          <cell r="D312">
            <v>0</v>
          </cell>
        </row>
        <row r="313">
          <cell r="A313">
            <v>26</v>
          </cell>
          <cell r="B313" t="str">
            <v>ESGOTAMENTO COM BOMBA</v>
          </cell>
          <cell r="C313">
            <v>0</v>
          </cell>
          <cell r="D313">
            <v>0</v>
          </cell>
        </row>
        <row r="314">
          <cell r="A314">
            <v>73891</v>
          </cell>
          <cell r="B314" t="str">
            <v>ESGOTAMENTO COM BOMBAS</v>
          </cell>
          <cell r="C314">
            <v>0</v>
          </cell>
          <cell r="D314">
            <v>0</v>
          </cell>
        </row>
        <row r="315">
          <cell r="A315" t="str">
            <v>73891/001</v>
          </cell>
          <cell r="B315" t="str">
            <v>ESGOTAMENTO COM MOTO-BOMBA AUTOESCOVANTE</v>
          </cell>
          <cell r="C315" t="str">
            <v>H</v>
          </cell>
          <cell r="D315">
            <v>4.53</v>
          </cell>
        </row>
        <row r="316">
          <cell r="A316">
            <v>27</v>
          </cell>
          <cell r="B316" t="str">
            <v>REBAIXAMENTO DO LENCOL FREATICO</v>
          </cell>
          <cell r="C316">
            <v>0</v>
          </cell>
          <cell r="D316">
            <v>0</v>
          </cell>
        </row>
        <row r="317">
          <cell r="A317">
            <v>73882</v>
          </cell>
          <cell r="B317" t="str">
            <v>MEIA CANA DE CONCRETO</v>
          </cell>
          <cell r="C317">
            <v>0</v>
          </cell>
          <cell r="D317">
            <v>0</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v>0</v>
          </cell>
          <cell r="D323">
            <v>0</v>
          </cell>
        </row>
        <row r="324">
          <cell r="A324" t="str">
            <v>73893/001</v>
          </cell>
          <cell r="B324" t="str">
            <v>REBAIXAMENTO DE LENCOL FREATICO COM TUBO DE CONCRETO CA-1 DN 800</v>
          </cell>
          <cell r="C324" t="str">
            <v>M</v>
          </cell>
          <cell r="D324">
            <v>86.88</v>
          </cell>
        </row>
        <row r="325">
          <cell r="A325">
            <v>28</v>
          </cell>
          <cell r="B325" t="str">
            <v>DRENOS</v>
          </cell>
          <cell r="C325">
            <v>0</v>
          </cell>
          <cell r="D325">
            <v>0</v>
          </cell>
        </row>
        <row r="326">
          <cell r="A326">
            <v>73816</v>
          </cell>
          <cell r="B326" t="str">
            <v>DRENAGEM SUBTERRANEA</v>
          </cell>
          <cell r="C326">
            <v>0</v>
          </cell>
          <cell r="D326">
            <v>0</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v>0</v>
          </cell>
          <cell r="D329">
            <v>0</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v>0</v>
          </cell>
          <cell r="D333">
            <v>0</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v>0</v>
          </cell>
          <cell r="D337">
            <v>0</v>
          </cell>
        </row>
        <row r="338">
          <cell r="A338" t="str">
            <v>73902/001</v>
          </cell>
          <cell r="B338" t="str">
            <v>CAMADA DRENANTE COM BRITA NUM 3</v>
          </cell>
          <cell r="C338" t="str">
            <v>M3</v>
          </cell>
          <cell r="D338">
            <v>117.17</v>
          </cell>
        </row>
        <row r="339">
          <cell r="A339">
            <v>73968</v>
          </cell>
          <cell r="B339" t="str">
            <v>COLOCACAO DE MANTA - MMA</v>
          </cell>
          <cell r="C339">
            <v>0</v>
          </cell>
          <cell r="D339">
            <v>0</v>
          </cell>
        </row>
        <row r="340">
          <cell r="A340" t="str">
            <v>73968/001</v>
          </cell>
          <cell r="B340" t="str">
            <v>COLOCACAO MANTA IMPERMEABILIZANTE</v>
          </cell>
          <cell r="C340" t="str">
            <v>M2</v>
          </cell>
          <cell r="D340">
            <v>30.88</v>
          </cell>
        </row>
        <row r="341">
          <cell r="A341">
            <v>73969</v>
          </cell>
          <cell r="B341" t="str">
            <v>DRENOS DE CHORUME EM TUBOS DRENANTES - MMA</v>
          </cell>
          <cell r="C341">
            <v>0</v>
          </cell>
          <cell r="D341">
            <v>0</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v>0</v>
          </cell>
          <cell r="D343">
            <v>0</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v>0</v>
          </cell>
          <cell r="D346">
            <v>0</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v>0</v>
          </cell>
          <cell r="D348">
            <v>0</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v>0</v>
          </cell>
          <cell r="D350">
            <v>0</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v>0</v>
          </cell>
          <cell r="D356">
            <v>0</v>
          </cell>
        </row>
        <row r="357">
          <cell r="A357">
            <v>73890</v>
          </cell>
          <cell r="B357" t="str">
            <v>ENSECADEIRA DE MADEIRA</v>
          </cell>
          <cell r="C357">
            <v>0</v>
          </cell>
          <cell r="D357">
            <v>0</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v>0</v>
          </cell>
          <cell r="D360">
            <v>0</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v>0</v>
          </cell>
          <cell r="D362">
            <v>0</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v>0</v>
          </cell>
          <cell r="D366">
            <v>0</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v>0</v>
          </cell>
          <cell r="D369">
            <v>0</v>
          </cell>
        </row>
        <row r="370">
          <cell r="A370">
            <v>73843</v>
          </cell>
          <cell r="B370" t="str">
            <v>MURO DE ARRIMO DE CONCRETO</v>
          </cell>
          <cell r="C370">
            <v>0</v>
          </cell>
          <cell r="D370">
            <v>0</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v>0</v>
          </cell>
          <cell r="D372">
            <v>0</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v>0</v>
          </cell>
          <cell r="D375">
            <v>0</v>
          </cell>
        </row>
        <row r="376">
          <cell r="A376">
            <v>74150</v>
          </cell>
          <cell r="B376" t="str">
            <v>VALETA E SAIDAS LATERAIS D AGU</v>
          </cell>
          <cell r="C376">
            <v>0</v>
          </cell>
          <cell r="D376">
            <v>0</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v>0</v>
          </cell>
          <cell r="D378">
            <v>0</v>
          </cell>
        </row>
        <row r="379">
          <cell r="A379">
            <v>73772</v>
          </cell>
          <cell r="B379" t="str">
            <v>BUEIRO TUBULAR DE CONCRETO ARMADO</v>
          </cell>
          <cell r="C379">
            <v>0</v>
          </cell>
          <cell r="D379">
            <v>0</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v>0</v>
          </cell>
          <cell r="D381">
            <v>0</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v>0</v>
          </cell>
          <cell r="D383">
            <v>0</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v>0</v>
          </cell>
          <cell r="D399">
            <v>0</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v>0</v>
          </cell>
          <cell r="D401">
            <v>0</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v>0</v>
          </cell>
          <cell r="D450">
            <v>0</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v>0</v>
          </cell>
          <cell r="D459">
            <v>0</v>
          </cell>
        </row>
        <row r="460">
          <cell r="A460" t="str">
            <v>74162/001</v>
          </cell>
          <cell r="B460" t="str">
            <v>CAIXA DE CONCRETO, ALTURA = 1,00 METRO, DIAMETRO REGISTRO &lt; 150 MM</v>
          </cell>
          <cell r="C460" t="str">
            <v>UN</v>
          </cell>
          <cell r="D460">
            <v>65.06</v>
          </cell>
        </row>
        <row r="461">
          <cell r="A461">
            <v>74206</v>
          </cell>
          <cell r="B461" t="str">
            <v>CAIXAS COLETORAS</v>
          </cell>
          <cell r="C461">
            <v>0</v>
          </cell>
          <cell r="D461">
            <v>0</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v>0</v>
          </cell>
          <cell r="D464">
            <v>0</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v>0</v>
          </cell>
          <cell r="D466">
            <v>0</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v>0</v>
          </cell>
          <cell r="D469">
            <v>0</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v>0</v>
          </cell>
          <cell r="D471">
            <v>0</v>
          </cell>
        </row>
        <row r="472">
          <cell r="A472">
            <v>73763</v>
          </cell>
          <cell r="B472" t="str">
            <v>SARJETA E MEIO FIO CONJUGADOS</v>
          </cell>
          <cell r="C472">
            <v>0</v>
          </cell>
          <cell r="D472">
            <v>0</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v>0</v>
          </cell>
          <cell r="D478">
            <v>0</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v>0</v>
          </cell>
          <cell r="D481">
            <v>0</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v>0</v>
          </cell>
          <cell r="D483">
            <v>0</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v>0</v>
          </cell>
          <cell r="D485">
            <v>0</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v>0</v>
          </cell>
          <cell r="D487">
            <v>0</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v>0</v>
          </cell>
          <cell r="D490">
            <v>0</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v>0</v>
          </cell>
          <cell r="D492">
            <v>0</v>
          </cell>
        </row>
        <row r="493">
          <cell r="A493">
            <v>74239</v>
          </cell>
          <cell r="B493" t="str">
            <v>CONSTRUCAO DE SUMIDOURO</v>
          </cell>
          <cell r="C493">
            <v>0</v>
          </cell>
          <cell r="D493">
            <v>0</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v>0</v>
          </cell>
          <cell r="D495">
            <v>0</v>
          </cell>
        </row>
        <row r="496">
          <cell r="A496" t="str">
            <v>74240/001</v>
          </cell>
          <cell r="B496" t="str">
            <v>D INT = 200 CM, H INT = 240 CM</v>
          </cell>
          <cell r="C496" t="str">
            <v>UN</v>
          </cell>
          <cell r="D496">
            <v>2936.8</v>
          </cell>
        </row>
        <row r="497">
          <cell r="A497" t="str">
            <v>ESCO</v>
          </cell>
          <cell r="B497" t="str">
            <v>ESCORAMENTO</v>
          </cell>
          <cell r="C497">
            <v>0</v>
          </cell>
          <cell r="D497">
            <v>0</v>
          </cell>
        </row>
        <row r="498">
          <cell r="A498">
            <v>24</v>
          </cell>
          <cell r="B498" t="str">
            <v>ESCORAMENTO METALICO EM VALAS OU POCOS</v>
          </cell>
          <cell r="C498">
            <v>0</v>
          </cell>
          <cell r="D498">
            <v>0</v>
          </cell>
        </row>
        <row r="499">
          <cell r="A499">
            <v>73877</v>
          </cell>
          <cell r="B499" t="str">
            <v>ESCORAMENTO DE VALAS COM PRANCHOES METALICOS E QUADROS UTILIZANDO LON-GARINAS DE MADEIRA DE 3X5", INCLUSIVE POSTERIOR RETIRADA</v>
          </cell>
          <cell r="C499">
            <v>0</v>
          </cell>
          <cell r="D499">
            <v>0</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v>0</v>
          </cell>
          <cell r="D502">
            <v>0</v>
          </cell>
        </row>
        <row r="503">
          <cell r="A503">
            <v>89</v>
          </cell>
          <cell r="B503" t="str">
            <v>PORTA DE MADEIRA</v>
          </cell>
          <cell r="C503">
            <v>0</v>
          </cell>
          <cell r="D503">
            <v>0</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v>0</v>
          </cell>
          <cell r="D511">
            <v>0</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v>0</v>
          </cell>
          <cell r="D513">
            <v>0</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v>0</v>
          </cell>
          <cell r="D516">
            <v>0</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v>0</v>
          </cell>
          <cell r="D523">
            <v>0</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v>0</v>
          </cell>
          <cell r="D535">
            <v>0</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v>0</v>
          </cell>
          <cell r="D539">
            <v>0</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v>0</v>
          </cell>
          <cell r="D542">
            <v>0</v>
          </cell>
        </row>
        <row r="543">
          <cell r="A543">
            <v>73773</v>
          </cell>
          <cell r="B543" t="str">
            <v>DIVERSOS</v>
          </cell>
          <cell r="C543">
            <v>0</v>
          </cell>
          <cell r="D543">
            <v>0</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v>0</v>
          </cell>
          <cell r="D545">
            <v>0</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v>0</v>
          </cell>
          <cell r="D547">
            <v>0</v>
          </cell>
        </row>
        <row r="548">
          <cell r="A548">
            <v>73668</v>
          </cell>
          <cell r="B548" t="str">
            <v>GUARDA CORPO EM MADEIRA 1A SERRADA APARELHADA</v>
          </cell>
          <cell r="C548" t="str">
            <v>M</v>
          </cell>
          <cell r="D548">
            <v>71.83</v>
          </cell>
        </row>
        <row r="549">
          <cell r="A549">
            <v>92</v>
          </cell>
          <cell r="B549" t="str">
            <v>PORTA E/OU TAMPA DE FERRO</v>
          </cell>
          <cell r="C549">
            <v>0</v>
          </cell>
          <cell r="D549">
            <v>0</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v>0</v>
          </cell>
          <cell r="D553">
            <v>0</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v>0</v>
          </cell>
          <cell r="D558">
            <v>0</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v>0</v>
          </cell>
          <cell r="D561">
            <v>0</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v>0</v>
          </cell>
          <cell r="D565">
            <v>0</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v>0</v>
          </cell>
          <cell r="D567">
            <v>0</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v>0</v>
          </cell>
          <cell r="D573">
            <v>0</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v>0</v>
          </cell>
          <cell r="D575">
            <v>0</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v>0</v>
          </cell>
          <cell r="D577">
            <v>0</v>
          </cell>
        </row>
        <row r="578">
          <cell r="A578" t="str">
            <v>73961/001</v>
          </cell>
          <cell r="B578" t="str">
            <v>JANELA MAXIM AIR CHAPA DOBRADA</v>
          </cell>
          <cell r="C578" t="str">
            <v>M2</v>
          </cell>
          <cell r="D578">
            <v>293.24</v>
          </cell>
        </row>
        <row r="579">
          <cell r="A579">
            <v>73984</v>
          </cell>
          <cell r="B579" t="str">
            <v>JANELA DE FERRO, DE CORRER (SEM VIDRO E PINTURA)</v>
          </cell>
          <cell r="C579">
            <v>0</v>
          </cell>
          <cell r="D579">
            <v>0</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v>0</v>
          </cell>
          <cell r="D582">
            <v>0</v>
          </cell>
        </row>
        <row r="583">
          <cell r="A583">
            <v>73932</v>
          </cell>
          <cell r="B583" t="str">
            <v>GRADE DE FERRO, BARRA CHATA</v>
          </cell>
          <cell r="C583">
            <v>0</v>
          </cell>
          <cell r="D583">
            <v>0</v>
          </cell>
        </row>
        <row r="584">
          <cell r="A584" t="str">
            <v>73932/001</v>
          </cell>
          <cell r="B584" t="str">
            <v>GRADE DE FERRO EM BARRA CHATA 3/16"</v>
          </cell>
          <cell r="C584" t="str">
            <v>M2</v>
          </cell>
          <cell r="D584">
            <v>231.55</v>
          </cell>
        </row>
        <row r="585">
          <cell r="A585">
            <v>95</v>
          </cell>
          <cell r="B585" t="str">
            <v>GUARDA-CORPO DE FERRO</v>
          </cell>
          <cell r="C585">
            <v>0</v>
          </cell>
          <cell r="D585">
            <v>0</v>
          </cell>
        </row>
        <row r="586">
          <cell r="A586">
            <v>73631</v>
          </cell>
          <cell r="B586" t="str">
            <v>GUARDA-CORPO EM TUBO DE ACO GALVANIZADO 1 1/2"</v>
          </cell>
          <cell r="C586" t="str">
            <v>M2</v>
          </cell>
          <cell r="D586">
            <v>197.03</v>
          </cell>
        </row>
        <row r="587">
          <cell r="A587">
            <v>74195</v>
          </cell>
          <cell r="B587" t="str">
            <v>GUARDA-CORPO</v>
          </cell>
          <cell r="C587">
            <v>0</v>
          </cell>
          <cell r="D587">
            <v>0</v>
          </cell>
        </row>
        <row r="588">
          <cell r="A588" t="str">
            <v>74195/001</v>
          </cell>
          <cell r="B588" t="str">
            <v>GUARDA-CORPO COM CORRIMAO EM FERRO BARRA CHATA 3/16"</v>
          </cell>
          <cell r="C588" t="str">
            <v>M</v>
          </cell>
          <cell r="D588">
            <v>270.79000000000002</v>
          </cell>
        </row>
        <row r="589">
          <cell r="A589">
            <v>97</v>
          </cell>
          <cell r="B589" t="str">
            <v>ESCADAS/CORRIMAOS</v>
          </cell>
          <cell r="C589">
            <v>0</v>
          </cell>
          <cell r="D589">
            <v>0</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v>0</v>
          </cell>
          <cell r="D592">
            <v>0</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v>0</v>
          </cell>
          <cell r="D596">
            <v>0</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v>0</v>
          </cell>
          <cell r="D598">
            <v>0</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v>0</v>
          </cell>
          <cell r="D600">
            <v>0</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v>0</v>
          </cell>
          <cell r="D602">
            <v>0</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v>0</v>
          </cell>
          <cell r="D605">
            <v>0</v>
          </cell>
        </row>
        <row r="606">
          <cell r="A606">
            <v>73737</v>
          </cell>
          <cell r="B606" t="str">
            <v>GRADIL ALUMINIO P/VARANDA</v>
          </cell>
          <cell r="C606">
            <v>0</v>
          </cell>
          <cell r="D606">
            <v>0</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v>0</v>
          </cell>
          <cell r="D610">
            <v>0</v>
          </cell>
        </row>
        <row r="611">
          <cell r="A611">
            <v>73736</v>
          </cell>
          <cell r="B611" t="str">
            <v>FORNECIMENTO E ASSENTAMENTO DE FERRAGENS</v>
          </cell>
          <cell r="C611">
            <v>0</v>
          </cell>
          <cell r="D611">
            <v>0</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v>0</v>
          </cell>
          <cell r="D613">
            <v>0</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v>0</v>
          </cell>
          <cell r="D620">
            <v>0</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v>0</v>
          </cell>
          <cell r="D623">
            <v>0</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v>0</v>
          </cell>
          <cell r="D627">
            <v>0</v>
          </cell>
        </row>
        <row r="628">
          <cell r="A628">
            <v>74046</v>
          </cell>
          <cell r="B628" t="str">
            <v>TARJETA</v>
          </cell>
          <cell r="C628">
            <v>0</v>
          </cell>
          <cell r="D628">
            <v>0</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v>0</v>
          </cell>
          <cell r="D631">
            <v>0</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v>0</v>
          </cell>
          <cell r="D640">
            <v>0</v>
          </cell>
        </row>
        <row r="641">
          <cell r="A641" t="str">
            <v>74084/001</v>
          </cell>
          <cell r="B641" t="str">
            <v>PORTA CADEADO COM CADEADO DE ACO 45MM</v>
          </cell>
          <cell r="C641" t="str">
            <v>UN</v>
          </cell>
          <cell r="D641">
            <v>30.59</v>
          </cell>
        </row>
        <row r="642">
          <cell r="A642">
            <v>103</v>
          </cell>
          <cell r="B642" t="str">
            <v>VIDROS/ESPELHOS</v>
          </cell>
          <cell r="C642">
            <v>0</v>
          </cell>
          <cell r="D642">
            <v>0</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v>0</v>
          </cell>
          <cell r="D651">
            <v>0</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v>0</v>
          </cell>
          <cell r="D653">
            <v>0</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v>0</v>
          </cell>
          <cell r="D656">
            <v>0</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v>0</v>
          </cell>
          <cell r="D658">
            <v>0</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v>0</v>
          </cell>
          <cell r="D660">
            <v>0</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v>0</v>
          </cell>
          <cell r="D663">
            <v>0</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v>0</v>
          </cell>
          <cell r="D665">
            <v>0</v>
          </cell>
        </row>
        <row r="666">
          <cell r="A666" t="str">
            <v>73809/001</v>
          </cell>
          <cell r="B666" t="str">
            <v>JANELA DE ALUMINIO TIPO MAXIM-AIR, SERIE 25</v>
          </cell>
          <cell r="C666" t="str">
            <v>M2</v>
          </cell>
          <cell r="D666">
            <v>590.97</v>
          </cell>
        </row>
        <row r="667">
          <cell r="A667">
            <v>74067</v>
          </cell>
          <cell r="B667" t="str">
            <v>JANELA DE ALUMÍNIO, DE CORRER</v>
          </cell>
          <cell r="C667">
            <v>0</v>
          </cell>
          <cell r="D667">
            <v>0</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v>0</v>
          </cell>
          <cell r="D672">
            <v>0</v>
          </cell>
        </row>
        <row r="673">
          <cell r="A673">
            <v>73908</v>
          </cell>
          <cell r="B673" t="str">
            <v>CANTONEIRA DE ALUMÍNIO</v>
          </cell>
          <cell r="C673">
            <v>0</v>
          </cell>
          <cell r="D673">
            <v>0</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v>0</v>
          </cell>
          <cell r="D676">
            <v>0</v>
          </cell>
        </row>
        <row r="677">
          <cell r="A677">
            <v>284</v>
          </cell>
          <cell r="B677" t="str">
            <v>FORNEC. DE MAT. BRITADO C/OU S/CARGA, DESCARGA E TRANSPORTE</v>
          </cell>
          <cell r="C677">
            <v>0</v>
          </cell>
          <cell r="D677">
            <v>0</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v>0</v>
          </cell>
          <cell r="D679">
            <v>0</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v>0</v>
          </cell>
          <cell r="D681">
            <v>0</v>
          </cell>
        </row>
        <row r="682">
          <cell r="A682">
            <v>38</v>
          </cell>
          <cell r="B682" t="str">
            <v>TUBULOES</v>
          </cell>
          <cell r="C682">
            <v>0</v>
          </cell>
          <cell r="D682">
            <v>0</v>
          </cell>
        </row>
        <row r="683">
          <cell r="A683">
            <v>73761</v>
          </cell>
          <cell r="B683" t="str">
            <v>ARRASAMENTO DE TUBULAO DE CONCRETO ARMADO</v>
          </cell>
          <cell r="C683">
            <v>0</v>
          </cell>
          <cell r="D683">
            <v>0</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v>0</v>
          </cell>
          <cell r="D689">
            <v>0</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v>0</v>
          </cell>
          <cell r="D693">
            <v>0</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v>0</v>
          </cell>
          <cell r="D696">
            <v>0</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v>0</v>
          </cell>
          <cell r="D698">
            <v>0</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v>0</v>
          </cell>
          <cell r="D700">
            <v>0</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v>0</v>
          </cell>
          <cell r="D704">
            <v>0</v>
          </cell>
        </row>
        <row r="705">
          <cell r="A705">
            <v>73894</v>
          </cell>
          <cell r="B705" t="str">
            <v>LASTRO DE PEDRA MARROADA - 50.620</v>
          </cell>
          <cell r="C705">
            <v>0</v>
          </cell>
          <cell r="D705">
            <v>0</v>
          </cell>
        </row>
        <row r="706">
          <cell r="A706" t="str">
            <v>73894/001</v>
          </cell>
          <cell r="B706" t="str">
            <v>LASTRO DE PEDRA MARROADA - 50620</v>
          </cell>
          <cell r="C706" t="str">
            <v>M3</v>
          </cell>
          <cell r="D706">
            <v>102.75</v>
          </cell>
        </row>
        <row r="707">
          <cell r="A707">
            <v>74164</v>
          </cell>
          <cell r="B707" t="str">
            <v>LASTRO DE PEDRA BRITADA E FUNDACOES EM BALDRAME</v>
          </cell>
          <cell r="C707">
            <v>0</v>
          </cell>
          <cell r="D707">
            <v>0</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v>0</v>
          </cell>
          <cell r="D712">
            <v>0</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v>0</v>
          </cell>
          <cell r="D724">
            <v>0</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v>0</v>
          </cell>
          <cell r="D726">
            <v>0</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v>0</v>
          </cell>
          <cell r="D728">
            <v>0</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v>0</v>
          </cell>
          <cell r="D730">
            <v>0</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v>0</v>
          </cell>
          <cell r="D735">
            <v>0</v>
          </cell>
        </row>
        <row r="736">
          <cell r="A736" t="str">
            <v>73989/001</v>
          </cell>
          <cell r="B736" t="str">
            <v>FORMA PLANA EM CHAPA COMPENSADA RESINADA, ESTRUTURAL, E = 14 MM.</v>
          </cell>
          <cell r="C736" t="str">
            <v>M2</v>
          </cell>
          <cell r="D736">
            <v>44.79</v>
          </cell>
        </row>
        <row r="737">
          <cell r="A737">
            <v>73993</v>
          </cell>
          <cell r="B737" t="str">
            <v>FORMAS E CIMBRAMENTO</v>
          </cell>
          <cell r="C737">
            <v>0</v>
          </cell>
          <cell r="D737">
            <v>0</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v>0</v>
          </cell>
          <cell r="D739">
            <v>0</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v>0</v>
          </cell>
          <cell r="D742">
            <v>0</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v>0</v>
          </cell>
          <cell r="D747">
            <v>0</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v>0</v>
          </cell>
          <cell r="D755">
            <v>0</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v>0</v>
          </cell>
          <cell r="D759">
            <v>0</v>
          </cell>
        </row>
        <row r="760">
          <cell r="A760" t="str">
            <v>74107/001</v>
          </cell>
          <cell r="B760" t="str">
            <v>ESCORAMENTO DE LAJE PRE-MOLDADA</v>
          </cell>
          <cell r="C760" t="str">
            <v>M2</v>
          </cell>
          <cell r="D760">
            <v>14.1</v>
          </cell>
        </row>
        <row r="761">
          <cell r="A761">
            <v>42</v>
          </cell>
          <cell r="B761" t="str">
            <v>ARMADURAS</v>
          </cell>
          <cell r="C761">
            <v>0</v>
          </cell>
          <cell r="D761">
            <v>0</v>
          </cell>
        </row>
        <row r="762">
          <cell r="A762">
            <v>73771</v>
          </cell>
          <cell r="B762" t="str">
            <v>TIRANTES</v>
          </cell>
          <cell r="C762">
            <v>0</v>
          </cell>
          <cell r="D762">
            <v>0</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v>0</v>
          </cell>
          <cell r="D764">
            <v>0</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v>0</v>
          </cell>
          <cell r="D767">
            <v>0</v>
          </cell>
        </row>
        <row r="768">
          <cell r="A768" t="str">
            <v>73990/001</v>
          </cell>
          <cell r="B768" t="str">
            <v>ARMACAO ACO CA-50 P/1,0M3 DE CONCRETO</v>
          </cell>
          <cell r="C768" t="str">
            <v>UN</v>
          </cell>
          <cell r="D768">
            <v>417.55</v>
          </cell>
        </row>
        <row r="769">
          <cell r="A769">
            <v>73994</v>
          </cell>
          <cell r="B769" t="str">
            <v>ARMACAO EM TELA SOLDADA</v>
          </cell>
          <cell r="C769">
            <v>0</v>
          </cell>
          <cell r="D769">
            <v>0</v>
          </cell>
        </row>
        <row r="770">
          <cell r="A770" t="str">
            <v>73994/001</v>
          </cell>
          <cell r="B770" t="str">
            <v>ARMACAO EM TELA SOLDADA Q-138 (ACO CA-60 4,2MM C/10CM)</v>
          </cell>
          <cell r="C770" t="str">
            <v>KG</v>
          </cell>
          <cell r="D770">
            <v>6.34</v>
          </cell>
        </row>
        <row r="771">
          <cell r="A771">
            <v>74024</v>
          </cell>
          <cell r="B771" t="str">
            <v>ARMAÇÃO PARA ESTACAS</v>
          </cell>
          <cell r="C771">
            <v>0</v>
          </cell>
          <cell r="D771">
            <v>0</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v>0</v>
          </cell>
          <cell r="D773">
            <v>0</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v>0</v>
          </cell>
          <cell r="D778">
            <v>0</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v>0</v>
          </cell>
          <cell r="D797">
            <v>0</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v>0</v>
          </cell>
          <cell r="D799">
            <v>0</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v>0</v>
          </cell>
          <cell r="D802">
            <v>0</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v>0</v>
          </cell>
          <cell r="D805">
            <v>0</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v>0</v>
          </cell>
          <cell r="D813">
            <v>0</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v>0</v>
          </cell>
          <cell r="D815">
            <v>0</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v>0</v>
          </cell>
          <cell r="D818">
            <v>0</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v>0</v>
          </cell>
          <cell r="D820">
            <v>0</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v>0</v>
          </cell>
          <cell r="D822">
            <v>0</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v>0</v>
          </cell>
          <cell r="D827">
            <v>0</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v>0</v>
          </cell>
          <cell r="D829">
            <v>0</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v>0</v>
          </cell>
          <cell r="D834">
            <v>0</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v>0</v>
          </cell>
          <cell r="D843">
            <v>0</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v>0</v>
          </cell>
          <cell r="D848">
            <v>0</v>
          </cell>
        </row>
        <row r="849">
          <cell r="A849" t="str">
            <v>74251/001</v>
          </cell>
          <cell r="B849" t="str">
            <v>TRATAMENTO DE SUP. CONC. APARENTE C/VERNIZ</v>
          </cell>
          <cell r="C849" t="str">
            <v>M2</v>
          </cell>
          <cell r="D849">
            <v>6.01</v>
          </cell>
        </row>
        <row r="850">
          <cell r="A850">
            <v>44</v>
          </cell>
          <cell r="B850" t="str">
            <v>LAJE PRE-FABRICADA</v>
          </cell>
          <cell r="C850">
            <v>0</v>
          </cell>
          <cell r="D850">
            <v>0</v>
          </cell>
        </row>
        <row r="851">
          <cell r="A851">
            <v>74141</v>
          </cell>
          <cell r="B851" t="str">
            <v>LAJE PRE-MOLDADA</v>
          </cell>
          <cell r="C851">
            <v>0</v>
          </cell>
          <cell r="D851">
            <v>0</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v>0</v>
          </cell>
          <cell r="D853">
            <v>0</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v>0</v>
          </cell>
          <cell r="D856">
            <v>0</v>
          </cell>
        </row>
        <row r="857">
          <cell r="A857">
            <v>6122</v>
          </cell>
          <cell r="B857" t="str">
            <v>EMBASAMENTO C/PEDRA ARGAMASSADA UTILIZANDO ARG.CIM/AREIA 1:4</v>
          </cell>
          <cell r="C857" t="str">
            <v>M3</v>
          </cell>
          <cell r="D857">
            <v>262.23</v>
          </cell>
        </row>
        <row r="858">
          <cell r="A858">
            <v>73817</v>
          </cell>
          <cell r="B858" t="str">
            <v>EMBASAMENTO DE MATERIAL GRANULAR</v>
          </cell>
          <cell r="C858">
            <v>0</v>
          </cell>
          <cell r="D858">
            <v>0</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v>0</v>
          </cell>
          <cell r="D861">
            <v>0</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v>0</v>
          </cell>
          <cell r="D864">
            <v>0</v>
          </cell>
        </row>
        <row r="865">
          <cell r="A865">
            <v>73995</v>
          </cell>
          <cell r="B865" t="str">
            <v>CINTAS CONCRETO</v>
          </cell>
          <cell r="C865">
            <v>0</v>
          </cell>
          <cell r="D865">
            <v>0</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v>0</v>
          </cell>
          <cell r="D867">
            <v>0</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v>0</v>
          </cell>
          <cell r="D869">
            <v>0</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v>0</v>
          </cell>
          <cell r="D871">
            <v>0</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v>0</v>
          </cell>
          <cell r="D873">
            <v>0</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v>0</v>
          </cell>
          <cell r="D875">
            <v>0</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v>0</v>
          </cell>
          <cell r="D877">
            <v>0</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v>0</v>
          </cell>
          <cell r="D880">
            <v>0</v>
          </cell>
        </row>
        <row r="881">
          <cell r="A881">
            <v>138</v>
          </cell>
          <cell r="B881" t="str">
            <v>IMPERMEABILIZACAO COM ARGAMASSA</v>
          </cell>
          <cell r="C881">
            <v>0</v>
          </cell>
          <cell r="D881">
            <v>0</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v>0</v>
          </cell>
          <cell r="D884">
            <v>0</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v>0</v>
          </cell>
          <cell r="D886">
            <v>0</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v>0</v>
          </cell>
          <cell r="D888">
            <v>0</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v>0</v>
          </cell>
          <cell r="D891">
            <v>0</v>
          </cell>
        </row>
        <row r="892">
          <cell r="A892" t="str">
            <v>73971/001</v>
          </cell>
          <cell r="B892" t="str">
            <v>IMPERMEABILIZACAO COM MANTA ASFALTICA 4MM</v>
          </cell>
          <cell r="C892" t="str">
            <v>M2</v>
          </cell>
          <cell r="D892">
            <v>33.56</v>
          </cell>
        </row>
        <row r="893">
          <cell r="A893">
            <v>74031</v>
          </cell>
          <cell r="B893" t="str">
            <v>MANTA GEOTEXTIL TP BIDIM</v>
          </cell>
          <cell r="C893">
            <v>0</v>
          </cell>
          <cell r="D893">
            <v>0</v>
          </cell>
        </row>
        <row r="894">
          <cell r="A894" t="str">
            <v>74031/001</v>
          </cell>
          <cell r="B894" t="str">
            <v>MANTA GEOTEXTIL NÃO-TECIDO 100% POLIESTER</v>
          </cell>
          <cell r="C894" t="str">
            <v>M2</v>
          </cell>
          <cell r="D894">
            <v>17.66</v>
          </cell>
        </row>
        <row r="895">
          <cell r="A895">
            <v>74033</v>
          </cell>
          <cell r="B895" t="str">
            <v>ESTABILIZAÇÃO DE SOLO COM GEOMEMBRANA</v>
          </cell>
          <cell r="C895">
            <v>0</v>
          </cell>
          <cell r="D895">
            <v>0</v>
          </cell>
        </row>
        <row r="896">
          <cell r="A896" t="str">
            <v>74033/001</v>
          </cell>
          <cell r="B896" t="str">
            <v>GEOMEMBRANA LISA PEAD ESPESSURA 2MM</v>
          </cell>
          <cell r="C896" t="str">
            <v>M2</v>
          </cell>
          <cell r="D896">
            <v>27.22</v>
          </cell>
        </row>
        <row r="897">
          <cell r="A897">
            <v>144</v>
          </cell>
          <cell r="B897" t="str">
            <v>IMPERMEABILIZACAO COM CIMENTO CRISTALIZADO</v>
          </cell>
          <cell r="C897">
            <v>0</v>
          </cell>
          <cell r="D897">
            <v>0</v>
          </cell>
        </row>
        <row r="898">
          <cell r="A898">
            <v>73929</v>
          </cell>
          <cell r="B898" t="str">
            <v>CIMENTO ESPECIAL CRISTALIZANTE DENVERLIT C/EMULSAO ADESIVA DENVERFIX -DENVER-1 DEMAO P/SUB SOLO/BALDRAMES/GALERIAS/JARDINEIRAS/ETC</v>
          </cell>
          <cell r="C898">
            <v>0</v>
          </cell>
          <cell r="D898">
            <v>0</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v>0</v>
          </cell>
          <cell r="D903">
            <v>0</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v>0</v>
          </cell>
          <cell r="D905">
            <v>0</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v>0</v>
          </cell>
          <cell r="D910">
            <v>0</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v>0</v>
          </cell>
          <cell r="D912">
            <v>0</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v>0</v>
          </cell>
          <cell r="D915">
            <v>0</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v>0</v>
          </cell>
          <cell r="D917">
            <v>0</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v>0</v>
          </cell>
          <cell r="D919">
            <v>0</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v>0</v>
          </cell>
          <cell r="D921">
            <v>0</v>
          </cell>
        </row>
        <row r="922">
          <cell r="A922">
            <v>73872</v>
          </cell>
          <cell r="B922" t="str">
            <v>IMPERMEABILIZACAO COM RESINA EPOXI</v>
          </cell>
          <cell r="C922">
            <v>0</v>
          </cell>
          <cell r="D922">
            <v>0</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v>0</v>
          </cell>
          <cell r="D925">
            <v>0</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v>0</v>
          </cell>
          <cell r="D927">
            <v>0</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v>0</v>
          </cell>
          <cell r="D929">
            <v>0</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v>0</v>
          </cell>
          <cell r="D931">
            <v>0</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v>0</v>
          </cell>
          <cell r="D933">
            <v>0</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v>0</v>
          </cell>
          <cell r="D935">
            <v>0</v>
          </cell>
        </row>
        <row r="936">
          <cell r="A936">
            <v>165</v>
          </cell>
          <cell r="B936" t="str">
            <v>ELETRODUTOS/CALHAS PARA LEITO DE CABOS</v>
          </cell>
          <cell r="C936">
            <v>0</v>
          </cell>
          <cell r="D936">
            <v>0</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v>0</v>
          </cell>
          <cell r="D965">
            <v>0</v>
          </cell>
        </row>
        <row r="966">
          <cell r="A966" t="str">
            <v>73740/001</v>
          </cell>
          <cell r="B966" t="str">
            <v>ELETRODUTO FERRO GALVANIZADO 1/2"</v>
          </cell>
          <cell r="C966" t="str">
            <v>M</v>
          </cell>
          <cell r="D966">
            <v>6.43</v>
          </cell>
        </row>
        <row r="967">
          <cell r="A967">
            <v>73798</v>
          </cell>
          <cell r="B967" t="str">
            <v>DUTOS DE POLIESTER DE ALTA DENSIDADE(PEAD)</v>
          </cell>
          <cell r="C967">
            <v>0</v>
          </cell>
          <cell r="D967">
            <v>0</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v>0</v>
          </cell>
          <cell r="D972">
            <v>0</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v>0</v>
          </cell>
          <cell r="D975">
            <v>0</v>
          </cell>
        </row>
        <row r="976">
          <cell r="A976" t="str">
            <v>74252/001</v>
          </cell>
          <cell r="B976" t="str">
            <v>ELETRODUTO DE PVC RIGIDO ROSCAVEL 25MM (1"), FORNECIMENTO E INSTALACAO</v>
          </cell>
          <cell r="C976" t="str">
            <v>M</v>
          </cell>
          <cell r="D976">
            <v>9</v>
          </cell>
        </row>
        <row r="977">
          <cell r="A977">
            <v>166</v>
          </cell>
          <cell r="B977" t="str">
            <v>CONEXOES</v>
          </cell>
          <cell r="C977">
            <v>0</v>
          </cell>
          <cell r="D977">
            <v>0</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v>0</v>
          </cell>
          <cell r="D997">
            <v>0</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v>0</v>
          </cell>
          <cell r="D1012">
            <v>0</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v>0</v>
          </cell>
          <cell r="D1029">
            <v>0</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v>0</v>
          </cell>
          <cell r="D1031">
            <v>0</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v>0</v>
          </cell>
          <cell r="D1033">
            <v>0</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v>0</v>
          </cell>
          <cell r="D1035">
            <v>0</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v>0</v>
          </cell>
          <cell r="D1038">
            <v>0</v>
          </cell>
        </row>
        <row r="1039">
          <cell r="A1039">
            <v>73861</v>
          </cell>
          <cell r="B1039" t="str">
            <v>CONDULETES</v>
          </cell>
          <cell r="C1039">
            <v>0</v>
          </cell>
          <cell r="D1039">
            <v>0</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v>0</v>
          </cell>
          <cell r="D1061">
            <v>0</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v>0</v>
          </cell>
          <cell r="D1066">
            <v>0</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v>0</v>
          </cell>
          <cell r="D1068">
            <v>0</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v>0</v>
          </cell>
          <cell r="D1075">
            <v>0</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v>0</v>
          </cell>
          <cell r="D1079">
            <v>0</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v>0</v>
          </cell>
          <cell r="D1085">
            <v>0</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v>0</v>
          </cell>
          <cell r="D1096">
            <v>0</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v>0</v>
          </cell>
          <cell r="D1105">
            <v>0</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v>0</v>
          </cell>
          <cell r="D1107">
            <v>0</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v>0</v>
          </cell>
          <cell r="D1111">
            <v>0</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v>0</v>
          </cell>
          <cell r="D1120">
            <v>0</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v>0</v>
          </cell>
          <cell r="D1128">
            <v>0</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v>0</v>
          </cell>
          <cell r="D1130">
            <v>0</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v>0</v>
          </cell>
          <cell r="D1140">
            <v>0</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v>0</v>
          </cell>
          <cell r="D1143">
            <v>0</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v>0</v>
          </cell>
          <cell r="D1145">
            <v>0</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v>0</v>
          </cell>
          <cell r="D1147">
            <v>0</v>
          </cell>
        </row>
        <row r="1148">
          <cell r="A1148">
            <v>73767</v>
          </cell>
          <cell r="B1148" t="str">
            <v>FORNEC/COLOC DE CONECTORES/LACO DE ROLDANA E ALCA P/ILUM PUBLICA</v>
          </cell>
          <cell r="C1148">
            <v>0</v>
          </cell>
          <cell r="D1148">
            <v>0</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v>0</v>
          </cell>
          <cell r="D1155">
            <v>0</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v>0</v>
          </cell>
          <cell r="D1164">
            <v>0</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v>0</v>
          </cell>
          <cell r="D1168">
            <v>0</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v>0</v>
          </cell>
          <cell r="D1173">
            <v>0</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v>0</v>
          </cell>
          <cell r="D1175">
            <v>0</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v>0</v>
          </cell>
          <cell r="D1193">
            <v>0</v>
          </cell>
        </row>
        <row r="1194">
          <cell r="A1194" t="str">
            <v>76454/001</v>
          </cell>
          <cell r="B1194" t="str">
            <v>ENTRADA DE ENERGIA EM BT TRIFASICA 70 A (QUADRA DESCOBERTA)</v>
          </cell>
          <cell r="C1194" t="str">
            <v>UN</v>
          </cell>
          <cell r="D1194">
            <v>1809.35</v>
          </cell>
        </row>
        <row r="1195">
          <cell r="A1195">
            <v>174</v>
          </cell>
          <cell r="B1195" t="str">
            <v>POSTE METALICO</v>
          </cell>
          <cell r="C1195">
            <v>0</v>
          </cell>
          <cell r="D1195">
            <v>0</v>
          </cell>
        </row>
        <row r="1196">
          <cell r="A1196">
            <v>73769</v>
          </cell>
          <cell r="B1196" t="str">
            <v>POSTES DE ACO FORNECIMENTO E ASSENTAMENTO</v>
          </cell>
          <cell r="C1196">
            <v>0</v>
          </cell>
          <cell r="D1196">
            <v>0</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v>0</v>
          </cell>
          <cell r="D1201">
            <v>0</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v>0</v>
          </cell>
          <cell r="D1203">
            <v>0</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v>0</v>
          </cell>
          <cell r="D1206">
            <v>0</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v>0</v>
          </cell>
          <cell r="D1216">
            <v>0</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v>0</v>
          </cell>
          <cell r="D1218">
            <v>0</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v>0</v>
          </cell>
          <cell r="D1220">
            <v>0</v>
          </cell>
        </row>
        <row r="1221">
          <cell r="A1221">
            <v>73857</v>
          </cell>
          <cell r="B1221" t="str">
            <v>TRANSFORMADORES DE DISTRIBUICAO</v>
          </cell>
          <cell r="C1221">
            <v>0</v>
          </cell>
          <cell r="D1221">
            <v>0</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v>0</v>
          </cell>
          <cell r="D1232">
            <v>0</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v>0</v>
          </cell>
          <cell r="D1234">
            <v>0</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v>0</v>
          </cell>
          <cell r="D1237">
            <v>0</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v>0</v>
          </cell>
          <cell r="D1244">
            <v>0</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v>0</v>
          </cell>
          <cell r="D1258">
            <v>0</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v>0</v>
          </cell>
          <cell r="D1266">
            <v>0</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v>0</v>
          </cell>
          <cell r="D1270">
            <v>0</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v>0</v>
          </cell>
          <cell r="D1274">
            <v>0</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v>0</v>
          </cell>
          <cell r="D1277">
            <v>0</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v>0</v>
          </cell>
          <cell r="D1279">
            <v>0</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v>0</v>
          </cell>
          <cell r="D1281">
            <v>0</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v>0</v>
          </cell>
          <cell r="D1283">
            <v>0</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v>0</v>
          </cell>
          <cell r="D1308">
            <v>0</v>
          </cell>
        </row>
        <row r="1309">
          <cell r="A1309">
            <v>74027</v>
          </cell>
          <cell r="B1309" t="str">
            <v>GRUPO GERADOR 150/170 KVA - MOTOR DIESEL</v>
          </cell>
          <cell r="C1309">
            <v>0</v>
          </cell>
          <cell r="D1309">
            <v>0</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v>0</v>
          </cell>
          <cell r="D1315">
            <v>0</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v>0</v>
          </cell>
          <cell r="D1320">
            <v>0</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v>0</v>
          </cell>
          <cell r="D1329">
            <v>0</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v>0</v>
          </cell>
          <cell r="D1335">
            <v>0</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v>0</v>
          </cell>
          <cell r="D1341">
            <v>0</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v>0</v>
          </cell>
          <cell r="D1346">
            <v>0</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v>0</v>
          </cell>
          <cell r="D1350">
            <v>0</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v>0</v>
          </cell>
          <cell r="D1356">
            <v>0</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v>0</v>
          </cell>
          <cell r="D1361">
            <v>0</v>
          </cell>
        </row>
        <row r="1362">
          <cell r="A1362">
            <v>186</v>
          </cell>
          <cell r="B1362" t="str">
            <v>INCENDIO</v>
          </cell>
          <cell r="C1362">
            <v>0</v>
          </cell>
          <cell r="D1362">
            <v>0</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v>0</v>
          </cell>
          <cell r="D1368">
            <v>0</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v>0</v>
          </cell>
          <cell r="D1371">
            <v>0</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v>0</v>
          </cell>
          <cell r="D1373">
            <v>0</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v>0</v>
          </cell>
          <cell r="D1377">
            <v>0</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v>0</v>
          </cell>
          <cell r="D1392">
            <v>0</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v>0</v>
          </cell>
          <cell r="D1394">
            <v>0</v>
          </cell>
        </row>
        <row r="1395">
          <cell r="A1395">
            <v>8260</v>
          </cell>
          <cell r="B1395" t="str">
            <v>INSTALACAO PARA-RAIOS P/RESERVATORIO</v>
          </cell>
          <cell r="C1395" t="str">
            <v>UN</v>
          </cell>
          <cell r="D1395">
            <v>1737.3</v>
          </cell>
        </row>
        <row r="1396">
          <cell r="A1396">
            <v>274</v>
          </cell>
          <cell r="B1396" t="str">
            <v>GAS</v>
          </cell>
          <cell r="C1396">
            <v>0</v>
          </cell>
          <cell r="D1396">
            <v>0</v>
          </cell>
        </row>
        <row r="1397">
          <cell r="A1397">
            <v>74003</v>
          </cell>
          <cell r="B1397" t="str">
            <v>INSTALACAO GAS</v>
          </cell>
          <cell r="C1397">
            <v>0</v>
          </cell>
          <cell r="D1397">
            <v>0</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v>0</v>
          </cell>
          <cell r="D1399">
            <v>0</v>
          </cell>
        </row>
        <row r="1400">
          <cell r="A1400">
            <v>179</v>
          </cell>
          <cell r="B1400" t="str">
            <v>FORNEC. E ASSENTAMENTO DE TUBOS P/INSTALACAO DOMICILIAR</v>
          </cell>
          <cell r="C1400">
            <v>0</v>
          </cell>
          <cell r="D1400">
            <v>0</v>
          </cell>
        </row>
        <row r="1401">
          <cell r="A1401">
            <v>73777</v>
          </cell>
          <cell r="B1401" t="str">
            <v>TUBULAÇÃO EM PVC ROSCAVEL S/ CONEXOES P/ AGUA FRIA</v>
          </cell>
          <cell r="C1401">
            <v>0</v>
          </cell>
          <cell r="D1401">
            <v>0</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v>0</v>
          </cell>
          <cell r="D1410">
            <v>0</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v>0</v>
          </cell>
          <cell r="D1414">
            <v>0</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v>0</v>
          </cell>
          <cell r="D1424">
            <v>0</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v>0</v>
          </cell>
          <cell r="D1435">
            <v>0</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v>0</v>
          </cell>
          <cell r="D1445">
            <v>0</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v>0</v>
          </cell>
          <cell r="D1447">
            <v>0</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v>0</v>
          </cell>
          <cell r="D1450">
            <v>0</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v>0</v>
          </cell>
          <cell r="D1455">
            <v>0</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v>0</v>
          </cell>
          <cell r="D1458">
            <v>0</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v>0</v>
          </cell>
          <cell r="D1464">
            <v>0</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v>0</v>
          </cell>
          <cell r="D1471">
            <v>0</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v>0</v>
          </cell>
          <cell r="D1479">
            <v>0</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v>0</v>
          </cell>
          <cell r="D1483">
            <v>0</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v>0</v>
          </cell>
          <cell r="D1491">
            <v>0</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v>0</v>
          </cell>
          <cell r="D1777">
            <v>0</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v>0</v>
          </cell>
          <cell r="D1780">
            <v>0</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v>0</v>
          </cell>
          <cell r="D1785">
            <v>0</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v>0</v>
          </cell>
          <cell r="D1787">
            <v>0</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v>0</v>
          </cell>
          <cell r="D1790">
            <v>0</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v>0</v>
          </cell>
          <cell r="D1793">
            <v>0</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v>0</v>
          </cell>
          <cell r="D1796">
            <v>0</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v>0</v>
          </cell>
          <cell r="D1801">
            <v>0</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v>0</v>
          </cell>
          <cell r="D1803">
            <v>0</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v>0</v>
          </cell>
          <cell r="D1806">
            <v>0</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v>0</v>
          </cell>
          <cell r="D1808">
            <v>0</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v>0</v>
          </cell>
          <cell r="D1813">
            <v>0</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v>0</v>
          </cell>
          <cell r="D1827">
            <v>0</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v>0</v>
          </cell>
          <cell r="D1830">
            <v>0</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v>0</v>
          </cell>
          <cell r="D1832">
            <v>0</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v>0</v>
          </cell>
          <cell r="D1845">
            <v>0</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v>0</v>
          </cell>
          <cell r="D1855">
            <v>0</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v>0</v>
          </cell>
          <cell r="D1858">
            <v>0</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v>0</v>
          </cell>
          <cell r="D1862">
            <v>0</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v>0</v>
          </cell>
          <cell r="D1864">
            <v>0</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v>0</v>
          </cell>
          <cell r="D1866">
            <v>0</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v>0</v>
          </cell>
          <cell r="D1869">
            <v>0</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v>0</v>
          </cell>
          <cell r="D1874">
            <v>0</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v>0</v>
          </cell>
          <cell r="D1877">
            <v>0</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v>0</v>
          </cell>
          <cell r="D1880">
            <v>0</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v>0</v>
          </cell>
          <cell r="D1884">
            <v>0</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v>0</v>
          </cell>
          <cell r="D1887">
            <v>0</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v>0</v>
          </cell>
          <cell r="D1889">
            <v>0</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v>0</v>
          </cell>
          <cell r="D1891">
            <v>0</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v>0</v>
          </cell>
          <cell r="D1895">
            <v>0</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v>0</v>
          </cell>
          <cell r="D1898">
            <v>0</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v>0</v>
          </cell>
          <cell r="D1902">
            <v>0</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v>0</v>
          </cell>
          <cell r="D1906">
            <v>0</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v>0</v>
          </cell>
          <cell r="D1910">
            <v>0</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v>0</v>
          </cell>
          <cell r="D1916">
            <v>0</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v>0</v>
          </cell>
          <cell r="D1918">
            <v>0</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v>0</v>
          </cell>
          <cell r="D1920">
            <v>0</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v>0</v>
          </cell>
          <cell r="D1922">
            <v>0</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v>0</v>
          </cell>
          <cell r="D1924">
            <v>0</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v>0</v>
          </cell>
          <cell r="D1926">
            <v>0</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v>0</v>
          </cell>
          <cell r="D1928">
            <v>0</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v>0</v>
          </cell>
          <cell r="D1930">
            <v>0</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v>0</v>
          </cell>
          <cell r="D1932">
            <v>0</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v>0</v>
          </cell>
          <cell r="D1934">
            <v>0</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v>0</v>
          </cell>
          <cell r="D1936">
            <v>0</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v>0</v>
          </cell>
          <cell r="D1939">
            <v>0</v>
          </cell>
        </row>
        <row r="1940">
          <cell r="A1940">
            <v>73958</v>
          </cell>
          <cell r="B1940" t="str">
            <v>PONTO ESGOTO</v>
          </cell>
          <cell r="C1940">
            <v>0</v>
          </cell>
          <cell r="D1940">
            <v>0</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v>0</v>
          </cell>
          <cell r="D1942">
            <v>0</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v>0</v>
          </cell>
          <cell r="D1946">
            <v>0</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v>0</v>
          </cell>
          <cell r="D1951">
            <v>0</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v>0</v>
          </cell>
          <cell r="D1967">
            <v>0</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v>0</v>
          </cell>
          <cell r="D1975">
            <v>0</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v>0</v>
          </cell>
          <cell r="D1977">
            <v>0</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v>0</v>
          </cell>
          <cell r="D1984">
            <v>0</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v>0</v>
          </cell>
          <cell r="D1986">
            <v>0</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v>0</v>
          </cell>
          <cell r="D1988">
            <v>0</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v>0</v>
          </cell>
          <cell r="D1990">
            <v>0</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v>0</v>
          </cell>
          <cell r="D1992">
            <v>0</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v>0</v>
          </cell>
          <cell r="D1994">
            <v>0</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v>0</v>
          </cell>
          <cell r="D1996">
            <v>0</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v>0</v>
          </cell>
          <cell r="D1998">
            <v>0</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v>0</v>
          </cell>
          <cell r="D2000">
            <v>0</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v>0</v>
          </cell>
          <cell r="D2002">
            <v>0</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v>0</v>
          </cell>
          <cell r="D2004">
            <v>0</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v>0</v>
          </cell>
          <cell r="D2006">
            <v>0</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v>0</v>
          </cell>
          <cell r="D2008">
            <v>0</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v>0</v>
          </cell>
          <cell r="D2010">
            <v>0</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v>0</v>
          </cell>
          <cell r="D2012">
            <v>0</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v>0</v>
          </cell>
          <cell r="D2014">
            <v>0</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v>0</v>
          </cell>
          <cell r="D2016">
            <v>0</v>
          </cell>
        </row>
        <row r="2017">
          <cell r="A2017">
            <v>74026</v>
          </cell>
          <cell r="B2017" t="str">
            <v>COLUNA DE VENTILAÇÃO</v>
          </cell>
          <cell r="C2017">
            <v>0</v>
          </cell>
          <cell r="D2017">
            <v>0</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v>0</v>
          </cell>
          <cell r="D2019">
            <v>0</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v>0</v>
          </cell>
          <cell r="D2026">
            <v>0</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v>0</v>
          </cell>
          <cell r="D2028">
            <v>0</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v>0</v>
          </cell>
          <cell r="D2030">
            <v>0</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v>0</v>
          </cell>
          <cell r="D2032">
            <v>0</v>
          </cell>
        </row>
        <row r="2033">
          <cell r="A2033">
            <v>232</v>
          </cell>
          <cell r="B2033" t="str">
            <v>INSTALACAO DE BOMBAS EM GERAL</v>
          </cell>
          <cell r="C2033">
            <v>0</v>
          </cell>
          <cell r="D2033">
            <v>0</v>
          </cell>
        </row>
        <row r="2034">
          <cell r="A2034">
            <v>73826</v>
          </cell>
          <cell r="B2034" t="str">
            <v>INSTALACAO DE COMPRESSOR DE AR OU SOPRADOR</v>
          </cell>
          <cell r="C2034">
            <v>0</v>
          </cell>
          <cell r="D2034">
            <v>0</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v>0</v>
          </cell>
          <cell r="D2037">
            <v>0</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v>0</v>
          </cell>
          <cell r="D2042">
            <v>0</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v>0</v>
          </cell>
          <cell r="D2046">
            <v>0</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v>0</v>
          </cell>
          <cell r="D2051">
            <v>0</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v>0</v>
          </cell>
          <cell r="D2055">
            <v>0</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v>0</v>
          </cell>
          <cell r="D2062">
            <v>0</v>
          </cell>
        </row>
        <row r="2063">
          <cell r="A2063" t="str">
            <v>73824/001</v>
          </cell>
          <cell r="B2063" t="str">
            <v>INSTALACAO DE MISTURADOR VERTICAL</v>
          </cell>
          <cell r="C2063" t="str">
            <v>UN</v>
          </cell>
          <cell r="D2063">
            <v>188.32</v>
          </cell>
        </row>
        <row r="2064">
          <cell r="A2064">
            <v>73825</v>
          </cell>
          <cell r="B2064" t="str">
            <v>VERTEDORES</v>
          </cell>
          <cell r="C2064">
            <v>0</v>
          </cell>
          <cell r="D2064">
            <v>0</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v>0</v>
          </cell>
          <cell r="D2067">
            <v>0</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v>0</v>
          </cell>
          <cell r="D2073">
            <v>0</v>
          </cell>
        </row>
        <row r="2074">
          <cell r="A2074">
            <v>58</v>
          </cell>
          <cell r="B2074" t="str">
            <v>LIGACOES PREDIAIS DE AGUA</v>
          </cell>
          <cell r="C2074">
            <v>0</v>
          </cell>
          <cell r="D2074">
            <v>0</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v>0</v>
          </cell>
          <cell r="D2076">
            <v>0</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v>0</v>
          </cell>
          <cell r="D2078">
            <v>0</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v>0</v>
          </cell>
          <cell r="D2082">
            <v>0</v>
          </cell>
        </row>
        <row r="2083">
          <cell r="A2083" t="str">
            <v>74218/001</v>
          </cell>
          <cell r="B2083" t="str">
            <v>KIT CAVALETE PVC COM REGISTRO 3/4" - FORNECIMENTO E INSTALACAO</v>
          </cell>
          <cell r="C2083" t="str">
            <v>UN</v>
          </cell>
          <cell r="D2083">
            <v>43.44</v>
          </cell>
        </row>
        <row r="2084">
          <cell r="A2084">
            <v>74253</v>
          </cell>
          <cell r="B2084" t="str">
            <v>RAMAL PREDIAL</v>
          </cell>
          <cell r="C2084">
            <v>0</v>
          </cell>
          <cell r="D2084">
            <v>0</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v>0</v>
          </cell>
          <cell r="D2086">
            <v>0</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v>0</v>
          </cell>
          <cell r="D2088">
            <v>0</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v>0</v>
          </cell>
          <cell r="D2091">
            <v>0</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v>0</v>
          </cell>
          <cell r="D2095">
            <v>0</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v>0</v>
          </cell>
          <cell r="D2098">
            <v>0</v>
          </cell>
        </row>
        <row r="2099">
          <cell r="A2099">
            <v>17</v>
          </cell>
          <cell r="B2099" t="str">
            <v>DRAGAGEM</v>
          </cell>
          <cell r="C2099">
            <v>0</v>
          </cell>
          <cell r="D2099">
            <v>0</v>
          </cell>
        </row>
        <row r="2100">
          <cell r="A2100">
            <v>76451</v>
          </cell>
          <cell r="B2100" t="str">
            <v>ESCAVACAO SUBMERSA</v>
          </cell>
          <cell r="C2100">
            <v>0</v>
          </cell>
          <cell r="D2100">
            <v>0</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v>0</v>
          </cell>
          <cell r="D2102">
            <v>0</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v>0</v>
          </cell>
          <cell r="D2104">
            <v>0</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v>0</v>
          </cell>
          <cell r="D2107">
            <v>0</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v>0</v>
          </cell>
          <cell r="D2109">
            <v>0</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v>0</v>
          </cell>
          <cell r="D2111">
            <v>0</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v>0</v>
          </cell>
          <cell r="D2113">
            <v>0</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v>0</v>
          </cell>
          <cell r="D2116">
            <v>0</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v>0</v>
          </cell>
          <cell r="D2118">
            <v>0</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v>0</v>
          </cell>
          <cell r="D2120">
            <v>0</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v>0</v>
          </cell>
          <cell r="D2122">
            <v>0</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v>0</v>
          </cell>
          <cell r="D2124">
            <v>0</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v>0</v>
          </cell>
          <cell r="D2130">
            <v>0</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v>0</v>
          </cell>
          <cell r="D2134">
            <v>0</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v>0</v>
          </cell>
          <cell r="D2150">
            <v>0</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v>0</v>
          </cell>
          <cell r="D2152">
            <v>0</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v>0</v>
          </cell>
          <cell r="D2154">
            <v>0</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v>0</v>
          </cell>
          <cell r="D2161">
            <v>0</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v>0</v>
          </cell>
          <cell r="D2164">
            <v>0</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v>0</v>
          </cell>
          <cell r="D2167">
            <v>0</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v>0</v>
          </cell>
          <cell r="D2169">
            <v>0</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v>0</v>
          </cell>
          <cell r="D2172">
            <v>0</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v>0</v>
          </cell>
          <cell r="D2179">
            <v>0</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v>0</v>
          </cell>
          <cell r="D2181">
            <v>0</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v>0</v>
          </cell>
          <cell r="D2183">
            <v>0</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v>0</v>
          </cell>
          <cell r="D2186">
            <v>0</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v>0</v>
          </cell>
          <cell r="D2252">
            <v>0</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v>0</v>
          </cell>
          <cell r="D2254">
            <v>0</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v>0</v>
          </cell>
          <cell r="D2256">
            <v>0</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v>0</v>
          </cell>
          <cell r="D2260">
            <v>0</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v>0</v>
          </cell>
          <cell r="D2262">
            <v>0</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v>0</v>
          </cell>
          <cell r="D2264">
            <v>0</v>
          </cell>
        </row>
        <row r="2265">
          <cell r="A2265" t="str">
            <v>74207/001</v>
          </cell>
          <cell r="B2265" t="str">
            <v>TRANSPORTE DE MATERIAL - BOTA-FORA, D.M.T = 10,0 KM</v>
          </cell>
          <cell r="C2265" t="str">
            <v>M3</v>
          </cell>
          <cell r="D2265">
            <v>11.34</v>
          </cell>
        </row>
        <row r="2266">
          <cell r="A2266">
            <v>74241</v>
          </cell>
          <cell r="B2266" t="str">
            <v>EMPILHAMENTO DE SOLO ORGANICO</v>
          </cell>
          <cell r="C2266">
            <v>0</v>
          </cell>
          <cell r="D2266">
            <v>0</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v>0</v>
          </cell>
          <cell r="D2268">
            <v>0</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v>0</v>
          </cell>
          <cell r="D2272">
            <v>0</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v>0</v>
          </cell>
          <cell r="D2274">
            <v>0</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v>0</v>
          </cell>
          <cell r="D2277">
            <v>0</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v>0</v>
          </cell>
          <cell r="D2282">
            <v>0</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v>0</v>
          </cell>
          <cell r="D2285">
            <v>0</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v>0</v>
          </cell>
          <cell r="D2287">
            <v>0</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v>0</v>
          </cell>
          <cell r="D2289">
            <v>0</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v>0</v>
          </cell>
          <cell r="D2291">
            <v>0</v>
          </cell>
        </row>
        <row r="2292">
          <cell r="A2292">
            <v>63</v>
          </cell>
          <cell r="B2292" t="str">
            <v>ALVENARIA DE TIJOLOS CERAMICOS</v>
          </cell>
          <cell r="C2292">
            <v>0</v>
          </cell>
          <cell r="D2292">
            <v>0</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v>0</v>
          </cell>
          <cell r="D2305">
            <v>0</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v>0</v>
          </cell>
          <cell r="D2307">
            <v>0</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v>0</v>
          </cell>
          <cell r="D2313">
            <v>0</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v>0</v>
          </cell>
          <cell r="D2315">
            <v>0</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v>0</v>
          </cell>
          <cell r="D2317">
            <v>0</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v>0</v>
          </cell>
          <cell r="D2319">
            <v>0</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v>0</v>
          </cell>
          <cell r="D2322">
            <v>0</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v>0</v>
          </cell>
          <cell r="D2324">
            <v>0</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v>0</v>
          </cell>
          <cell r="D2326">
            <v>0</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v>0</v>
          </cell>
          <cell r="D2330">
            <v>0</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v>0</v>
          </cell>
          <cell r="D2332">
            <v>0</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v>0</v>
          </cell>
          <cell r="D2334">
            <v>0</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v>0</v>
          </cell>
          <cell r="D2345">
            <v>0</v>
          </cell>
        </row>
        <row r="2346">
          <cell r="A2346">
            <v>73937</v>
          </cell>
          <cell r="B2346" t="str">
            <v>ALVENARIA ELEMENTO VAZADO CONCRETO (COBOGO)</v>
          </cell>
          <cell r="C2346">
            <v>0</v>
          </cell>
          <cell r="D2346">
            <v>0</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v>0</v>
          </cell>
          <cell r="D2352">
            <v>0</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v>0</v>
          </cell>
          <cell r="D2354">
            <v>0</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v>0</v>
          </cell>
          <cell r="D2356">
            <v>0</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v>0</v>
          </cell>
          <cell r="D2361">
            <v>0</v>
          </cell>
        </row>
        <row r="2362">
          <cell r="A2362">
            <v>74053</v>
          </cell>
          <cell r="B2362" t="str">
            <v>ALVENARIA EM PEDRA RACHAO</v>
          </cell>
          <cell r="C2362">
            <v>0</v>
          </cell>
          <cell r="D2362">
            <v>0</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v>0</v>
          </cell>
          <cell r="D2366">
            <v>0</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v>0</v>
          </cell>
          <cell r="D2372">
            <v>0</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v>0</v>
          </cell>
          <cell r="D2374">
            <v>0</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v>0</v>
          </cell>
          <cell r="D2389">
            <v>0</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v>0</v>
          </cell>
          <cell r="D2391">
            <v>0</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v>0</v>
          </cell>
          <cell r="D2393">
            <v>0</v>
          </cell>
        </row>
        <row r="2394">
          <cell r="A2394">
            <v>73863</v>
          </cell>
          <cell r="B2394" t="str">
            <v>ALVENARIA DE BLOCOS DE CONCRETO CELULAR</v>
          </cell>
          <cell r="C2394">
            <v>0</v>
          </cell>
          <cell r="D2394">
            <v>0</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v>0</v>
          </cell>
          <cell r="D2397">
            <v>0</v>
          </cell>
        </row>
        <row r="2398">
          <cell r="A2398">
            <v>68079</v>
          </cell>
          <cell r="B2398" t="str">
            <v>PAREDE DE ADOBE PARA FORNOS</v>
          </cell>
          <cell r="C2398" t="str">
            <v>M3</v>
          </cell>
          <cell r="D2398">
            <v>345.25</v>
          </cell>
        </row>
        <row r="2399">
          <cell r="A2399" t="str">
            <v>PAVI</v>
          </cell>
          <cell r="B2399" t="str">
            <v>PAVIMENTACAO</v>
          </cell>
          <cell r="C2399">
            <v>0</v>
          </cell>
          <cell r="D2399">
            <v>0</v>
          </cell>
        </row>
        <row r="2400">
          <cell r="A2400">
            <v>54</v>
          </cell>
          <cell r="B2400" t="str">
            <v>RECOMPOSICAO DE PAVIMENTACAO</v>
          </cell>
          <cell r="C2400">
            <v>0</v>
          </cell>
          <cell r="D2400">
            <v>0</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v>0</v>
          </cell>
          <cell r="D2403">
            <v>0</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v>0</v>
          </cell>
          <cell r="D2408">
            <v>0</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v>0</v>
          </cell>
          <cell r="D2410">
            <v>0</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v>0</v>
          </cell>
          <cell r="D2412">
            <v>0</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v>0</v>
          </cell>
          <cell r="D2426">
            <v>0</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v>0</v>
          </cell>
          <cell r="D2428">
            <v>0</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v>0</v>
          </cell>
          <cell r="D2453">
            <v>0</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v>0</v>
          </cell>
          <cell r="D2455">
            <v>0</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v>0</v>
          </cell>
          <cell r="D2457">
            <v>0</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v>0</v>
          </cell>
          <cell r="D2464">
            <v>0</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v>0</v>
          </cell>
          <cell r="D2467">
            <v>0</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v>0</v>
          </cell>
          <cell r="D2470">
            <v>0</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v>0</v>
          </cell>
          <cell r="D2473">
            <v>0</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v>0</v>
          </cell>
          <cell r="D2475">
            <v>0</v>
          </cell>
        </row>
        <row r="2476">
          <cell r="A2476">
            <v>73770</v>
          </cell>
          <cell r="B2476" t="str">
            <v>BARREIRA PRE-MOLDADA CONCR ARMADO/MURETA DIVISORIA DE TRAFEGO</v>
          </cell>
          <cell r="C2476">
            <v>0</v>
          </cell>
          <cell r="D2476">
            <v>0</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v>0</v>
          </cell>
          <cell r="D2482">
            <v>0</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v>0</v>
          </cell>
          <cell r="D2487">
            <v>0</v>
          </cell>
        </row>
        <row r="2488">
          <cell r="A2488">
            <v>155</v>
          </cell>
          <cell r="B2488" t="str">
            <v>PINTURA DE PAREDE</v>
          </cell>
          <cell r="C2488">
            <v>0</v>
          </cell>
          <cell r="D2488">
            <v>0</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v>0</v>
          </cell>
          <cell r="D2492">
            <v>0</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v>0</v>
          </cell>
          <cell r="D2494">
            <v>0</v>
          </cell>
        </row>
        <row r="2495">
          <cell r="A2495" t="str">
            <v>73750/001</v>
          </cell>
          <cell r="B2495" t="str">
            <v>PINTURA LATEX PVA AMBIENTES INTERNOS, DUAS DEMAOS</v>
          </cell>
          <cell r="C2495" t="str">
            <v>M2</v>
          </cell>
          <cell r="D2495">
            <v>6.01</v>
          </cell>
        </row>
        <row r="2496">
          <cell r="A2496">
            <v>73751</v>
          </cell>
          <cell r="B2496" t="str">
            <v>SELADOR P/ PAREDE</v>
          </cell>
          <cell r="C2496">
            <v>0</v>
          </cell>
          <cell r="D2496">
            <v>0</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v>0</v>
          </cell>
          <cell r="D2498">
            <v>0</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v>0</v>
          </cell>
          <cell r="D2500">
            <v>0</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v>0</v>
          </cell>
          <cell r="D2503">
            <v>0</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v>0</v>
          </cell>
          <cell r="D2507">
            <v>0</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v>0</v>
          </cell>
          <cell r="D2510">
            <v>0</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v>0</v>
          </cell>
          <cell r="D2512">
            <v>0</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v>0</v>
          </cell>
          <cell r="D2515">
            <v>0</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v>0</v>
          </cell>
          <cell r="D2518">
            <v>0</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v>0</v>
          </cell>
          <cell r="D2520">
            <v>0</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v>0</v>
          </cell>
          <cell r="D2523">
            <v>0</v>
          </cell>
        </row>
        <row r="2524">
          <cell r="A2524" t="str">
            <v>73739/001</v>
          </cell>
          <cell r="B2524" t="str">
            <v>PINTURA ESMALTE ACETINADO EM MADEIRA, DUAS DEMAOS</v>
          </cell>
          <cell r="C2524" t="str">
            <v>M2</v>
          </cell>
          <cell r="D2524">
            <v>9.58</v>
          </cell>
        </row>
        <row r="2525">
          <cell r="A2525">
            <v>73832</v>
          </cell>
          <cell r="B2525" t="str">
            <v>EMASSAMENTO MADEIRA</v>
          </cell>
          <cell r="C2525">
            <v>0</v>
          </cell>
          <cell r="D2525">
            <v>0</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v>0</v>
          </cell>
          <cell r="D2527">
            <v>0</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v>0</v>
          </cell>
          <cell r="D2531">
            <v>0</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v>0</v>
          </cell>
          <cell r="D2536">
            <v>0</v>
          </cell>
        </row>
        <row r="2537">
          <cell r="A2537" t="str">
            <v>73794/001</v>
          </cell>
          <cell r="B2537" t="str">
            <v>PINTURA COM TINTA GRAFITE ESMALTE EM FERRO</v>
          </cell>
          <cell r="C2537" t="str">
            <v>M2</v>
          </cell>
          <cell r="D2537">
            <v>15.31</v>
          </cell>
        </row>
        <row r="2538">
          <cell r="A2538">
            <v>73865</v>
          </cell>
          <cell r="B2538" t="str">
            <v>PRIMER EPOXI</v>
          </cell>
          <cell r="C2538">
            <v>0</v>
          </cell>
          <cell r="D2538">
            <v>0</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v>0</v>
          </cell>
          <cell r="D2540">
            <v>0</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v>0</v>
          </cell>
          <cell r="D2544">
            <v>0</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v>0</v>
          </cell>
          <cell r="D2547">
            <v>0</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v>0</v>
          </cell>
          <cell r="D2549">
            <v>0</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v>0</v>
          </cell>
          <cell r="D2551">
            <v>0</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v>0</v>
          </cell>
          <cell r="D2555">
            <v>0</v>
          </cell>
        </row>
        <row r="2556">
          <cell r="A2556">
            <v>74109</v>
          </cell>
          <cell r="B2556" t="str">
            <v>PINTURA IMUNIZANTE</v>
          </cell>
          <cell r="C2556">
            <v>0</v>
          </cell>
          <cell r="D2556">
            <v>0</v>
          </cell>
        </row>
        <row r="2557">
          <cell r="A2557" t="str">
            <v>74109/001</v>
          </cell>
          <cell r="B2557" t="str">
            <v>PINTURA IMUNIZANTE PARA MADEIRA, DUAS DEMAOS</v>
          </cell>
          <cell r="C2557" t="str">
            <v>M2</v>
          </cell>
          <cell r="D2557">
            <v>11.8</v>
          </cell>
        </row>
        <row r="2558">
          <cell r="A2558">
            <v>161</v>
          </cell>
          <cell r="B2558" t="str">
            <v>PINTURA PARA PISO</v>
          </cell>
          <cell r="C2558">
            <v>0</v>
          </cell>
          <cell r="D2558">
            <v>0</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v>0</v>
          </cell>
          <cell r="D2560">
            <v>0</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v>0</v>
          </cell>
          <cell r="D2562">
            <v>0</v>
          </cell>
        </row>
        <row r="2563">
          <cell r="A2563" t="str">
            <v>74245/001</v>
          </cell>
          <cell r="B2563" t="str">
            <v>PINTURA COM TINTA ACRILICA PARA PISOS EM QUADRAS POLIESPORTIVAS</v>
          </cell>
          <cell r="C2563" t="str">
            <v>M2</v>
          </cell>
          <cell r="D2563">
            <v>6.13</v>
          </cell>
        </row>
        <row r="2564">
          <cell r="A2564" t="str">
            <v>PISO</v>
          </cell>
          <cell r="B2564" t="str">
            <v>PISOS</v>
          </cell>
          <cell r="C2564">
            <v>0</v>
          </cell>
          <cell r="D2564">
            <v>0</v>
          </cell>
        </row>
        <row r="2565">
          <cell r="A2565">
            <v>111</v>
          </cell>
          <cell r="B2565" t="str">
            <v>PISO CIMENTADO</v>
          </cell>
          <cell r="C2565">
            <v>0</v>
          </cell>
          <cell r="D2565">
            <v>0</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v>0</v>
          </cell>
          <cell r="D2568">
            <v>0</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v>0</v>
          </cell>
          <cell r="D2574">
            <v>0</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v>0</v>
          </cell>
          <cell r="D2578">
            <v>0</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v>0</v>
          </cell>
          <cell r="D2580">
            <v>0</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v>0</v>
          </cell>
          <cell r="D2585">
            <v>0</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v>0</v>
          </cell>
          <cell r="D2588">
            <v>0</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v>0</v>
          </cell>
          <cell r="D2590">
            <v>0</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v>0</v>
          </cell>
          <cell r="D2594">
            <v>0</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v>0</v>
          </cell>
          <cell r="D2599">
            <v>0</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v>0</v>
          </cell>
          <cell r="D2601">
            <v>0</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v>0</v>
          </cell>
          <cell r="D2604">
            <v>0</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v>0</v>
          </cell>
          <cell r="D2606">
            <v>0</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v>0</v>
          </cell>
          <cell r="D2608">
            <v>0</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v>0</v>
          </cell>
          <cell r="D2610">
            <v>0</v>
          </cell>
        </row>
        <row r="2611">
          <cell r="A2611">
            <v>73743</v>
          </cell>
          <cell r="B2611" t="str">
            <v>PISO EM PEDRA</v>
          </cell>
          <cell r="C2611">
            <v>0</v>
          </cell>
          <cell r="D2611">
            <v>0</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v>0</v>
          </cell>
          <cell r="D2613">
            <v>0</v>
          </cell>
        </row>
        <row r="2614">
          <cell r="A2614" t="str">
            <v>73818/001</v>
          </cell>
          <cell r="B2614" t="str">
            <v>PAVIMENTACAO EM PEDRISCO, ESPESSURA 5CM</v>
          </cell>
          <cell r="C2614" t="str">
            <v>M2</v>
          </cell>
          <cell r="D2614">
            <v>6.57</v>
          </cell>
        </row>
        <row r="2615">
          <cell r="A2615">
            <v>73921</v>
          </cell>
          <cell r="B2615" t="str">
            <v>PISO PEDRA</v>
          </cell>
          <cell r="C2615">
            <v>0</v>
          </cell>
          <cell r="D2615">
            <v>0</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v>0</v>
          </cell>
          <cell r="D2618">
            <v>0</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v>0</v>
          </cell>
          <cell r="D2620">
            <v>0</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v>0</v>
          </cell>
          <cell r="D2622">
            <v>0</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v>0</v>
          </cell>
          <cell r="D2624">
            <v>0</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v>0</v>
          </cell>
          <cell r="D2629">
            <v>0</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v>0</v>
          </cell>
          <cell r="D2631">
            <v>0</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v>0</v>
          </cell>
          <cell r="D2635">
            <v>0</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v>0</v>
          </cell>
          <cell r="D2637">
            <v>0</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v>0</v>
          </cell>
          <cell r="D2639">
            <v>0</v>
          </cell>
        </row>
        <row r="2640">
          <cell r="A2640">
            <v>74159</v>
          </cell>
          <cell r="B2640" t="str">
            <v>SOLEIRA DE ARDOSIA</v>
          </cell>
          <cell r="C2640">
            <v>0</v>
          </cell>
          <cell r="D2640">
            <v>0</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v>0</v>
          </cell>
          <cell r="D2642">
            <v>0</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v>0</v>
          </cell>
          <cell r="D2644">
            <v>0</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v>0</v>
          </cell>
          <cell r="D2646">
            <v>0</v>
          </cell>
        </row>
        <row r="2647">
          <cell r="A2647">
            <v>74111</v>
          </cell>
          <cell r="B2647" t="str">
            <v>SOLEIRA MARMORE BRANCO</v>
          </cell>
          <cell r="C2647">
            <v>0</v>
          </cell>
          <cell r="D2647">
            <v>0</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v>0</v>
          </cell>
          <cell r="D2649">
            <v>0</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v>0</v>
          </cell>
          <cell r="D2651">
            <v>0</v>
          </cell>
        </row>
        <row r="2652">
          <cell r="A2652" t="str">
            <v>73886/001</v>
          </cell>
          <cell r="B2652" t="str">
            <v>RODAPE EM MADEIRA, ALTURA 7CM, FIXADO EM PECAS DE MADEIRA</v>
          </cell>
          <cell r="C2652" t="str">
            <v>M</v>
          </cell>
          <cell r="D2652">
            <v>9.93</v>
          </cell>
        </row>
        <row r="2653">
          <cell r="A2653">
            <v>131</v>
          </cell>
          <cell r="B2653" t="str">
            <v>RODAPE CERAMICO</v>
          </cell>
          <cell r="C2653">
            <v>0</v>
          </cell>
          <cell r="D2653">
            <v>0</v>
          </cell>
        </row>
        <row r="2654">
          <cell r="A2654">
            <v>73985</v>
          </cell>
          <cell r="B2654" t="str">
            <v>RODAPE CERAMICA ESMALTADA</v>
          </cell>
          <cell r="C2654">
            <v>0</v>
          </cell>
          <cell r="D2654">
            <v>0</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v>0</v>
          </cell>
          <cell r="D2656">
            <v>0</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v>0</v>
          </cell>
          <cell r="D2660">
            <v>0</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v>0</v>
          </cell>
          <cell r="D2662">
            <v>0</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v>0</v>
          </cell>
          <cell r="D2664">
            <v>0</v>
          </cell>
        </row>
        <row r="2665">
          <cell r="A2665" t="str">
            <v>73850/001</v>
          </cell>
          <cell r="B2665" t="str">
            <v>RODAPE EM MARMORITE, ALTURA 10CM</v>
          </cell>
          <cell r="C2665" t="str">
            <v>M</v>
          </cell>
          <cell r="D2665">
            <v>12.64</v>
          </cell>
        </row>
        <row r="2666">
          <cell r="A2666">
            <v>258</v>
          </cell>
          <cell r="B2666" t="str">
            <v>PISO CONCRETO</v>
          </cell>
          <cell r="C2666">
            <v>0</v>
          </cell>
          <cell r="D2666">
            <v>0</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v>0</v>
          </cell>
          <cell r="D2673">
            <v>0</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v>0</v>
          </cell>
          <cell r="D2675">
            <v>0</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v>0</v>
          </cell>
          <cell r="D2677">
            <v>0</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v>0</v>
          </cell>
          <cell r="D2684">
            <v>0</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v>0</v>
          </cell>
          <cell r="D2687">
            <v>0</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v>0</v>
          </cell>
          <cell r="D2689">
            <v>0</v>
          </cell>
        </row>
        <row r="2690">
          <cell r="A2690">
            <v>73907</v>
          </cell>
          <cell r="B2690" t="str">
            <v>CONTRAPISO/LASTRO CONCRETO</v>
          </cell>
          <cell r="C2690">
            <v>0</v>
          </cell>
          <cell r="D2690">
            <v>0</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v>0</v>
          </cell>
          <cell r="D2703">
            <v>0</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v>0</v>
          </cell>
          <cell r="D2715">
            <v>0</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v>0</v>
          </cell>
          <cell r="D2719">
            <v>0</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v>0</v>
          </cell>
          <cell r="D2729">
            <v>0</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v>0</v>
          </cell>
          <cell r="D2731">
            <v>0</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v>0</v>
          </cell>
          <cell r="D2734">
            <v>0</v>
          </cell>
        </row>
        <row r="2735">
          <cell r="A2735">
            <v>106</v>
          </cell>
          <cell r="B2735" t="str">
            <v>CHAPISCO</v>
          </cell>
          <cell r="C2735">
            <v>0</v>
          </cell>
          <cell r="D2735">
            <v>0</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v>0</v>
          </cell>
          <cell r="D2738">
            <v>0</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v>0</v>
          </cell>
          <cell r="D2746">
            <v>0</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v>0</v>
          </cell>
          <cell r="D2748">
            <v>0</v>
          </cell>
        </row>
        <row r="2749">
          <cell r="A2749" t="str">
            <v>74199/001</v>
          </cell>
          <cell r="B2749" t="str">
            <v>CHAPISCO RUSTICO TRACO 1:3 (CIMENTO E AREIA), ESPESSURA 2CM, PREPARO MANUAL</v>
          </cell>
          <cell r="C2749" t="str">
            <v>M2</v>
          </cell>
          <cell r="D2749">
            <v>22.2</v>
          </cell>
        </row>
        <row r="2750">
          <cell r="A2750">
            <v>107</v>
          </cell>
          <cell r="B2750" t="str">
            <v>EMBOCO</v>
          </cell>
          <cell r="C2750">
            <v>0</v>
          </cell>
          <cell r="D2750">
            <v>0</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v>0</v>
          </cell>
          <cell r="D2764">
            <v>0</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v>0</v>
          </cell>
          <cell r="D2766">
            <v>0</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v>0</v>
          </cell>
          <cell r="D2778">
            <v>0</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v>0</v>
          </cell>
          <cell r="D2783">
            <v>0</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v>0</v>
          </cell>
          <cell r="D2785">
            <v>0</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v>0</v>
          </cell>
          <cell r="D2794">
            <v>0</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v>0</v>
          </cell>
          <cell r="D2797">
            <v>0</v>
          </cell>
        </row>
        <row r="2798">
          <cell r="A2798" t="str">
            <v>74105/001</v>
          </cell>
          <cell r="B2798" t="str">
            <v>REVESTIMENTO DE TETOS COM GESSO CORRIDO DISTORCIDO</v>
          </cell>
          <cell r="C2798" t="str">
            <v>M2</v>
          </cell>
          <cell r="D2798">
            <v>7.79</v>
          </cell>
        </row>
        <row r="2799">
          <cell r="A2799">
            <v>74201</v>
          </cell>
          <cell r="B2799" t="str">
            <v>REBOCO EXTERNO</v>
          </cell>
          <cell r="C2799">
            <v>0</v>
          </cell>
          <cell r="D2799">
            <v>0</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v>0</v>
          </cell>
          <cell r="D2802">
            <v>0</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v>0</v>
          </cell>
          <cell r="D2805">
            <v>0</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v>0</v>
          </cell>
          <cell r="D2808">
            <v>0</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v>0</v>
          </cell>
          <cell r="D2811">
            <v>0</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v>0</v>
          </cell>
          <cell r="D2814">
            <v>0</v>
          </cell>
        </row>
        <row r="2815">
          <cell r="A2815">
            <v>74087</v>
          </cell>
          <cell r="B2815" t="str">
            <v>PEITORIL EM ARDOSIA</v>
          </cell>
          <cell r="C2815">
            <v>0</v>
          </cell>
          <cell r="D2815">
            <v>0</v>
          </cell>
        </row>
        <row r="2816">
          <cell r="A2816" t="str">
            <v>74087/001</v>
          </cell>
          <cell r="B2816" t="str">
            <v>PEITORIL EM ARDOSIA, LARGURA 15CM</v>
          </cell>
          <cell r="C2816" t="str">
            <v>M</v>
          </cell>
          <cell r="D2816">
            <v>8.42</v>
          </cell>
        </row>
        <row r="2817">
          <cell r="A2817">
            <v>129</v>
          </cell>
          <cell r="B2817" t="str">
            <v>PEITORIL DE CONCRETO</v>
          </cell>
          <cell r="C2817">
            <v>0</v>
          </cell>
          <cell r="D2817">
            <v>0</v>
          </cell>
        </row>
        <row r="2818">
          <cell r="A2818">
            <v>40675</v>
          </cell>
          <cell r="B2818" t="str">
            <v>ASSENTAMENTO DE PEITORIL DE CIMENTO, INCLUSO ADITIVO IMPERMEABILIZANTE</v>
          </cell>
          <cell r="C2818" t="str">
            <v>M</v>
          </cell>
          <cell r="D2818">
            <v>2.4</v>
          </cell>
        </row>
        <row r="2819">
          <cell r="A2819">
            <v>133</v>
          </cell>
          <cell r="B2819" t="str">
            <v>FORRO DE MADEIRA</v>
          </cell>
          <cell r="C2819">
            <v>0</v>
          </cell>
          <cell r="D2819">
            <v>0</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v>0</v>
          </cell>
          <cell r="D2821">
            <v>0</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v>0</v>
          </cell>
          <cell r="D2824">
            <v>0</v>
          </cell>
        </row>
        <row r="2825">
          <cell r="A2825">
            <v>72197</v>
          </cell>
          <cell r="B2825" t="str">
            <v>SANCA DE GESSO, ALTURA 15CM, MOLDADA NA OBRA</v>
          </cell>
          <cell r="C2825" t="str">
            <v>M</v>
          </cell>
          <cell r="D2825">
            <v>13.66</v>
          </cell>
        </row>
        <row r="2826">
          <cell r="A2826">
            <v>73792</v>
          </cell>
          <cell r="B2826" t="str">
            <v>FORRO DE GESSO</v>
          </cell>
          <cell r="C2826">
            <v>0</v>
          </cell>
          <cell r="D2826">
            <v>0</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v>0</v>
          </cell>
          <cell r="D2828">
            <v>0</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v>0</v>
          </cell>
          <cell r="D2830">
            <v>0</v>
          </cell>
        </row>
        <row r="2831">
          <cell r="A2831">
            <v>73778</v>
          </cell>
          <cell r="B2831" t="str">
            <v>FORROS TIPO PACOTE</v>
          </cell>
          <cell r="C2831">
            <v>0</v>
          </cell>
          <cell r="D2831">
            <v>0</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v>0</v>
          </cell>
          <cell r="D2836">
            <v>0</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v>0</v>
          </cell>
          <cell r="D2838">
            <v>0</v>
          </cell>
        </row>
        <row r="2839">
          <cell r="A2839">
            <v>73807</v>
          </cell>
          <cell r="B2839" t="str">
            <v>CORRIMAO DE GRANITO ARTIFICIAL (MARMORITE) COM 15 CM DE LARGURA</v>
          </cell>
          <cell r="C2839">
            <v>0</v>
          </cell>
          <cell r="D2839">
            <v>0</v>
          </cell>
        </row>
        <row r="2840">
          <cell r="A2840" t="str">
            <v>73807/001</v>
          </cell>
          <cell r="B2840" t="str">
            <v>CORRIMAO EM MARMORITE, LARGURA 15CM</v>
          </cell>
          <cell r="C2840" t="str">
            <v>M</v>
          </cell>
          <cell r="D2840">
            <v>44.19</v>
          </cell>
        </row>
        <row r="2841">
          <cell r="A2841">
            <v>311</v>
          </cell>
          <cell r="B2841" t="str">
            <v>FORRO METALICO/PVC</v>
          </cell>
          <cell r="C2841">
            <v>0</v>
          </cell>
          <cell r="D2841">
            <v>0</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v>0</v>
          </cell>
          <cell r="D2844">
            <v>0</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v>0</v>
          </cell>
          <cell r="D2846">
            <v>0</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v>0</v>
          </cell>
          <cell r="D2848">
            <v>0</v>
          </cell>
        </row>
        <row r="2849">
          <cell r="A2849">
            <v>148</v>
          </cell>
          <cell r="B2849" t="str">
            <v>JUNTA ELASTICA</v>
          </cell>
          <cell r="C2849">
            <v>0</v>
          </cell>
          <cell r="D2849">
            <v>0</v>
          </cell>
        </row>
        <row r="2850">
          <cell r="A2850">
            <v>73754</v>
          </cell>
          <cell r="B2850" t="str">
            <v>JUNTA DE DILATACAO E VEDACAO</v>
          </cell>
          <cell r="C2850">
            <v>0</v>
          </cell>
          <cell r="D2850">
            <v>0</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v>0</v>
          </cell>
          <cell r="D2852">
            <v>0</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v>0</v>
          </cell>
          <cell r="D2854">
            <v>0</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v>0</v>
          </cell>
          <cell r="D2859">
            <v>0</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v>0</v>
          </cell>
          <cell r="D2861">
            <v>0</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v>0</v>
          </cell>
          <cell r="D2887">
            <v>0</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v>0</v>
          </cell>
          <cell r="D2891">
            <v>0</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v>0</v>
          </cell>
          <cell r="D2896">
            <v>0</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v>0</v>
          </cell>
          <cell r="D2907">
            <v>0</v>
          </cell>
        </row>
        <row r="2908">
          <cell r="A2908">
            <v>9537</v>
          </cell>
          <cell r="B2908" t="str">
            <v>LIMPEZA FINAL DA OBRA</v>
          </cell>
          <cell r="C2908" t="str">
            <v>M2</v>
          </cell>
          <cell r="D2908">
            <v>1.1100000000000001</v>
          </cell>
        </row>
        <row r="2909">
          <cell r="A2909">
            <v>73745</v>
          </cell>
          <cell r="B2909" t="str">
            <v>LIMPEZAS DE SUPERFICIES</v>
          </cell>
          <cell r="C2909">
            <v>0</v>
          </cell>
          <cell r="D2909">
            <v>0</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v>0</v>
          </cell>
          <cell r="D2911">
            <v>0</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v>0</v>
          </cell>
          <cell r="D2913">
            <v>0</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v>0</v>
          </cell>
          <cell r="D2915">
            <v>0</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v>0</v>
          </cell>
          <cell r="D2932">
            <v>0</v>
          </cell>
        </row>
        <row r="2933">
          <cell r="A2933" t="str">
            <v>74086/001</v>
          </cell>
          <cell r="B2933" t="str">
            <v>LIMPEZA LOUCAS E METAIS</v>
          </cell>
          <cell r="C2933" t="str">
            <v>UN</v>
          </cell>
          <cell r="D2933">
            <v>11.51</v>
          </cell>
        </row>
        <row r="2934">
          <cell r="A2934">
            <v>74243</v>
          </cell>
          <cell r="B2934" t="str">
            <v>LIMPEZA GERAL DE QUADRA POLIESPORTIVA</v>
          </cell>
          <cell r="C2934">
            <v>0</v>
          </cell>
          <cell r="D2934">
            <v>0</v>
          </cell>
        </row>
        <row r="2935">
          <cell r="A2935" t="str">
            <v>74243/001</v>
          </cell>
          <cell r="B2935" t="str">
            <v>LIMPEZA GERAL DE QUADRA POLIESPORTIVA</v>
          </cell>
          <cell r="C2935" t="str">
            <v>M2</v>
          </cell>
          <cell r="D2935">
            <v>0.96</v>
          </cell>
        </row>
        <row r="2936">
          <cell r="A2936">
            <v>215</v>
          </cell>
          <cell r="B2936" t="str">
            <v>ABERTURA DE POCO | CISTERNA OU CACIMBA |</v>
          </cell>
          <cell r="C2936">
            <v>0</v>
          </cell>
          <cell r="D2936">
            <v>0</v>
          </cell>
        </row>
        <row r="2937">
          <cell r="A2937">
            <v>74163</v>
          </cell>
          <cell r="B2937" t="str">
            <v>PERFURACAO DE POCO</v>
          </cell>
          <cell r="C2937">
            <v>0</v>
          </cell>
          <cell r="D2937">
            <v>0</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v>0</v>
          </cell>
          <cell r="D2940">
            <v>0</v>
          </cell>
        </row>
        <row r="2941">
          <cell r="A2941">
            <v>40841</v>
          </cell>
          <cell r="B2941" t="str">
            <v>ABRACADEIRA P/POCOS PROFUNDOS</v>
          </cell>
          <cell r="C2941" t="str">
            <v>UN</v>
          </cell>
          <cell r="D2941">
            <v>63.51</v>
          </cell>
        </row>
        <row r="2942">
          <cell r="A2942">
            <v>318</v>
          </cell>
          <cell r="B2942" t="str">
            <v>OUTROS</v>
          </cell>
          <cell r="C2942">
            <v>0</v>
          </cell>
          <cell r="D2942">
            <v>0</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v>0</v>
          </cell>
          <cell r="D2948">
            <v>0</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v>0</v>
          </cell>
          <cell r="D2952">
            <v>0</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v>0</v>
          </cell>
          <cell r="D2955">
            <v>0</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v>0</v>
          </cell>
          <cell r="D2958">
            <v>0</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v>0</v>
          </cell>
          <cell r="D2961">
            <v>0</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v>0</v>
          </cell>
          <cell r="D2963">
            <v>0</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v>0</v>
          </cell>
          <cell r="D2966">
            <v>0</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v>0</v>
          </cell>
          <cell r="D2970">
            <v>0</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v>0</v>
          </cell>
          <cell r="D2973">
            <v>0</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v>0</v>
          </cell>
          <cell r="D3825">
            <v>0</v>
          </cell>
        </row>
        <row r="3826">
          <cell r="A3826">
            <v>10</v>
          </cell>
          <cell r="B3826" t="str">
            <v>PREPARO DO TERRENO</v>
          </cell>
          <cell r="C3826">
            <v>0</v>
          </cell>
          <cell r="D3826">
            <v>0</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v>0</v>
          </cell>
          <cell r="D3829">
            <v>0</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v>0</v>
          </cell>
          <cell r="D3832">
            <v>0</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v>0</v>
          </cell>
          <cell r="D3835">
            <v>0</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v>0</v>
          </cell>
          <cell r="D3840">
            <v>0</v>
          </cell>
        </row>
        <row r="3841">
          <cell r="A3841">
            <v>74220</v>
          </cell>
          <cell r="B3841" t="str">
            <v>TAPUME DE VEDACAO</v>
          </cell>
          <cell r="C3841">
            <v>0</v>
          </cell>
          <cell r="D3841">
            <v>0</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v>0</v>
          </cell>
          <cell r="D3843">
            <v>0</v>
          </cell>
        </row>
        <row r="3844">
          <cell r="A3844" t="str">
            <v>74221/001</v>
          </cell>
          <cell r="B3844" t="str">
            <v>SINALIZACAO DE TRANSITO - NOTURNA</v>
          </cell>
          <cell r="C3844" t="str">
            <v>M</v>
          </cell>
          <cell r="D3844">
            <v>1.23</v>
          </cell>
        </row>
        <row r="3845">
          <cell r="A3845">
            <v>12</v>
          </cell>
          <cell r="B3845" t="str">
            <v>ACESSOS/PASSADICOS</v>
          </cell>
          <cell r="C3845">
            <v>0</v>
          </cell>
          <cell r="D3845">
            <v>0</v>
          </cell>
        </row>
        <row r="3846">
          <cell r="A3846">
            <v>74219</v>
          </cell>
          <cell r="B3846" t="str">
            <v>PASSADICOS E TRAVESSIAS - MONTAGEM, MANUTENCAO E REMOCAO</v>
          </cell>
          <cell r="C3846">
            <v>0</v>
          </cell>
          <cell r="D3846">
            <v>0</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v>0</v>
          </cell>
          <cell r="D3849">
            <v>0</v>
          </cell>
        </row>
        <row r="3850">
          <cell r="A3850">
            <v>73875</v>
          </cell>
          <cell r="B3850" t="str">
            <v>LOCACAO DE ANDAIMES</v>
          </cell>
          <cell r="C3850">
            <v>0</v>
          </cell>
          <cell r="D3850">
            <v>0</v>
          </cell>
        </row>
        <row r="3851">
          <cell r="A3851" t="str">
            <v>73875/001</v>
          </cell>
          <cell r="B3851" t="str">
            <v>LOCACAO DE ANDAIME METALICO TUBULAR TIPO TORRE</v>
          </cell>
          <cell r="C3851" t="str">
            <v>M/MES</v>
          </cell>
          <cell r="D3851">
            <v>14.43</v>
          </cell>
        </row>
        <row r="3852">
          <cell r="A3852">
            <v>14</v>
          </cell>
          <cell r="B3852" t="str">
            <v>DEMOLICOES/RETIRADAS</v>
          </cell>
          <cell r="C3852">
            <v>0</v>
          </cell>
          <cell r="D3852">
            <v>0</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v>0</v>
          </cell>
          <cell r="D3888">
            <v>0</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v>0</v>
          </cell>
          <cell r="D3891">
            <v>0</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v>0</v>
          </cell>
          <cell r="D3893">
            <v>0</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v>0</v>
          </cell>
          <cell r="D3895">
            <v>0</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v>0</v>
          </cell>
          <cell r="D3897">
            <v>0</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v>0</v>
          </cell>
          <cell r="D3899">
            <v>0</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v>0</v>
          </cell>
          <cell r="D3902">
            <v>0</v>
          </cell>
        </row>
        <row r="3903">
          <cell r="A3903">
            <v>73960</v>
          </cell>
          <cell r="B3903" t="str">
            <v>LIGACOES PROVISORIAS AGUA/ESGOTO</v>
          </cell>
          <cell r="C3903">
            <v>0</v>
          </cell>
          <cell r="D3903">
            <v>0</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v>0</v>
          </cell>
          <cell r="D3905">
            <v>0</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v>0</v>
          </cell>
          <cell r="D3907">
            <v>0</v>
          </cell>
        </row>
        <row r="3908">
          <cell r="A3908">
            <v>6</v>
          </cell>
          <cell r="B3908" t="str">
            <v>CONTROLE TECNOLOGICO</v>
          </cell>
          <cell r="C3908">
            <v>0</v>
          </cell>
          <cell r="D3908">
            <v>0</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v>0</v>
          </cell>
          <cell r="D3911">
            <v>0</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v>0</v>
          </cell>
          <cell r="D3924">
            <v>0</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v>0</v>
          </cell>
          <cell r="D3927">
            <v>0</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v>0</v>
          </cell>
          <cell r="D3936">
            <v>0</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v>0</v>
          </cell>
          <cell r="D3995">
            <v>0</v>
          </cell>
        </row>
        <row r="3996">
          <cell r="A3996">
            <v>72733</v>
          </cell>
          <cell r="B3996" t="str">
            <v>MOBILIZACAO E DESMOBILIZACAO DE EQUIPAMENTO DE SONDAGEM A PERCUSSAO</v>
          </cell>
          <cell r="C3996" t="str">
            <v>UN</v>
          </cell>
          <cell r="D3996">
            <v>398.44</v>
          </cell>
        </row>
        <row r="3997">
          <cell r="A3997">
            <v>8</v>
          </cell>
          <cell r="B3997" t="str">
            <v>LOCACAO</v>
          </cell>
          <cell r="C3997">
            <v>0</v>
          </cell>
          <cell r="D3997">
            <v>0</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v>0</v>
          </cell>
          <cell r="D4002">
            <v>0</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v>0</v>
          </cell>
          <cell r="D4004">
            <v>0</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v>0</v>
          </cell>
          <cell r="D4008">
            <v>0</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v>0</v>
          </cell>
          <cell r="D4012">
            <v>0</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v>0</v>
          </cell>
          <cell r="D4014">
            <v>0</v>
          </cell>
        </row>
        <row r="4015">
          <cell r="A4015">
            <v>201</v>
          </cell>
          <cell r="B4015" t="str">
            <v>PORTAO</v>
          </cell>
          <cell r="C4015">
            <v>0</v>
          </cell>
          <cell r="D4015">
            <v>0</v>
          </cell>
        </row>
        <row r="4016">
          <cell r="A4016">
            <v>73814</v>
          </cell>
          <cell r="B4016" t="str">
            <v>PORTAO DE FERRO GALVANIZADO</v>
          </cell>
          <cell r="C4016">
            <v>0</v>
          </cell>
          <cell r="D4016">
            <v>0</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v>0</v>
          </cell>
          <cell r="D4019">
            <v>0</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v>0</v>
          </cell>
          <cell r="D4022">
            <v>0</v>
          </cell>
        </row>
        <row r="4023">
          <cell r="A4023">
            <v>74038</v>
          </cell>
          <cell r="B4023" t="str">
            <v>PORTÃO PARA CERCA</v>
          </cell>
          <cell r="C4023">
            <v>0</v>
          </cell>
          <cell r="D4023">
            <v>0</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v>0</v>
          </cell>
          <cell r="D4025">
            <v>0</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v>0</v>
          </cell>
          <cell r="D4027">
            <v>0</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v>0</v>
          </cell>
          <cell r="D4029">
            <v>0</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v>0</v>
          </cell>
          <cell r="D4034">
            <v>0</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v>0</v>
          </cell>
          <cell r="D4037">
            <v>0</v>
          </cell>
        </row>
        <row r="4038">
          <cell r="A4038">
            <v>73787</v>
          </cell>
          <cell r="B4038" t="str">
            <v>ALAMBRADO</v>
          </cell>
          <cell r="C4038">
            <v>0</v>
          </cell>
          <cell r="D4038">
            <v>0</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v>0</v>
          </cell>
          <cell r="D4040">
            <v>0</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v>0</v>
          </cell>
          <cell r="D4042">
            <v>0</v>
          </cell>
        </row>
        <row r="4043">
          <cell r="A4043">
            <v>73788</v>
          </cell>
          <cell r="B4043" t="str">
            <v>PLANTIO DE ARVORES E ARBUSTOS</v>
          </cell>
          <cell r="C4043">
            <v>0</v>
          </cell>
          <cell r="D4043">
            <v>0</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v>0</v>
          </cell>
          <cell r="D4046">
            <v>0</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v>0</v>
          </cell>
          <cell r="D4052">
            <v>0</v>
          </cell>
        </row>
        <row r="4053">
          <cell r="A4053">
            <v>74236</v>
          </cell>
          <cell r="B4053" t="str">
            <v>PLANTIO DE GRAMA</v>
          </cell>
          <cell r="C4053">
            <v>0</v>
          </cell>
          <cell r="D4053">
            <v>0</v>
          </cell>
        </row>
        <row r="4054">
          <cell r="A4054" t="str">
            <v>74236/001</v>
          </cell>
          <cell r="B4054" t="str">
            <v>GRAMA BATATAIS EM PLACAS</v>
          </cell>
          <cell r="C4054" t="str">
            <v>M2</v>
          </cell>
          <cell r="D4054">
            <v>7.16</v>
          </cell>
        </row>
        <row r="4055">
          <cell r="A4055">
            <v>207</v>
          </cell>
          <cell r="B4055" t="str">
            <v>PASSEIO</v>
          </cell>
          <cell r="C4055">
            <v>0</v>
          </cell>
          <cell r="D4055">
            <v>0</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v>0</v>
          </cell>
          <cell r="D4057">
            <v>0</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v>0</v>
          </cell>
          <cell r="D4060">
            <v>0</v>
          </cell>
        </row>
        <row r="4061">
          <cell r="A4061">
            <v>73864</v>
          </cell>
          <cell r="B4061" t="str">
            <v>NIVELAMENTO DE SOLO</v>
          </cell>
          <cell r="C4061">
            <v>0</v>
          </cell>
          <cell r="D4061">
            <v>0</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v>0</v>
          </cell>
          <cell r="D4063">
            <v>0</v>
          </cell>
        </row>
        <row r="4064">
          <cell r="A4064">
            <v>74228</v>
          </cell>
          <cell r="B4064" t="str">
            <v>BANCOS DE CONCRETO P/JARDIM</v>
          </cell>
          <cell r="C4064">
            <v>0</v>
          </cell>
          <cell r="D4064">
            <v>0</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v>0</v>
          </cell>
          <cell r="D4066">
            <v>0</v>
          </cell>
        </row>
        <row r="4067">
          <cell r="A4067" t="str">
            <v>TOTAIS DO VIN</v>
          </cell>
          <cell r="B4067" t="str">
            <v>ULO - AGRUPADORES: 525 COMPOSIÇÕES: 3.288</v>
          </cell>
          <cell r="C4067">
            <v>0</v>
          </cell>
          <cell r="D4067">
            <v>0</v>
          </cell>
        </row>
        <row r="4068">
          <cell r="A4068" t="str">
            <v>-------------</v>
          </cell>
          <cell r="B4068" t="str">
            <v>---------------------------------------------------</v>
          </cell>
          <cell r="C4068">
            <v>0</v>
          </cell>
          <cell r="D4068">
            <v>0</v>
          </cell>
        </row>
        <row r="4069">
          <cell r="A4069" t="str">
            <v>TOTALIZAÇÃO</v>
          </cell>
          <cell r="B4069" t="str">
            <v>E COMPOSIÇOES</v>
          </cell>
          <cell r="C4069">
            <v>0</v>
          </cell>
          <cell r="D4069">
            <v>0</v>
          </cell>
        </row>
        <row r="4070">
          <cell r="A4070" t="str">
            <v>-------------</v>
          </cell>
          <cell r="B4070" t="str">
            <v>---------------------------------------------------AGRUPADOR COMPOSIÇÃO</v>
          </cell>
          <cell r="C4070">
            <v>0</v>
          </cell>
          <cell r="D4070">
            <v>0</v>
          </cell>
        </row>
        <row r="4071">
          <cell r="A4071" t="str">
            <v>-------------</v>
          </cell>
          <cell r="B4071" t="str">
            <v>---------------------------------------------------</v>
          </cell>
          <cell r="C4071">
            <v>0</v>
          </cell>
          <cell r="D4071">
            <v>0</v>
          </cell>
        </row>
        <row r="4072">
          <cell r="A4072" t="str">
            <v>TOTAL GERAL .</v>
          </cell>
          <cell r="B4072" t="str">
            <v>...... 525 3.288</v>
          </cell>
          <cell r="C4072">
            <v>0</v>
          </cell>
          <cell r="D4072">
            <v>0</v>
          </cell>
        </row>
        <row r="4073">
          <cell r="A4073" t="str">
            <v>im de arquivo</v>
          </cell>
          <cell r="B4073">
            <v>0</v>
          </cell>
          <cell r="C4073">
            <v>0</v>
          </cell>
          <cell r="D4073">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topLeftCell="A8" zoomScaleNormal="100" zoomScaleSheetLayoutView="100" workbookViewId="0">
      <selection activeCell="A19" sqref="A19:D25"/>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302" t="s">
        <v>737</v>
      </c>
      <c r="B19" s="302"/>
      <c r="C19" s="302"/>
      <c r="D19" s="302"/>
    </row>
    <row r="20" spans="1:4" ht="15" customHeight="1">
      <c r="A20" s="302"/>
      <c r="B20" s="302"/>
      <c r="C20" s="302"/>
      <c r="D20" s="302"/>
    </row>
    <row r="21" spans="1:4">
      <c r="A21" s="302"/>
      <c r="B21" s="302"/>
      <c r="C21" s="302"/>
      <c r="D21" s="302"/>
    </row>
    <row r="22" spans="1:4">
      <c r="A22" s="302"/>
      <c r="B22" s="302"/>
      <c r="C22" s="302"/>
      <c r="D22" s="302"/>
    </row>
    <row r="23" spans="1:4">
      <c r="A23" s="302"/>
      <c r="B23" s="302"/>
      <c r="C23" s="302"/>
      <c r="D23" s="302"/>
    </row>
    <row r="24" spans="1:4">
      <c r="A24" s="302"/>
      <c r="B24" s="302"/>
      <c r="C24" s="302"/>
      <c r="D24" s="302"/>
    </row>
    <row r="25" spans="1:4">
      <c r="A25" s="302"/>
      <c r="B25" s="302"/>
      <c r="C25" s="302"/>
      <c r="D25" s="302"/>
    </row>
    <row r="26" spans="1:4">
      <c r="A26" s="4"/>
      <c r="B26" s="4"/>
      <c r="D26" s="19"/>
    </row>
    <row r="27" spans="1:4">
      <c r="A27" s="4"/>
      <c r="B27" s="4"/>
      <c r="D27" s="9"/>
    </row>
    <row r="28" spans="1:4">
      <c r="A28" s="4"/>
      <c r="B28" s="4"/>
      <c r="D28" s="9"/>
    </row>
    <row r="29" spans="1:4">
      <c r="A29" s="4"/>
      <c r="B29" s="4"/>
      <c r="C29" s="4"/>
      <c r="D29" s="4"/>
    </row>
    <row r="30" spans="1:4">
      <c r="A30" s="4"/>
      <c r="B30" s="4"/>
      <c r="C30" s="4"/>
      <c r="D30" s="4"/>
    </row>
    <row r="46" spans="1:6">
      <c r="E46" s="4"/>
      <c r="F46" s="4"/>
    </row>
    <row r="47" spans="1:6">
      <c r="A47" s="61" t="s">
        <v>102</v>
      </c>
      <c r="B47" s="61"/>
      <c r="C47" s="46"/>
      <c r="D47" s="46"/>
      <c r="E47" s="47"/>
      <c r="F47" s="10"/>
    </row>
    <row r="48" spans="1:6">
      <c r="A48" s="9" t="s">
        <v>736</v>
      </c>
      <c r="B48" s="9"/>
      <c r="C48" s="9"/>
      <c r="D48" s="9"/>
      <c r="E48" s="9"/>
      <c r="F48" s="9"/>
    </row>
    <row r="49" spans="1:6">
      <c r="A49" s="9" t="s">
        <v>726</v>
      </c>
      <c r="B49" s="9"/>
      <c r="C49" s="9"/>
      <c r="D49" s="9"/>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0"/>
  <sheetViews>
    <sheetView topLeftCell="A670" zoomScale="120" zoomScaleNormal="120" workbookViewId="0">
      <selection activeCell="D680" sqref="D680"/>
    </sheetView>
  </sheetViews>
  <sheetFormatPr defaultRowHeight="15"/>
  <cols>
    <col min="1" max="1" width="22.7109375" customWidth="1"/>
    <col min="2" max="2" width="18.28515625" customWidth="1"/>
    <col min="3" max="3" width="17.85546875" customWidth="1"/>
    <col min="4" max="4" width="15.85546875" customWidth="1"/>
    <col min="5" max="5" width="18.7109375" customWidth="1"/>
    <col min="6" max="6" width="12.85546875" customWidth="1"/>
    <col min="7" max="7" width="17.28515625" customWidth="1"/>
    <col min="8" max="8" width="16.28515625" customWidth="1"/>
    <col min="10" max="10" width="12.85546875" customWidth="1"/>
    <col min="13" max="13" width="12.85546875" customWidth="1"/>
  </cols>
  <sheetData>
    <row r="1" spans="1:9" ht="18.75">
      <c r="A1" s="422" t="s">
        <v>143</v>
      </c>
      <c r="B1" s="423"/>
      <c r="C1" s="423"/>
      <c r="D1" s="423"/>
      <c r="E1" s="423"/>
      <c r="F1" s="423"/>
      <c r="G1" s="424"/>
    </row>
    <row r="2" spans="1:9">
      <c r="A2" s="410" t="s">
        <v>144</v>
      </c>
      <c r="B2" s="411"/>
      <c r="C2" s="411"/>
      <c r="D2" s="411"/>
      <c r="E2" s="411"/>
      <c r="F2" s="411"/>
      <c r="G2" s="412"/>
    </row>
    <row r="3" spans="1:9">
      <c r="A3" s="425" t="s">
        <v>472</v>
      </c>
      <c r="B3" s="426"/>
      <c r="C3" s="426"/>
      <c r="D3" s="426"/>
      <c r="E3" s="426"/>
      <c r="F3" s="426"/>
      <c r="G3" s="128">
        <f>('Quadro de Áreas'!H4*0.3)*1.3</f>
        <v>1127.3900000000001</v>
      </c>
    </row>
    <row r="4" spans="1:9">
      <c r="A4" s="425" t="s">
        <v>205</v>
      </c>
      <c r="B4" s="426"/>
      <c r="C4" s="426"/>
      <c r="D4" s="426"/>
      <c r="E4" s="426"/>
      <c r="F4" s="426"/>
      <c r="G4" s="128">
        <f>G3</f>
        <v>1127.3900000000001</v>
      </c>
    </row>
    <row r="5" spans="1:9">
      <c r="A5" s="393" t="s">
        <v>104</v>
      </c>
      <c r="B5" s="393"/>
      <c r="C5" s="393"/>
      <c r="D5" s="393"/>
      <c r="E5" s="393"/>
      <c r="F5" s="393"/>
      <c r="G5" s="393"/>
    </row>
    <row r="6" spans="1:9">
      <c r="A6" s="364" t="s">
        <v>146</v>
      </c>
      <c r="B6" s="364"/>
      <c r="C6" s="364"/>
      <c r="D6" s="364"/>
      <c r="E6" s="364"/>
      <c r="F6" s="364"/>
      <c r="G6" s="364"/>
    </row>
    <row r="7" spans="1:9">
      <c r="A7" s="130" t="s">
        <v>147</v>
      </c>
      <c r="B7" s="130" t="s">
        <v>155</v>
      </c>
      <c r="C7" s="130" t="s">
        <v>156</v>
      </c>
      <c r="D7" s="130" t="s">
        <v>157</v>
      </c>
      <c r="E7" s="130"/>
      <c r="F7" s="130"/>
      <c r="G7" s="130"/>
    </row>
    <row r="8" spans="1:9">
      <c r="A8" s="131" t="s">
        <v>154</v>
      </c>
      <c r="B8" s="132">
        <v>28.55</v>
      </c>
      <c r="C8" s="132">
        <v>3</v>
      </c>
      <c r="D8" s="132">
        <f>B8*C8</f>
        <v>85.65</v>
      </c>
      <c r="E8" s="132"/>
      <c r="F8" s="132"/>
      <c r="G8" s="132"/>
      <c r="I8" s="135"/>
    </row>
    <row r="9" spans="1:9">
      <c r="A9" s="140" t="s">
        <v>216</v>
      </c>
      <c r="B9" s="133"/>
      <c r="C9" s="133"/>
      <c r="D9" s="133">
        <v>32.65</v>
      </c>
      <c r="E9" s="133"/>
      <c r="F9" s="133"/>
      <c r="G9" s="133"/>
      <c r="I9" s="135"/>
    </row>
    <row r="10" spans="1:9">
      <c r="A10" s="115" t="s">
        <v>149</v>
      </c>
      <c r="B10" s="132">
        <v>20</v>
      </c>
      <c r="C10" s="132">
        <v>3</v>
      </c>
      <c r="D10" s="132">
        <f t="shared" ref="D10:D37" si="0">B10*C10</f>
        <v>60</v>
      </c>
      <c r="E10" s="132"/>
      <c r="F10" s="132"/>
      <c r="G10" s="132"/>
    </row>
    <row r="11" spans="1:9">
      <c r="A11" s="115" t="s">
        <v>206</v>
      </c>
      <c r="B11" s="132">
        <v>20</v>
      </c>
      <c r="C11" s="132">
        <v>3</v>
      </c>
      <c r="D11" s="132">
        <f t="shared" si="0"/>
        <v>60</v>
      </c>
      <c r="E11" s="132"/>
      <c r="F11" s="132"/>
      <c r="G11" s="132"/>
    </row>
    <row r="12" spans="1:9">
      <c r="A12" s="115" t="s">
        <v>207</v>
      </c>
      <c r="B12" s="132">
        <v>20</v>
      </c>
      <c r="C12" s="132">
        <v>3</v>
      </c>
      <c r="D12" s="132">
        <f t="shared" si="0"/>
        <v>60</v>
      </c>
      <c r="E12" s="132"/>
      <c r="F12" s="132"/>
      <c r="G12" s="132"/>
    </row>
    <row r="13" spans="1:9">
      <c r="A13" s="115" t="s">
        <v>208</v>
      </c>
      <c r="B13" s="132">
        <v>20</v>
      </c>
      <c r="C13" s="132">
        <v>3</v>
      </c>
      <c r="D13" s="132">
        <f t="shared" si="0"/>
        <v>60</v>
      </c>
      <c r="E13" s="132"/>
      <c r="F13" s="132"/>
      <c r="G13" s="132"/>
    </row>
    <row r="14" spans="1:9">
      <c r="A14" s="115" t="s">
        <v>209</v>
      </c>
      <c r="B14" s="132">
        <v>20</v>
      </c>
      <c r="C14" s="132">
        <v>3</v>
      </c>
      <c r="D14" s="132">
        <f t="shared" si="0"/>
        <v>60</v>
      </c>
      <c r="E14" s="132"/>
      <c r="F14" s="132"/>
      <c r="G14" s="132"/>
    </row>
    <row r="15" spans="1:9">
      <c r="A15" s="115" t="s">
        <v>210</v>
      </c>
      <c r="B15" s="132">
        <v>20</v>
      </c>
      <c r="C15" s="132">
        <v>3</v>
      </c>
      <c r="D15" s="132">
        <f t="shared" si="0"/>
        <v>60</v>
      </c>
      <c r="E15" s="132"/>
      <c r="F15" s="132"/>
      <c r="G15" s="132"/>
    </row>
    <row r="16" spans="1:9">
      <c r="A16" s="115" t="s">
        <v>211</v>
      </c>
      <c r="B16" s="132">
        <v>22</v>
      </c>
      <c r="C16" s="132">
        <v>3</v>
      </c>
      <c r="D16" s="132">
        <f t="shared" si="0"/>
        <v>66</v>
      </c>
      <c r="E16" s="132"/>
      <c r="F16" s="132"/>
      <c r="G16" s="132"/>
    </row>
    <row r="17" spans="1:7">
      <c r="A17" s="115" t="s">
        <v>212</v>
      </c>
      <c r="B17" s="132">
        <v>10.199999999999999</v>
      </c>
      <c r="C17" s="132">
        <v>3</v>
      </c>
      <c r="D17" s="132">
        <f t="shared" si="0"/>
        <v>30.6</v>
      </c>
      <c r="E17" s="132"/>
      <c r="F17" s="132"/>
      <c r="G17" s="132"/>
    </row>
    <row r="18" spans="1:7">
      <c r="A18" s="115" t="s">
        <v>150</v>
      </c>
      <c r="B18" s="132">
        <v>8.1</v>
      </c>
      <c r="C18" s="132">
        <v>3</v>
      </c>
      <c r="D18" s="132">
        <f t="shared" si="0"/>
        <v>24.3</v>
      </c>
      <c r="E18" s="132"/>
      <c r="F18" s="132"/>
      <c r="G18" s="132"/>
    </row>
    <row r="19" spans="1:7">
      <c r="A19" s="115" t="s">
        <v>151</v>
      </c>
      <c r="B19" s="132">
        <v>8.1</v>
      </c>
      <c r="C19" s="132">
        <v>3</v>
      </c>
      <c r="D19" s="132">
        <f t="shared" si="0"/>
        <v>24.3</v>
      </c>
      <c r="E19" s="132"/>
      <c r="F19" s="132"/>
      <c r="G19" s="132"/>
    </row>
    <row r="20" spans="1:7">
      <c r="A20" s="115" t="s">
        <v>213</v>
      </c>
      <c r="B20" s="132">
        <v>7</v>
      </c>
      <c r="C20" s="132">
        <v>3</v>
      </c>
      <c r="D20" s="132">
        <f t="shared" si="0"/>
        <v>21</v>
      </c>
      <c r="E20" s="132"/>
      <c r="F20" s="132"/>
      <c r="G20" s="132"/>
    </row>
    <row r="21" spans="1:7">
      <c r="A21" s="134" t="s">
        <v>214</v>
      </c>
      <c r="B21" s="133">
        <v>9.5500000000000007</v>
      </c>
      <c r="C21" s="132">
        <v>3</v>
      </c>
      <c r="D21" s="133">
        <f t="shared" si="0"/>
        <v>28.65</v>
      </c>
      <c r="E21" s="133"/>
      <c r="F21" s="133"/>
      <c r="G21" s="133"/>
    </row>
    <row r="22" spans="1:7">
      <c r="A22" s="134" t="s">
        <v>215</v>
      </c>
      <c r="B22" s="132">
        <v>12.2</v>
      </c>
      <c r="C22" s="132">
        <v>3.41</v>
      </c>
      <c r="D22" s="132">
        <f t="shared" si="0"/>
        <v>41.6</v>
      </c>
      <c r="E22" s="132"/>
      <c r="F22" s="132"/>
      <c r="G22" s="132"/>
    </row>
    <row r="23" spans="1:7">
      <c r="A23" s="134" t="s">
        <v>276</v>
      </c>
      <c r="B23" s="132"/>
      <c r="C23" s="132"/>
      <c r="D23" s="132">
        <v>6.57</v>
      </c>
      <c r="E23" s="132"/>
      <c r="F23" s="132"/>
      <c r="G23" s="132"/>
    </row>
    <row r="24" spans="1:7">
      <c r="A24" s="134" t="s">
        <v>279</v>
      </c>
      <c r="B24" s="132">
        <v>23.8</v>
      </c>
      <c r="C24" s="132">
        <v>3.78</v>
      </c>
      <c r="D24" s="132">
        <f>B24*C24</f>
        <v>89.96</v>
      </c>
      <c r="E24" s="132"/>
      <c r="F24" s="132"/>
      <c r="G24" s="132"/>
    </row>
    <row r="25" spans="1:7">
      <c r="A25" s="115" t="s">
        <v>222</v>
      </c>
      <c r="B25" s="132">
        <v>28.6</v>
      </c>
      <c r="C25" s="133">
        <v>3</v>
      </c>
      <c r="D25" s="132">
        <f t="shared" si="0"/>
        <v>85.8</v>
      </c>
      <c r="E25" s="132"/>
      <c r="F25" s="132"/>
      <c r="G25" s="132"/>
    </row>
    <row r="26" spans="1:7">
      <c r="A26" s="115" t="s">
        <v>223</v>
      </c>
      <c r="B26" s="132">
        <v>20.3</v>
      </c>
      <c r="C26" s="133">
        <v>3</v>
      </c>
      <c r="D26" s="132">
        <f t="shared" si="0"/>
        <v>60.9</v>
      </c>
      <c r="E26" s="132"/>
      <c r="F26" s="132"/>
      <c r="G26" s="132"/>
    </row>
    <row r="27" spans="1:7">
      <c r="A27" s="115" t="s">
        <v>224</v>
      </c>
      <c r="B27" s="132">
        <v>20</v>
      </c>
      <c r="C27" s="133">
        <v>3</v>
      </c>
      <c r="D27" s="132">
        <f t="shared" si="0"/>
        <v>60</v>
      </c>
      <c r="E27" s="132"/>
      <c r="F27" s="132"/>
      <c r="G27" s="132"/>
    </row>
    <row r="28" spans="1:7">
      <c r="A28" s="115" t="s">
        <v>225</v>
      </c>
      <c r="B28" s="132">
        <v>20</v>
      </c>
      <c r="C28" s="133">
        <v>3</v>
      </c>
      <c r="D28" s="132">
        <f t="shared" si="0"/>
        <v>60</v>
      </c>
      <c r="E28" s="132"/>
      <c r="F28" s="132"/>
      <c r="G28" s="132"/>
    </row>
    <row r="29" spans="1:7">
      <c r="A29" s="115" t="s">
        <v>226</v>
      </c>
      <c r="B29" s="132">
        <v>20</v>
      </c>
      <c r="C29" s="133">
        <v>3</v>
      </c>
      <c r="D29" s="132">
        <f t="shared" si="0"/>
        <v>60</v>
      </c>
      <c r="E29" s="132"/>
      <c r="F29" s="132"/>
      <c r="G29" s="132"/>
    </row>
    <row r="30" spans="1:7">
      <c r="A30" s="115" t="s">
        <v>227</v>
      </c>
      <c r="B30" s="132">
        <v>20</v>
      </c>
      <c r="C30" s="133">
        <v>3</v>
      </c>
      <c r="D30" s="132">
        <f t="shared" si="0"/>
        <v>60</v>
      </c>
      <c r="E30" s="132"/>
      <c r="F30" s="132"/>
      <c r="G30" s="132"/>
    </row>
    <row r="31" spans="1:7">
      <c r="A31" s="115" t="s">
        <v>228</v>
      </c>
      <c r="B31" s="132">
        <v>20</v>
      </c>
      <c r="C31" s="133">
        <v>3</v>
      </c>
      <c r="D31" s="132">
        <f t="shared" si="0"/>
        <v>60</v>
      </c>
      <c r="E31" s="132"/>
      <c r="F31" s="132"/>
      <c r="G31" s="132"/>
    </row>
    <row r="32" spans="1:7">
      <c r="A32" s="115" t="s">
        <v>229</v>
      </c>
      <c r="B32" s="133">
        <v>22</v>
      </c>
      <c r="C32" s="133">
        <v>3</v>
      </c>
      <c r="D32" s="132">
        <f t="shared" si="0"/>
        <v>66</v>
      </c>
      <c r="E32" s="132"/>
      <c r="F32" s="132"/>
      <c r="G32" s="132"/>
    </row>
    <row r="33" spans="1:7">
      <c r="A33" s="115" t="s">
        <v>327</v>
      </c>
      <c r="B33" s="133"/>
      <c r="C33" s="133"/>
      <c r="D33" s="132">
        <v>24.73</v>
      </c>
      <c r="E33" s="132"/>
      <c r="F33" s="132"/>
      <c r="G33" s="132"/>
    </row>
    <row r="34" spans="1:7">
      <c r="A34" s="115" t="s">
        <v>232</v>
      </c>
      <c r="B34" s="132">
        <v>22.07</v>
      </c>
      <c r="C34" s="133">
        <v>3</v>
      </c>
      <c r="D34" s="132">
        <f t="shared" si="0"/>
        <v>66.209999999999994</v>
      </c>
      <c r="E34" s="132"/>
      <c r="F34" s="132"/>
      <c r="G34" s="132"/>
    </row>
    <row r="35" spans="1:7">
      <c r="A35" s="115" t="s">
        <v>233</v>
      </c>
      <c r="B35" s="132">
        <v>15.43</v>
      </c>
      <c r="C35" s="133">
        <v>3</v>
      </c>
      <c r="D35" s="132">
        <f t="shared" si="0"/>
        <v>46.29</v>
      </c>
      <c r="E35" s="132"/>
      <c r="F35" s="132"/>
      <c r="G35" s="132"/>
    </row>
    <row r="36" spans="1:7">
      <c r="A36" s="115" t="s">
        <v>148</v>
      </c>
      <c r="B36" s="132">
        <v>8.34</v>
      </c>
      <c r="C36" s="133">
        <v>3</v>
      </c>
      <c r="D36" s="132">
        <f t="shared" si="0"/>
        <v>25.02</v>
      </c>
      <c r="E36" s="132"/>
      <c r="F36" s="132"/>
      <c r="G36" s="132"/>
    </row>
    <row r="37" spans="1:7">
      <c r="A37" s="134" t="s">
        <v>148</v>
      </c>
      <c r="B37" s="133">
        <v>5.96</v>
      </c>
      <c r="C37" s="133">
        <v>3</v>
      </c>
      <c r="D37" s="132">
        <f t="shared" si="0"/>
        <v>17.88</v>
      </c>
      <c r="E37" s="132"/>
      <c r="F37" s="132"/>
      <c r="G37" s="132"/>
    </row>
    <row r="38" spans="1:7">
      <c r="A38" s="134" t="s">
        <v>290</v>
      </c>
      <c r="B38" s="133">
        <v>25.3</v>
      </c>
      <c r="C38" s="133">
        <v>0.4</v>
      </c>
      <c r="D38" s="132">
        <f>B38*C38</f>
        <v>10.119999999999999</v>
      </c>
      <c r="E38" s="132"/>
      <c r="F38" s="132"/>
      <c r="G38" s="132"/>
    </row>
    <row r="39" spans="1:7">
      <c r="A39" s="134" t="s">
        <v>234</v>
      </c>
      <c r="B39" s="133">
        <v>115.45</v>
      </c>
      <c r="C39" s="133">
        <v>0.52</v>
      </c>
      <c r="D39" s="132">
        <f>B39*C39</f>
        <v>60.03</v>
      </c>
      <c r="E39" s="132"/>
      <c r="F39" s="132"/>
      <c r="G39" s="132"/>
    </row>
    <row r="40" spans="1:7">
      <c r="A40" s="134" t="s">
        <v>153</v>
      </c>
      <c r="B40" s="138"/>
      <c r="C40" s="138"/>
      <c r="D40" s="132">
        <v>39.200000000000003</v>
      </c>
      <c r="E40" s="141"/>
      <c r="F40" s="141"/>
      <c r="G40" s="141"/>
    </row>
    <row r="41" spans="1:7">
      <c r="A41" s="387" t="s">
        <v>250</v>
      </c>
      <c r="B41" s="388"/>
      <c r="C41" s="389"/>
      <c r="D41" s="148">
        <f>SUM(D8:D40)</f>
        <v>1613.46</v>
      </c>
      <c r="E41" s="136"/>
      <c r="F41" s="136"/>
      <c r="G41" s="137"/>
    </row>
    <row r="42" spans="1:7">
      <c r="A42" s="364" t="s">
        <v>152</v>
      </c>
      <c r="B42" s="364"/>
      <c r="C42" s="364"/>
      <c r="D42" s="364"/>
      <c r="E42" s="364"/>
      <c r="F42" s="364"/>
      <c r="G42" s="364"/>
    </row>
    <row r="43" spans="1:7">
      <c r="A43" s="130" t="s">
        <v>147</v>
      </c>
      <c r="B43" s="130" t="s">
        <v>155</v>
      </c>
      <c r="C43" s="130" t="s">
        <v>156</v>
      </c>
      <c r="D43" s="130" t="s">
        <v>157</v>
      </c>
      <c r="E43" s="130"/>
      <c r="F43" s="130"/>
      <c r="G43" s="130"/>
    </row>
    <row r="44" spans="1:7">
      <c r="A44" s="115" t="s">
        <v>217</v>
      </c>
      <c r="B44" s="132">
        <v>14.8</v>
      </c>
      <c r="C44" s="132">
        <v>3</v>
      </c>
      <c r="D44" s="132">
        <f>B44*C44</f>
        <v>44.4</v>
      </c>
      <c r="E44" s="132"/>
      <c r="F44" s="132"/>
      <c r="G44" s="132"/>
    </row>
    <row r="45" spans="1:7">
      <c r="A45" s="115" t="s">
        <v>218</v>
      </c>
      <c r="B45" s="132">
        <v>10.25</v>
      </c>
      <c r="C45" s="132">
        <v>3</v>
      </c>
      <c r="D45" s="132">
        <f t="shared" ref="D45:D67" si="1">B45*C45</f>
        <v>30.75</v>
      </c>
      <c r="E45" s="132"/>
      <c r="F45" s="132"/>
      <c r="G45" s="132"/>
    </row>
    <row r="46" spans="1:7">
      <c r="A46" s="115" t="s">
        <v>219</v>
      </c>
      <c r="B46" s="132">
        <v>12.8</v>
      </c>
      <c r="C46" s="132">
        <v>3</v>
      </c>
      <c r="D46" s="132">
        <f t="shared" si="1"/>
        <v>38.4</v>
      </c>
      <c r="E46" s="132"/>
      <c r="F46" s="132"/>
      <c r="G46" s="132"/>
    </row>
    <row r="47" spans="1:7">
      <c r="A47" s="115" t="s">
        <v>220</v>
      </c>
      <c r="B47" s="132">
        <v>20</v>
      </c>
      <c r="C47" s="132">
        <v>3</v>
      </c>
      <c r="D47" s="132">
        <f t="shared" si="1"/>
        <v>60</v>
      </c>
      <c r="E47" s="132"/>
      <c r="F47" s="132"/>
      <c r="G47" s="132"/>
    </row>
    <row r="48" spans="1:7">
      <c r="A48" s="115" t="s">
        <v>221</v>
      </c>
      <c r="B48" s="132">
        <v>20</v>
      </c>
      <c r="C48" s="132">
        <v>3</v>
      </c>
      <c r="D48" s="132">
        <f t="shared" si="1"/>
        <v>60</v>
      </c>
      <c r="E48" s="132"/>
      <c r="F48" s="132"/>
      <c r="G48" s="132"/>
    </row>
    <row r="49" spans="1:7">
      <c r="A49" s="115" t="s">
        <v>235</v>
      </c>
      <c r="B49" s="132">
        <v>20</v>
      </c>
      <c r="C49" s="132">
        <v>3</v>
      </c>
      <c r="D49" s="132">
        <f t="shared" si="1"/>
        <v>60</v>
      </c>
      <c r="E49" s="132"/>
      <c r="F49" s="132"/>
      <c r="G49" s="132"/>
    </row>
    <row r="50" spans="1:7">
      <c r="A50" s="115" t="s">
        <v>236</v>
      </c>
      <c r="B50" s="132">
        <v>20</v>
      </c>
      <c r="C50" s="132">
        <v>3</v>
      </c>
      <c r="D50" s="132">
        <f t="shared" si="1"/>
        <v>60</v>
      </c>
      <c r="E50" s="132"/>
      <c r="F50" s="132"/>
      <c r="G50" s="132"/>
    </row>
    <row r="51" spans="1:7">
      <c r="A51" s="115" t="s">
        <v>237</v>
      </c>
      <c r="B51" s="132">
        <v>20</v>
      </c>
      <c r="C51" s="132">
        <v>3</v>
      </c>
      <c r="D51" s="132">
        <f t="shared" si="1"/>
        <v>60</v>
      </c>
      <c r="E51" s="132"/>
      <c r="F51" s="132"/>
      <c r="G51" s="132"/>
    </row>
    <row r="52" spans="1:7">
      <c r="A52" s="115" t="s">
        <v>238</v>
      </c>
      <c r="B52" s="132">
        <v>20</v>
      </c>
      <c r="C52" s="132">
        <v>3</v>
      </c>
      <c r="D52" s="132">
        <f t="shared" si="1"/>
        <v>60</v>
      </c>
      <c r="E52" s="132"/>
      <c r="F52" s="132"/>
      <c r="G52" s="132"/>
    </row>
    <row r="53" spans="1:7">
      <c r="A53" s="115" t="s">
        <v>239</v>
      </c>
      <c r="B53" s="132">
        <v>20.7</v>
      </c>
      <c r="C53" s="132">
        <v>3</v>
      </c>
      <c r="D53" s="132">
        <f t="shared" si="1"/>
        <v>62.1</v>
      </c>
      <c r="E53" s="132"/>
      <c r="F53" s="132"/>
      <c r="G53" s="132"/>
    </row>
    <row r="54" spans="1:7">
      <c r="A54" s="115" t="s">
        <v>240</v>
      </c>
      <c r="B54" s="132">
        <v>29.55</v>
      </c>
      <c r="C54" s="132">
        <v>3</v>
      </c>
      <c r="D54" s="132">
        <f t="shared" si="1"/>
        <v>88.65</v>
      </c>
      <c r="E54" s="132"/>
      <c r="F54" s="132"/>
      <c r="G54" s="132"/>
    </row>
    <row r="55" spans="1:7">
      <c r="A55" s="115" t="s">
        <v>241</v>
      </c>
      <c r="B55" s="132">
        <v>26.8</v>
      </c>
      <c r="C55" s="132">
        <v>3</v>
      </c>
      <c r="D55" s="132">
        <f t="shared" si="1"/>
        <v>80.400000000000006</v>
      </c>
      <c r="E55" s="132"/>
      <c r="F55" s="132"/>
      <c r="G55" s="132"/>
    </row>
    <row r="56" spans="1:7">
      <c r="A56" s="115" t="s">
        <v>242</v>
      </c>
      <c r="B56" s="132">
        <v>20.350000000000001</v>
      </c>
      <c r="C56" s="132">
        <v>3</v>
      </c>
      <c r="D56" s="132">
        <f t="shared" si="1"/>
        <v>61.05</v>
      </c>
      <c r="E56" s="132"/>
      <c r="F56" s="132"/>
      <c r="G56" s="132"/>
    </row>
    <row r="57" spans="1:7">
      <c r="A57" s="115" t="s">
        <v>243</v>
      </c>
      <c r="B57" s="132">
        <v>20</v>
      </c>
      <c r="C57" s="132">
        <v>3</v>
      </c>
      <c r="D57" s="132">
        <f t="shared" si="1"/>
        <v>60</v>
      </c>
      <c r="E57" s="132"/>
      <c r="F57" s="132"/>
      <c r="G57" s="132"/>
    </row>
    <row r="58" spans="1:7">
      <c r="A58" s="115" t="s">
        <v>244</v>
      </c>
      <c r="B58" s="132">
        <v>20</v>
      </c>
      <c r="C58" s="132">
        <v>3</v>
      </c>
      <c r="D58" s="132">
        <f t="shared" si="1"/>
        <v>60</v>
      </c>
      <c r="E58" s="132"/>
      <c r="F58" s="132"/>
      <c r="G58" s="132"/>
    </row>
    <row r="59" spans="1:7">
      <c r="A59" s="115" t="s">
        <v>233</v>
      </c>
      <c r="B59" s="132">
        <v>22.08</v>
      </c>
      <c r="C59" s="132">
        <v>3</v>
      </c>
      <c r="D59" s="132">
        <f t="shared" si="1"/>
        <v>66.239999999999995</v>
      </c>
      <c r="E59" s="132"/>
      <c r="F59" s="132"/>
      <c r="G59" s="132"/>
    </row>
    <row r="60" spans="1:7">
      <c r="A60" s="115" t="s">
        <v>232</v>
      </c>
      <c r="B60" s="132">
        <v>15.42</v>
      </c>
      <c r="C60" s="132">
        <v>3</v>
      </c>
      <c r="D60" s="132">
        <f t="shared" si="1"/>
        <v>46.26</v>
      </c>
      <c r="E60" s="132"/>
      <c r="F60" s="132"/>
      <c r="G60" s="132"/>
    </row>
    <row r="61" spans="1:7">
      <c r="A61" s="115" t="s">
        <v>148</v>
      </c>
      <c r="B61" s="132">
        <v>8.36</v>
      </c>
      <c r="C61" s="132">
        <v>3</v>
      </c>
      <c r="D61" s="132">
        <f t="shared" si="1"/>
        <v>25.08</v>
      </c>
      <c r="E61" s="132"/>
      <c r="F61" s="132"/>
      <c r="G61" s="132"/>
    </row>
    <row r="62" spans="1:7">
      <c r="A62" s="134" t="s">
        <v>148</v>
      </c>
      <c r="B62" s="132">
        <v>5.94</v>
      </c>
      <c r="C62" s="132">
        <v>3</v>
      </c>
      <c r="D62" s="132">
        <f t="shared" si="1"/>
        <v>17.82</v>
      </c>
      <c r="E62" s="132"/>
      <c r="F62" s="132"/>
      <c r="G62" s="132"/>
    </row>
    <row r="63" spans="1:7">
      <c r="A63" s="115" t="s">
        <v>245</v>
      </c>
      <c r="B63" s="132">
        <v>32.299999999999997</v>
      </c>
      <c r="C63" s="132">
        <v>3</v>
      </c>
      <c r="D63" s="132">
        <f t="shared" si="1"/>
        <v>96.9</v>
      </c>
      <c r="E63" s="132"/>
      <c r="F63" s="132"/>
      <c r="G63" s="132"/>
    </row>
    <row r="64" spans="1:7">
      <c r="A64" s="134" t="s">
        <v>246</v>
      </c>
      <c r="B64" s="132">
        <v>10.9</v>
      </c>
      <c r="C64" s="132">
        <v>3</v>
      </c>
      <c r="D64" s="132">
        <f t="shared" si="1"/>
        <v>32.700000000000003</v>
      </c>
      <c r="E64" s="133"/>
      <c r="F64" s="133"/>
      <c r="G64" s="133"/>
    </row>
    <row r="65" spans="1:8">
      <c r="A65" s="134" t="s">
        <v>247</v>
      </c>
      <c r="B65" s="132">
        <v>10.8</v>
      </c>
      <c r="C65" s="132">
        <v>3</v>
      </c>
      <c r="D65" s="132">
        <f t="shared" si="1"/>
        <v>32.4</v>
      </c>
      <c r="E65" s="133"/>
      <c r="F65" s="133"/>
      <c r="G65" s="133"/>
    </row>
    <row r="66" spans="1:8">
      <c r="A66" s="115" t="s">
        <v>248</v>
      </c>
      <c r="B66" s="132">
        <v>6.2</v>
      </c>
      <c r="C66" s="132">
        <v>3</v>
      </c>
      <c r="D66" s="132">
        <f t="shared" si="1"/>
        <v>18.600000000000001</v>
      </c>
      <c r="E66" s="132"/>
      <c r="F66" s="132"/>
      <c r="G66" s="132"/>
    </row>
    <row r="67" spans="1:8">
      <c r="A67" s="115" t="s">
        <v>249</v>
      </c>
      <c r="B67" s="132">
        <v>5.35</v>
      </c>
      <c r="C67" s="132">
        <v>3</v>
      </c>
      <c r="D67" s="132">
        <f t="shared" si="1"/>
        <v>16.05</v>
      </c>
      <c r="E67" s="132"/>
      <c r="F67" s="132"/>
      <c r="G67" s="132"/>
    </row>
    <row r="68" spans="1:8">
      <c r="A68" s="134" t="s">
        <v>234</v>
      </c>
      <c r="B68" s="133">
        <v>115.45</v>
      </c>
      <c r="C68" s="133">
        <v>0.52</v>
      </c>
      <c r="D68" s="132">
        <f>B68*C68</f>
        <v>60.03</v>
      </c>
      <c r="E68" s="132"/>
      <c r="F68" s="132"/>
      <c r="G68" s="132"/>
    </row>
    <row r="69" spans="1:8">
      <c r="A69" s="134" t="s">
        <v>153</v>
      </c>
      <c r="B69" s="138"/>
      <c r="C69" s="138"/>
      <c r="D69" s="133">
        <v>55.8</v>
      </c>
      <c r="E69" s="138"/>
      <c r="F69" s="138"/>
      <c r="G69" s="138"/>
    </row>
    <row r="70" spans="1:8">
      <c r="A70" s="387" t="s">
        <v>250</v>
      </c>
      <c r="B70" s="388"/>
      <c r="C70" s="389"/>
      <c r="D70" s="148">
        <f>SUM(D44:D69)</f>
        <v>1353.63</v>
      </c>
      <c r="E70" s="141"/>
      <c r="F70" s="141"/>
      <c r="G70" s="141"/>
    </row>
    <row r="71" spans="1:8">
      <c r="A71" s="390" t="s">
        <v>158</v>
      </c>
      <c r="B71" s="391"/>
      <c r="C71" s="392"/>
      <c r="D71" s="145">
        <f>D41+D70</f>
        <v>2967.09</v>
      </c>
      <c r="E71" s="146"/>
      <c r="F71" s="146"/>
      <c r="G71" s="146"/>
    </row>
    <row r="72" spans="1:8">
      <c r="A72" s="364" t="s">
        <v>17</v>
      </c>
      <c r="B72" s="364"/>
      <c r="C72" s="364"/>
      <c r="D72" s="364"/>
      <c r="E72" s="364"/>
      <c r="F72" s="364"/>
      <c r="G72" s="364"/>
    </row>
    <row r="73" spans="1:8">
      <c r="A73" s="396" t="s">
        <v>67</v>
      </c>
      <c r="B73" s="397" t="s">
        <v>164</v>
      </c>
      <c r="C73" s="398"/>
      <c r="D73" s="396" t="s">
        <v>159</v>
      </c>
      <c r="E73" s="396" t="s">
        <v>161</v>
      </c>
      <c r="F73" s="396" t="s">
        <v>162</v>
      </c>
      <c r="G73" s="396" t="s">
        <v>163</v>
      </c>
      <c r="H73" s="396" t="s">
        <v>299</v>
      </c>
    </row>
    <row r="74" spans="1:8">
      <c r="A74" s="396"/>
      <c r="B74" s="130" t="s">
        <v>160</v>
      </c>
      <c r="C74" s="130" t="s">
        <v>156</v>
      </c>
      <c r="D74" s="396"/>
      <c r="E74" s="396"/>
      <c r="F74" s="396"/>
      <c r="G74" s="396"/>
      <c r="H74" s="396"/>
    </row>
    <row r="75" spans="1:8" ht="30">
      <c r="A75" s="115" t="s">
        <v>165</v>
      </c>
      <c r="B75" s="132">
        <v>0.8</v>
      </c>
      <c r="C75" s="132">
        <v>1.7</v>
      </c>
      <c r="D75" s="132">
        <v>24</v>
      </c>
      <c r="E75" s="132" t="s">
        <v>175</v>
      </c>
      <c r="F75" s="132" t="s">
        <v>180</v>
      </c>
      <c r="G75" s="139" t="s">
        <v>298</v>
      </c>
      <c r="H75" s="115">
        <f t="shared" ref="H75:H81" si="2">B75*C75*D75</f>
        <v>32.64</v>
      </c>
    </row>
    <row r="76" spans="1:8" ht="60">
      <c r="A76" s="115" t="s">
        <v>166</v>
      </c>
      <c r="B76" s="132">
        <v>0.9</v>
      </c>
      <c r="C76" s="132">
        <v>2.1</v>
      </c>
      <c r="D76" s="132">
        <v>8</v>
      </c>
      <c r="E76" s="132" t="s">
        <v>175</v>
      </c>
      <c r="F76" s="132" t="s">
        <v>180</v>
      </c>
      <c r="G76" s="139" t="s">
        <v>300</v>
      </c>
      <c r="H76" s="115">
        <f t="shared" si="2"/>
        <v>15.12</v>
      </c>
    </row>
    <row r="77" spans="1:8" ht="60">
      <c r="A77" s="115" t="s">
        <v>167</v>
      </c>
      <c r="B77" s="132">
        <v>0.9</v>
      </c>
      <c r="C77" s="132">
        <v>2.1</v>
      </c>
      <c r="D77" s="132">
        <v>28</v>
      </c>
      <c r="E77" s="139" t="s">
        <v>176</v>
      </c>
      <c r="F77" s="139" t="s">
        <v>303</v>
      </c>
      <c r="G77" s="139" t="s">
        <v>188</v>
      </c>
      <c r="H77" s="115">
        <f t="shared" si="2"/>
        <v>52.92</v>
      </c>
    </row>
    <row r="78" spans="1:8" ht="60">
      <c r="A78" s="115" t="s">
        <v>168</v>
      </c>
      <c r="B78" s="132">
        <v>0.9</v>
      </c>
      <c r="C78" s="132">
        <v>2.1</v>
      </c>
      <c r="D78" s="132">
        <v>4</v>
      </c>
      <c r="E78" s="132" t="s">
        <v>175</v>
      </c>
      <c r="F78" s="139" t="s">
        <v>304</v>
      </c>
      <c r="G78" s="132" t="s">
        <v>189</v>
      </c>
      <c r="H78" s="115">
        <f t="shared" si="2"/>
        <v>7.56</v>
      </c>
    </row>
    <row r="79" spans="1:8">
      <c r="A79" s="115" t="s">
        <v>169</v>
      </c>
      <c r="B79" s="132">
        <v>2</v>
      </c>
      <c r="C79" s="132">
        <v>2.1</v>
      </c>
      <c r="D79" s="132">
        <v>1</v>
      </c>
      <c r="E79" s="132" t="s">
        <v>177</v>
      </c>
      <c r="F79" s="132" t="s">
        <v>184</v>
      </c>
      <c r="G79" s="132" t="s">
        <v>190</v>
      </c>
      <c r="H79" s="115">
        <f t="shared" si="2"/>
        <v>4.2</v>
      </c>
    </row>
    <row r="80" spans="1:8">
      <c r="A80" s="115" t="s">
        <v>170</v>
      </c>
      <c r="B80" s="132">
        <v>1</v>
      </c>
      <c r="C80" s="132">
        <v>2.1</v>
      </c>
      <c r="D80" s="132">
        <v>1</v>
      </c>
      <c r="E80" s="132" t="s">
        <v>175</v>
      </c>
      <c r="F80" s="132" t="s">
        <v>184</v>
      </c>
      <c r="G80" s="132" t="s">
        <v>191</v>
      </c>
      <c r="H80" s="115">
        <f t="shared" si="2"/>
        <v>2.1</v>
      </c>
    </row>
    <row r="81" spans="1:8" ht="120">
      <c r="A81" s="115" t="s">
        <v>171</v>
      </c>
      <c r="B81" s="132">
        <v>0.8</v>
      </c>
      <c r="C81" s="132">
        <v>2.1</v>
      </c>
      <c r="D81" s="132">
        <v>9</v>
      </c>
      <c r="E81" s="132" t="s">
        <v>175</v>
      </c>
      <c r="F81" s="132" t="s">
        <v>180</v>
      </c>
      <c r="G81" s="139" t="s">
        <v>192</v>
      </c>
      <c r="H81" s="115">
        <f t="shared" si="2"/>
        <v>15.12</v>
      </c>
    </row>
    <row r="82" spans="1:8">
      <c r="A82" s="396" t="s">
        <v>68</v>
      </c>
      <c r="B82" s="397" t="s">
        <v>164</v>
      </c>
      <c r="C82" s="398"/>
      <c r="D82" s="396" t="s">
        <v>159</v>
      </c>
      <c r="E82" s="396" t="s">
        <v>161</v>
      </c>
      <c r="F82" s="396" t="s">
        <v>162</v>
      </c>
      <c r="G82" s="396" t="s">
        <v>163</v>
      </c>
      <c r="H82" s="396" t="s">
        <v>299</v>
      </c>
    </row>
    <row r="83" spans="1:8">
      <c r="A83" s="396"/>
      <c r="B83" s="130" t="s">
        <v>160</v>
      </c>
      <c r="C83" s="130" t="s">
        <v>156</v>
      </c>
      <c r="D83" s="396"/>
      <c r="E83" s="396"/>
      <c r="F83" s="396"/>
      <c r="G83" s="396"/>
      <c r="H83" s="396"/>
    </row>
    <row r="84" spans="1:8" ht="120">
      <c r="A84" s="115" t="s">
        <v>195</v>
      </c>
      <c r="B84" s="132">
        <v>3</v>
      </c>
      <c r="C84" s="132">
        <v>0.6</v>
      </c>
      <c r="D84" s="132">
        <v>37</v>
      </c>
      <c r="E84" s="139" t="s">
        <v>204</v>
      </c>
      <c r="F84" s="139" t="s">
        <v>185</v>
      </c>
      <c r="G84" s="139" t="s">
        <v>301</v>
      </c>
      <c r="H84" s="115">
        <f t="shared" ref="H84:H89" si="3">B84*C84*D84</f>
        <v>66.599999999999994</v>
      </c>
    </row>
    <row r="85" spans="1:8" ht="115.5" customHeight="1">
      <c r="A85" s="115" t="s">
        <v>196</v>
      </c>
      <c r="B85" s="132">
        <v>1.2</v>
      </c>
      <c r="C85" s="132">
        <v>1.1000000000000001</v>
      </c>
      <c r="D85" s="132">
        <v>6</v>
      </c>
      <c r="E85" s="132" t="s">
        <v>178</v>
      </c>
      <c r="F85" s="139" t="s">
        <v>185</v>
      </c>
      <c r="G85" s="139" t="s">
        <v>251</v>
      </c>
      <c r="H85" s="115">
        <f t="shared" si="3"/>
        <v>7.92</v>
      </c>
    </row>
    <row r="86" spans="1:8" ht="111.75" customHeight="1">
      <c r="A86" s="115" t="s">
        <v>197</v>
      </c>
      <c r="B86" s="132">
        <v>1.2</v>
      </c>
      <c r="C86" s="132">
        <v>2.4</v>
      </c>
      <c r="D86" s="132">
        <v>64</v>
      </c>
      <c r="E86" s="139" t="s">
        <v>252</v>
      </c>
      <c r="F86" s="139" t="s">
        <v>185</v>
      </c>
      <c r="G86" s="139" t="s">
        <v>269</v>
      </c>
      <c r="H86" s="115">
        <f t="shared" si="3"/>
        <v>184.32</v>
      </c>
    </row>
    <row r="87" spans="1:8" ht="60">
      <c r="A87" s="115" t="s">
        <v>199</v>
      </c>
      <c r="B87" s="132">
        <v>0.4</v>
      </c>
      <c r="C87" s="132">
        <v>0.4</v>
      </c>
      <c r="D87" s="132">
        <v>4</v>
      </c>
      <c r="E87" s="139" t="s">
        <v>252</v>
      </c>
      <c r="F87" s="139" t="s">
        <v>185</v>
      </c>
      <c r="G87" s="139" t="s">
        <v>254</v>
      </c>
      <c r="H87" s="115">
        <f t="shared" si="3"/>
        <v>0.64</v>
      </c>
    </row>
    <row r="88" spans="1:8" ht="60">
      <c r="A88" s="115" t="s">
        <v>200</v>
      </c>
      <c r="B88" s="132">
        <v>0.8</v>
      </c>
      <c r="C88" s="132">
        <v>0.4</v>
      </c>
      <c r="D88" s="132">
        <v>3</v>
      </c>
      <c r="E88" s="139" t="s">
        <v>252</v>
      </c>
      <c r="F88" s="139" t="s">
        <v>185</v>
      </c>
      <c r="G88" s="139" t="s">
        <v>302</v>
      </c>
      <c r="H88" s="115">
        <f t="shared" si="3"/>
        <v>0.96</v>
      </c>
    </row>
    <row r="89" spans="1:8" ht="60">
      <c r="A89" s="115" t="s">
        <v>203</v>
      </c>
      <c r="B89" s="132">
        <v>3</v>
      </c>
      <c r="C89" s="132">
        <v>1.1000000000000001</v>
      </c>
      <c r="D89" s="132">
        <v>2</v>
      </c>
      <c r="E89" s="132" t="s">
        <v>179</v>
      </c>
      <c r="F89" s="139" t="s">
        <v>185</v>
      </c>
      <c r="G89" s="139" t="s">
        <v>261</v>
      </c>
      <c r="H89" s="115">
        <f t="shared" si="3"/>
        <v>6.6</v>
      </c>
    </row>
    <row r="90" spans="1:8">
      <c r="A90" s="364" t="s">
        <v>264</v>
      </c>
      <c r="B90" s="364"/>
      <c r="C90" s="364"/>
      <c r="D90" s="364"/>
      <c r="E90" s="364"/>
      <c r="F90" s="364"/>
      <c r="G90" s="364"/>
    </row>
    <row r="91" spans="1:8">
      <c r="A91" s="396" t="s">
        <v>68</v>
      </c>
      <c r="B91" s="397" t="s">
        <v>262</v>
      </c>
      <c r="C91" s="398"/>
      <c r="D91" s="396" t="s">
        <v>159</v>
      </c>
      <c r="E91" s="396"/>
      <c r="F91" s="396"/>
      <c r="G91" s="396" t="s">
        <v>263</v>
      </c>
    </row>
    <row r="92" spans="1:8">
      <c r="A92" s="396"/>
      <c r="B92" s="397" t="s">
        <v>155</v>
      </c>
      <c r="C92" s="398"/>
      <c r="D92" s="396"/>
      <c r="E92" s="396"/>
      <c r="F92" s="396"/>
      <c r="G92" s="396"/>
    </row>
    <row r="93" spans="1:8">
      <c r="A93" s="115" t="s">
        <v>195</v>
      </c>
      <c r="B93" s="413">
        <v>12.45</v>
      </c>
      <c r="C93" s="414"/>
      <c r="D93" s="132">
        <v>1</v>
      </c>
      <c r="E93" s="132"/>
      <c r="F93" s="132"/>
      <c r="G93" s="139">
        <f t="shared" ref="G93:G102" si="4">B93*D93</f>
        <v>12.45</v>
      </c>
    </row>
    <row r="94" spans="1:8">
      <c r="A94" s="115" t="s">
        <v>195</v>
      </c>
      <c r="B94" s="413">
        <v>6</v>
      </c>
      <c r="C94" s="414"/>
      <c r="D94" s="132">
        <v>23</v>
      </c>
      <c r="E94" s="132"/>
      <c r="F94" s="132"/>
      <c r="G94" s="139">
        <f t="shared" si="4"/>
        <v>138</v>
      </c>
    </row>
    <row r="95" spans="1:8">
      <c r="A95" s="115" t="s">
        <v>195</v>
      </c>
      <c r="B95" s="413">
        <v>5.2</v>
      </c>
      <c r="C95" s="414"/>
      <c r="D95" s="132">
        <v>1</v>
      </c>
      <c r="E95" s="132"/>
      <c r="F95" s="132"/>
      <c r="G95" s="139">
        <f t="shared" si="4"/>
        <v>5.2</v>
      </c>
    </row>
    <row r="96" spans="1:8">
      <c r="A96" s="115" t="s">
        <v>195</v>
      </c>
      <c r="B96" s="413">
        <v>7</v>
      </c>
      <c r="C96" s="414"/>
      <c r="D96" s="132">
        <v>1</v>
      </c>
      <c r="E96" s="132"/>
      <c r="F96" s="132"/>
      <c r="G96" s="139">
        <f t="shared" si="4"/>
        <v>7</v>
      </c>
    </row>
    <row r="97" spans="1:7">
      <c r="A97" s="115" t="s">
        <v>195</v>
      </c>
      <c r="B97" s="413">
        <v>3.93</v>
      </c>
      <c r="C97" s="414"/>
      <c r="D97" s="132">
        <v>4</v>
      </c>
      <c r="E97" s="132"/>
      <c r="F97" s="132"/>
      <c r="G97" s="139">
        <f t="shared" si="4"/>
        <v>15.72</v>
      </c>
    </row>
    <row r="98" spans="1:7">
      <c r="A98" s="115" t="s">
        <v>195</v>
      </c>
      <c r="B98" s="413">
        <v>11.95</v>
      </c>
      <c r="C98" s="414"/>
      <c r="D98" s="132">
        <v>1</v>
      </c>
      <c r="E98" s="132"/>
      <c r="F98" s="132"/>
      <c r="G98" s="139">
        <f t="shared" si="4"/>
        <v>11.95</v>
      </c>
    </row>
    <row r="99" spans="1:7">
      <c r="A99" s="115" t="s">
        <v>195</v>
      </c>
      <c r="B99" s="413">
        <v>9.9</v>
      </c>
      <c r="C99" s="414"/>
      <c r="D99" s="132">
        <v>1</v>
      </c>
      <c r="E99" s="132"/>
      <c r="F99" s="132"/>
      <c r="G99" s="139">
        <f t="shared" si="4"/>
        <v>9.9</v>
      </c>
    </row>
    <row r="100" spans="1:7">
      <c r="A100" s="115" t="s">
        <v>195</v>
      </c>
      <c r="B100" s="413">
        <v>12.15</v>
      </c>
      <c r="C100" s="414"/>
      <c r="D100" s="132">
        <v>1</v>
      </c>
      <c r="E100" s="132"/>
      <c r="F100" s="132"/>
      <c r="G100" s="139">
        <f t="shared" si="4"/>
        <v>12.15</v>
      </c>
    </row>
    <row r="101" spans="1:7">
      <c r="A101" s="115" t="s">
        <v>203</v>
      </c>
      <c r="B101" s="413">
        <v>4.45</v>
      </c>
      <c r="C101" s="414"/>
      <c r="D101" s="132">
        <v>1</v>
      </c>
      <c r="E101" s="132"/>
      <c r="F101" s="132"/>
      <c r="G101" s="139">
        <f t="shared" si="4"/>
        <v>4.45</v>
      </c>
    </row>
    <row r="102" spans="1:7">
      <c r="A102" s="115" t="s">
        <v>203</v>
      </c>
      <c r="B102" s="413">
        <v>5</v>
      </c>
      <c r="C102" s="414"/>
      <c r="D102" s="132">
        <v>1</v>
      </c>
      <c r="E102" s="132"/>
      <c r="F102" s="132"/>
      <c r="G102" s="139">
        <f t="shared" si="4"/>
        <v>5</v>
      </c>
    </row>
    <row r="103" spans="1:7">
      <c r="A103" s="390" t="s">
        <v>267</v>
      </c>
      <c r="B103" s="391"/>
      <c r="C103" s="391"/>
      <c r="D103" s="391"/>
      <c r="E103" s="391"/>
      <c r="F103" s="392"/>
      <c r="G103" s="145">
        <f>SUM(G93:G102)</f>
        <v>221.82</v>
      </c>
    </row>
    <row r="104" spans="1:7">
      <c r="A104" s="364" t="s">
        <v>265</v>
      </c>
      <c r="B104" s="364"/>
      <c r="C104" s="364"/>
      <c r="D104" s="364"/>
      <c r="E104" s="364"/>
      <c r="F104" s="364"/>
      <c r="G104" s="364"/>
    </row>
    <row r="105" spans="1:7">
      <c r="A105" s="396" t="s">
        <v>68</v>
      </c>
      <c r="B105" s="397" t="s">
        <v>262</v>
      </c>
      <c r="C105" s="398"/>
      <c r="D105" s="396" t="s">
        <v>159</v>
      </c>
      <c r="E105" s="396"/>
      <c r="F105" s="396"/>
      <c r="G105" s="396" t="s">
        <v>263</v>
      </c>
    </row>
    <row r="106" spans="1:7">
      <c r="A106" s="396"/>
      <c r="B106" s="397" t="s">
        <v>155</v>
      </c>
      <c r="C106" s="398"/>
      <c r="D106" s="396"/>
      <c r="E106" s="396"/>
      <c r="F106" s="396"/>
      <c r="G106" s="396"/>
    </row>
    <row r="107" spans="1:7">
      <c r="A107" s="115" t="s">
        <v>196</v>
      </c>
      <c r="B107" s="413">
        <v>2.95</v>
      </c>
      <c r="C107" s="414"/>
      <c r="D107" s="132">
        <v>5</v>
      </c>
      <c r="E107" s="132"/>
      <c r="F107" s="132"/>
      <c r="G107" s="139">
        <f t="shared" ref="G107:G115" si="5">B107*D107</f>
        <v>14.75</v>
      </c>
    </row>
    <row r="108" spans="1:7">
      <c r="A108" s="115" t="s">
        <v>196</v>
      </c>
      <c r="B108" s="413">
        <v>3.4</v>
      </c>
      <c r="C108" s="414"/>
      <c r="D108" s="132">
        <v>1</v>
      </c>
      <c r="E108" s="132"/>
      <c r="F108" s="132"/>
      <c r="G108" s="139">
        <f t="shared" si="5"/>
        <v>3.4</v>
      </c>
    </row>
    <row r="109" spans="1:7">
      <c r="A109" s="115" t="s">
        <v>197</v>
      </c>
      <c r="B109" s="413">
        <v>6</v>
      </c>
      <c r="C109" s="414"/>
      <c r="D109" s="132">
        <v>25</v>
      </c>
      <c r="E109" s="132"/>
      <c r="F109" s="132"/>
      <c r="G109" s="139">
        <f t="shared" si="5"/>
        <v>150</v>
      </c>
    </row>
    <row r="110" spans="1:7">
      <c r="A110" s="115" t="s">
        <v>197</v>
      </c>
      <c r="B110" s="413">
        <v>12.25</v>
      </c>
      <c r="C110" s="414"/>
      <c r="D110" s="132">
        <v>1</v>
      </c>
      <c r="E110" s="132"/>
      <c r="F110" s="132"/>
      <c r="G110" s="139">
        <f t="shared" si="5"/>
        <v>12.25</v>
      </c>
    </row>
    <row r="111" spans="1:7">
      <c r="A111" s="115" t="s">
        <v>197</v>
      </c>
      <c r="B111" s="413">
        <v>7</v>
      </c>
      <c r="C111" s="414"/>
      <c r="D111" s="132">
        <v>3</v>
      </c>
      <c r="E111" s="132"/>
      <c r="F111" s="132"/>
      <c r="G111" s="139">
        <f t="shared" si="5"/>
        <v>21</v>
      </c>
    </row>
    <row r="112" spans="1:7">
      <c r="A112" s="115" t="s">
        <v>197</v>
      </c>
      <c r="B112" s="413">
        <v>12.15</v>
      </c>
      <c r="C112" s="414"/>
      <c r="D112" s="132">
        <v>1</v>
      </c>
      <c r="E112" s="132"/>
      <c r="F112" s="132"/>
      <c r="G112" s="139">
        <f t="shared" si="5"/>
        <v>12.15</v>
      </c>
    </row>
    <row r="113" spans="1:7">
      <c r="A113" s="115" t="s">
        <v>199</v>
      </c>
      <c r="B113" s="413">
        <v>1.78</v>
      </c>
      <c r="C113" s="414"/>
      <c r="D113" s="132">
        <v>4</v>
      </c>
      <c r="E113" s="132"/>
      <c r="F113" s="132"/>
      <c r="G113" s="139">
        <f t="shared" si="5"/>
        <v>7.12</v>
      </c>
    </row>
    <row r="114" spans="1:7">
      <c r="A114" s="115" t="s">
        <v>200</v>
      </c>
      <c r="B114" s="413">
        <v>1.8</v>
      </c>
      <c r="C114" s="414"/>
      <c r="D114" s="132">
        <v>1</v>
      </c>
      <c r="E114" s="132"/>
      <c r="F114" s="132"/>
      <c r="G114" s="139">
        <f t="shared" si="5"/>
        <v>1.8</v>
      </c>
    </row>
    <row r="115" spans="1:7">
      <c r="A115" s="115" t="s">
        <v>200</v>
      </c>
      <c r="B115" s="413">
        <v>2.4</v>
      </c>
      <c r="C115" s="414"/>
      <c r="D115" s="132">
        <v>2</v>
      </c>
      <c r="E115" s="132"/>
      <c r="F115" s="132"/>
      <c r="G115" s="139">
        <f t="shared" si="5"/>
        <v>4.8</v>
      </c>
    </row>
    <row r="116" spans="1:7">
      <c r="A116" s="390" t="s">
        <v>267</v>
      </c>
      <c r="B116" s="391"/>
      <c r="C116" s="391"/>
      <c r="D116" s="391"/>
      <c r="E116" s="391"/>
      <c r="F116" s="392"/>
      <c r="G116" s="145">
        <f>SUM(G107:G115)</f>
        <v>227.27</v>
      </c>
    </row>
    <row r="117" spans="1:7">
      <c r="A117" s="364" t="s">
        <v>266</v>
      </c>
      <c r="B117" s="364"/>
      <c r="C117" s="364"/>
      <c r="D117" s="364"/>
      <c r="E117" s="364"/>
      <c r="F117" s="364"/>
      <c r="G117" s="364"/>
    </row>
    <row r="118" spans="1:7">
      <c r="A118" s="396" t="s">
        <v>68</v>
      </c>
      <c r="B118" s="397" t="s">
        <v>262</v>
      </c>
      <c r="C118" s="398"/>
      <c r="D118" s="396" t="s">
        <v>159</v>
      </c>
      <c r="E118" s="396"/>
      <c r="F118" s="396"/>
      <c r="G118" s="396" t="s">
        <v>263</v>
      </c>
    </row>
    <row r="119" spans="1:7">
      <c r="A119" s="396"/>
      <c r="B119" s="397" t="s">
        <v>155</v>
      </c>
      <c r="C119" s="398"/>
      <c r="D119" s="396"/>
      <c r="E119" s="396"/>
      <c r="F119" s="396"/>
      <c r="G119" s="396"/>
    </row>
    <row r="120" spans="1:7">
      <c r="A120" s="115" t="s">
        <v>195</v>
      </c>
      <c r="B120" s="413">
        <v>3.6</v>
      </c>
      <c r="C120" s="414"/>
      <c r="D120" s="132">
        <v>52</v>
      </c>
      <c r="E120" s="132"/>
      <c r="F120" s="132"/>
      <c r="G120" s="139">
        <f>B120*D120</f>
        <v>187.2</v>
      </c>
    </row>
    <row r="121" spans="1:7">
      <c r="A121" s="115" t="s">
        <v>203</v>
      </c>
      <c r="B121" s="413">
        <v>3.6</v>
      </c>
      <c r="C121" s="414"/>
      <c r="D121" s="132">
        <v>2</v>
      </c>
      <c r="E121" s="132"/>
      <c r="F121" s="132"/>
      <c r="G121" s="139">
        <f>B121*D121</f>
        <v>7.2</v>
      </c>
    </row>
    <row r="122" spans="1:7">
      <c r="A122" s="390" t="s">
        <v>271</v>
      </c>
      <c r="B122" s="391"/>
      <c r="C122" s="391"/>
      <c r="D122" s="391"/>
      <c r="E122" s="391"/>
      <c r="F122" s="392"/>
      <c r="G122" s="145">
        <f>SUM(G120:G121)</f>
        <v>194.4</v>
      </c>
    </row>
    <row r="123" spans="1:7">
      <c r="A123" s="364" t="s">
        <v>270</v>
      </c>
      <c r="B123" s="364"/>
      <c r="C123" s="364"/>
      <c r="D123" s="364"/>
      <c r="E123" s="364"/>
      <c r="F123" s="364"/>
      <c r="G123" s="364"/>
    </row>
    <row r="124" spans="1:7">
      <c r="A124" s="396" t="s">
        <v>68</v>
      </c>
      <c r="B124" s="397" t="s">
        <v>262</v>
      </c>
      <c r="C124" s="398"/>
      <c r="D124" s="396" t="s">
        <v>159</v>
      </c>
      <c r="E124" s="396"/>
      <c r="F124" s="396"/>
      <c r="G124" s="396" t="s">
        <v>263</v>
      </c>
    </row>
    <row r="125" spans="1:7">
      <c r="A125" s="396"/>
      <c r="B125" s="397" t="s">
        <v>155</v>
      </c>
      <c r="C125" s="398"/>
      <c r="D125" s="396"/>
      <c r="E125" s="396"/>
      <c r="F125" s="396"/>
      <c r="G125" s="396"/>
    </row>
    <row r="126" spans="1:7">
      <c r="A126" s="115" t="s">
        <v>196</v>
      </c>
      <c r="B126" s="413">
        <v>1.8</v>
      </c>
      <c r="C126" s="414"/>
      <c r="D126" s="132">
        <v>6</v>
      </c>
      <c r="E126" s="132"/>
      <c r="F126" s="132"/>
      <c r="G126" s="139">
        <f>B126*D126</f>
        <v>10.8</v>
      </c>
    </row>
    <row r="127" spans="1:7">
      <c r="A127" s="115" t="s">
        <v>197</v>
      </c>
      <c r="B127" s="413">
        <v>1.8</v>
      </c>
      <c r="C127" s="414"/>
      <c r="D127" s="132">
        <v>64</v>
      </c>
      <c r="E127" s="132"/>
      <c r="F127" s="132"/>
      <c r="G127" s="139">
        <f>B127*D127</f>
        <v>115.2</v>
      </c>
    </row>
    <row r="128" spans="1:7">
      <c r="A128" s="115" t="s">
        <v>199</v>
      </c>
      <c r="B128" s="413">
        <v>1</v>
      </c>
      <c r="C128" s="414"/>
      <c r="D128" s="132">
        <v>4</v>
      </c>
      <c r="E128" s="132"/>
      <c r="F128" s="132"/>
      <c r="G128" s="139">
        <f>B128*D128</f>
        <v>4</v>
      </c>
    </row>
    <row r="129" spans="1:7">
      <c r="A129" s="115" t="s">
        <v>200</v>
      </c>
      <c r="B129" s="413">
        <v>1.6</v>
      </c>
      <c r="C129" s="414"/>
      <c r="D129" s="132">
        <v>3</v>
      </c>
      <c r="E129" s="132"/>
      <c r="F129" s="132"/>
      <c r="G129" s="139">
        <f>B129*D129</f>
        <v>4.8</v>
      </c>
    </row>
    <row r="130" spans="1:7">
      <c r="A130" s="390" t="s">
        <v>271</v>
      </c>
      <c r="B130" s="391"/>
      <c r="C130" s="391"/>
      <c r="D130" s="391"/>
      <c r="E130" s="391"/>
      <c r="F130" s="392"/>
      <c r="G130" s="145">
        <f>SUM(G126:G129)</f>
        <v>134.80000000000001</v>
      </c>
    </row>
    <row r="131" spans="1:7">
      <c r="A131" s="364" t="s">
        <v>272</v>
      </c>
      <c r="B131" s="364"/>
      <c r="C131" s="364"/>
      <c r="D131" s="364"/>
      <c r="E131" s="364"/>
      <c r="F131" s="364"/>
      <c r="G131" s="364"/>
    </row>
    <row r="132" spans="1:7">
      <c r="A132" s="396" t="s">
        <v>67</v>
      </c>
      <c r="B132" s="397" t="s">
        <v>262</v>
      </c>
      <c r="C132" s="398"/>
      <c r="D132" s="396" t="s">
        <v>159</v>
      </c>
      <c r="E132" s="396"/>
      <c r="F132" s="396"/>
      <c r="G132" s="396" t="s">
        <v>263</v>
      </c>
    </row>
    <row r="133" spans="1:7">
      <c r="A133" s="396"/>
      <c r="B133" s="397" t="s">
        <v>155</v>
      </c>
      <c r="C133" s="398"/>
      <c r="D133" s="396"/>
      <c r="E133" s="396"/>
      <c r="F133" s="396"/>
      <c r="G133" s="396"/>
    </row>
    <row r="134" spans="1:7">
      <c r="A134" s="115" t="s">
        <v>171</v>
      </c>
      <c r="B134" s="413">
        <v>1.8</v>
      </c>
      <c r="C134" s="414"/>
      <c r="D134" s="132">
        <v>1</v>
      </c>
      <c r="E134" s="132"/>
      <c r="F134" s="132"/>
      <c r="G134" s="139">
        <f t="shared" ref="G134:G139" si="6">B134*D134</f>
        <v>1.8</v>
      </c>
    </row>
    <row r="135" spans="1:7">
      <c r="A135" s="115" t="s">
        <v>171</v>
      </c>
      <c r="B135" s="413">
        <v>2.4</v>
      </c>
      <c r="C135" s="414"/>
      <c r="D135" s="132">
        <v>2</v>
      </c>
      <c r="E135" s="132"/>
      <c r="F135" s="132"/>
      <c r="G135" s="139">
        <f t="shared" si="6"/>
        <v>4.8</v>
      </c>
    </row>
    <row r="136" spans="1:7">
      <c r="A136" s="115" t="s">
        <v>171</v>
      </c>
      <c r="B136" s="413">
        <v>2.9</v>
      </c>
      <c r="C136" s="414"/>
      <c r="D136" s="132">
        <v>2</v>
      </c>
      <c r="E136" s="132"/>
      <c r="F136" s="132"/>
      <c r="G136" s="139">
        <f t="shared" si="6"/>
        <v>5.8</v>
      </c>
    </row>
    <row r="137" spans="1:7">
      <c r="A137" s="115" t="s">
        <v>171</v>
      </c>
      <c r="B137" s="413">
        <v>2</v>
      </c>
      <c r="C137" s="414"/>
      <c r="D137" s="132">
        <v>4</v>
      </c>
      <c r="E137" s="132"/>
      <c r="F137" s="132"/>
      <c r="G137" s="139">
        <f t="shared" si="6"/>
        <v>8</v>
      </c>
    </row>
    <row r="138" spans="1:7">
      <c r="A138" s="115" t="s">
        <v>167</v>
      </c>
      <c r="B138" s="413">
        <v>5</v>
      </c>
      <c r="C138" s="414"/>
      <c r="D138" s="132">
        <v>1</v>
      </c>
      <c r="E138" s="132"/>
      <c r="F138" s="132"/>
      <c r="G138" s="139">
        <f t="shared" si="6"/>
        <v>5</v>
      </c>
    </row>
    <row r="139" spans="1:7">
      <c r="A139" s="115" t="s">
        <v>168</v>
      </c>
      <c r="B139" s="413">
        <v>1.6</v>
      </c>
      <c r="C139" s="414"/>
      <c r="D139" s="132">
        <v>4</v>
      </c>
      <c r="E139" s="132"/>
      <c r="F139" s="132"/>
      <c r="G139" s="139">
        <f t="shared" si="6"/>
        <v>6.4</v>
      </c>
    </row>
    <row r="140" spans="1:7">
      <c r="A140" s="390" t="s">
        <v>267</v>
      </c>
      <c r="B140" s="391"/>
      <c r="C140" s="391"/>
      <c r="D140" s="391"/>
      <c r="E140" s="391"/>
      <c r="F140" s="392"/>
      <c r="G140" s="145">
        <f>SUM(G134:G139)</f>
        <v>31.8</v>
      </c>
    </row>
    <row r="141" spans="1:7">
      <c r="A141" s="393" t="s">
        <v>274</v>
      </c>
      <c r="B141" s="393"/>
      <c r="C141" s="393"/>
      <c r="D141" s="393"/>
      <c r="E141" s="393"/>
      <c r="F141" s="393"/>
      <c r="G141" s="393"/>
    </row>
    <row r="142" spans="1:7">
      <c r="A142" s="364" t="s">
        <v>146</v>
      </c>
      <c r="B142" s="364"/>
      <c r="C142" s="364"/>
      <c r="D142" s="364"/>
      <c r="E142" s="364"/>
      <c r="F142" s="364"/>
      <c r="G142" s="364"/>
    </row>
    <row r="143" spans="1:7">
      <c r="A143" s="142" t="s">
        <v>147</v>
      </c>
      <c r="B143" s="142" t="s">
        <v>273</v>
      </c>
      <c r="C143" s="142" t="s">
        <v>156</v>
      </c>
      <c r="D143" s="142" t="s">
        <v>157</v>
      </c>
      <c r="E143" s="142"/>
      <c r="F143" s="142"/>
      <c r="G143" s="142"/>
    </row>
    <row r="144" spans="1:7">
      <c r="A144" s="131" t="s">
        <v>154</v>
      </c>
      <c r="B144" s="132">
        <v>41</v>
      </c>
      <c r="C144" s="132">
        <v>3</v>
      </c>
      <c r="D144" s="132">
        <f>B144*C144</f>
        <v>123</v>
      </c>
      <c r="E144" s="132"/>
      <c r="F144" s="132"/>
      <c r="G144" s="132"/>
    </row>
    <row r="145" spans="1:7">
      <c r="A145" s="115" t="s">
        <v>149</v>
      </c>
      <c r="B145" s="132">
        <v>28</v>
      </c>
      <c r="C145" s="132">
        <v>3</v>
      </c>
      <c r="D145" s="132">
        <f t="shared" ref="D145:D157" si="7">B145*C145</f>
        <v>84</v>
      </c>
      <c r="E145" s="132"/>
      <c r="F145" s="132"/>
      <c r="G145" s="132"/>
    </row>
    <row r="146" spans="1:7">
      <c r="A146" s="115" t="s">
        <v>206</v>
      </c>
      <c r="B146" s="132">
        <v>28</v>
      </c>
      <c r="C146" s="132">
        <v>3</v>
      </c>
      <c r="D146" s="132">
        <f t="shared" si="7"/>
        <v>84</v>
      </c>
      <c r="E146" s="132"/>
      <c r="F146" s="132"/>
      <c r="G146" s="132"/>
    </row>
    <row r="147" spans="1:7">
      <c r="A147" s="115" t="s">
        <v>207</v>
      </c>
      <c r="B147" s="132">
        <v>28</v>
      </c>
      <c r="C147" s="132">
        <v>3</v>
      </c>
      <c r="D147" s="132">
        <f t="shared" si="7"/>
        <v>84</v>
      </c>
      <c r="E147" s="132"/>
      <c r="F147" s="132"/>
      <c r="G147" s="132"/>
    </row>
    <row r="148" spans="1:7">
      <c r="A148" s="115" t="s">
        <v>208</v>
      </c>
      <c r="B148" s="132">
        <v>28</v>
      </c>
      <c r="C148" s="132">
        <v>3</v>
      </c>
      <c r="D148" s="132">
        <f t="shared" si="7"/>
        <v>84</v>
      </c>
      <c r="E148" s="132"/>
      <c r="F148" s="132"/>
      <c r="G148" s="132"/>
    </row>
    <row r="149" spans="1:7">
      <c r="A149" s="115" t="s">
        <v>209</v>
      </c>
      <c r="B149" s="132">
        <v>28</v>
      </c>
      <c r="C149" s="132">
        <v>3</v>
      </c>
      <c r="D149" s="132">
        <f t="shared" si="7"/>
        <v>84</v>
      </c>
      <c r="E149" s="132"/>
      <c r="F149" s="132"/>
      <c r="G149" s="132"/>
    </row>
    <row r="150" spans="1:7">
      <c r="A150" s="115" t="s">
        <v>210</v>
      </c>
      <c r="B150" s="132">
        <v>28</v>
      </c>
      <c r="C150" s="132">
        <v>3</v>
      </c>
      <c r="D150" s="132">
        <f t="shared" si="7"/>
        <v>84</v>
      </c>
      <c r="E150" s="132"/>
      <c r="F150" s="132"/>
      <c r="G150" s="132"/>
    </row>
    <row r="151" spans="1:7">
      <c r="A151" s="115" t="s">
        <v>211</v>
      </c>
      <c r="B151" s="132">
        <v>40.5</v>
      </c>
      <c r="C151" s="132">
        <v>3</v>
      </c>
      <c r="D151" s="132">
        <f t="shared" si="7"/>
        <v>121.5</v>
      </c>
      <c r="E151" s="132"/>
      <c r="F151" s="132"/>
      <c r="G151" s="132"/>
    </row>
    <row r="152" spans="1:7">
      <c r="A152" s="115" t="s">
        <v>212</v>
      </c>
      <c r="B152" s="132">
        <v>10.199999999999999</v>
      </c>
      <c r="C152" s="132">
        <v>3</v>
      </c>
      <c r="D152" s="132">
        <f t="shared" si="7"/>
        <v>30.6</v>
      </c>
      <c r="E152" s="132"/>
      <c r="F152" s="132"/>
      <c r="G152" s="132"/>
    </row>
    <row r="153" spans="1:7">
      <c r="A153" s="115" t="s">
        <v>150</v>
      </c>
      <c r="B153" s="132">
        <v>11.4</v>
      </c>
      <c r="C153" s="132">
        <v>3</v>
      </c>
      <c r="D153" s="132">
        <f t="shared" si="7"/>
        <v>34.200000000000003</v>
      </c>
      <c r="E153" s="132"/>
      <c r="F153" s="132"/>
      <c r="G153" s="132"/>
    </row>
    <row r="154" spans="1:7">
      <c r="A154" s="115" t="s">
        <v>151</v>
      </c>
      <c r="B154" s="132">
        <v>11.4</v>
      </c>
      <c r="C154" s="132">
        <v>3</v>
      </c>
      <c r="D154" s="132">
        <f t="shared" si="7"/>
        <v>34.200000000000003</v>
      </c>
      <c r="E154" s="132"/>
      <c r="F154" s="132"/>
      <c r="G154" s="132"/>
    </row>
    <row r="155" spans="1:7">
      <c r="A155" s="115" t="s">
        <v>213</v>
      </c>
      <c r="B155" s="132">
        <v>8.1999999999999993</v>
      </c>
      <c r="C155" s="132">
        <v>3</v>
      </c>
      <c r="D155" s="132">
        <f t="shared" si="7"/>
        <v>24.6</v>
      </c>
      <c r="E155" s="132"/>
      <c r="F155" s="132"/>
      <c r="G155" s="132"/>
    </row>
    <row r="156" spans="1:7">
      <c r="A156" s="134" t="s">
        <v>214</v>
      </c>
      <c r="B156" s="133">
        <v>21.8</v>
      </c>
      <c r="C156" s="132">
        <v>3</v>
      </c>
      <c r="D156" s="133">
        <f t="shared" si="7"/>
        <v>65.400000000000006</v>
      </c>
      <c r="E156" s="133"/>
      <c r="F156" s="133"/>
      <c r="G156" s="133"/>
    </row>
    <row r="157" spans="1:7">
      <c r="A157" s="134" t="s">
        <v>215</v>
      </c>
      <c r="B157" s="132">
        <v>12.2</v>
      </c>
      <c r="C157" s="132">
        <v>3.41</v>
      </c>
      <c r="D157" s="132">
        <f t="shared" si="7"/>
        <v>41.6</v>
      </c>
      <c r="E157" s="132"/>
      <c r="F157" s="132"/>
      <c r="G157" s="132"/>
    </row>
    <row r="158" spans="1:7">
      <c r="A158" s="134" t="s">
        <v>276</v>
      </c>
      <c r="B158" s="132"/>
      <c r="C158" s="132"/>
      <c r="D158" s="132">
        <v>6.57</v>
      </c>
      <c r="E158" s="132"/>
      <c r="F158" s="132"/>
      <c r="G158" s="132"/>
    </row>
    <row r="159" spans="1:7">
      <c r="A159" s="115" t="s">
        <v>222</v>
      </c>
      <c r="B159" s="132">
        <v>28</v>
      </c>
      <c r="C159" s="133">
        <v>3</v>
      </c>
      <c r="D159" s="132">
        <f t="shared" ref="D159:D171" si="8">B159*C159</f>
        <v>84</v>
      </c>
      <c r="E159" s="132"/>
      <c r="F159" s="132"/>
      <c r="G159" s="132"/>
    </row>
    <row r="160" spans="1:7">
      <c r="A160" s="115" t="s">
        <v>223</v>
      </c>
      <c r="B160" s="132">
        <v>28</v>
      </c>
      <c r="C160" s="133">
        <v>3</v>
      </c>
      <c r="D160" s="132">
        <f t="shared" si="8"/>
        <v>84</v>
      </c>
      <c r="E160" s="132"/>
      <c r="F160" s="132"/>
      <c r="G160" s="132"/>
    </row>
    <row r="161" spans="1:7">
      <c r="A161" s="115" t="s">
        <v>224</v>
      </c>
      <c r="B161" s="132">
        <v>28</v>
      </c>
      <c r="C161" s="133">
        <v>3</v>
      </c>
      <c r="D161" s="132">
        <f t="shared" si="8"/>
        <v>84</v>
      </c>
      <c r="E161" s="132"/>
      <c r="F161" s="132"/>
      <c r="G161" s="132"/>
    </row>
    <row r="162" spans="1:7">
      <c r="A162" s="115" t="s">
        <v>225</v>
      </c>
      <c r="B162" s="132">
        <v>28</v>
      </c>
      <c r="C162" s="133">
        <v>3</v>
      </c>
      <c r="D162" s="132">
        <f t="shared" si="8"/>
        <v>84</v>
      </c>
      <c r="E162" s="132"/>
      <c r="F162" s="132"/>
      <c r="G162" s="132"/>
    </row>
    <row r="163" spans="1:7">
      <c r="A163" s="115" t="s">
        <v>226</v>
      </c>
      <c r="B163" s="132">
        <v>28</v>
      </c>
      <c r="C163" s="133">
        <v>3</v>
      </c>
      <c r="D163" s="132">
        <f t="shared" si="8"/>
        <v>84</v>
      </c>
      <c r="E163" s="132"/>
      <c r="F163" s="132"/>
      <c r="G163" s="132"/>
    </row>
    <row r="164" spans="1:7">
      <c r="A164" s="115" t="s">
        <v>227</v>
      </c>
      <c r="B164" s="132">
        <v>28</v>
      </c>
      <c r="C164" s="133">
        <v>3</v>
      </c>
      <c r="D164" s="132">
        <f t="shared" si="8"/>
        <v>84</v>
      </c>
      <c r="E164" s="132"/>
      <c r="F164" s="132"/>
      <c r="G164" s="132"/>
    </row>
    <row r="165" spans="1:7">
      <c r="A165" s="115" t="s">
        <v>228</v>
      </c>
      <c r="B165" s="132">
        <v>28</v>
      </c>
      <c r="C165" s="133">
        <v>3</v>
      </c>
      <c r="D165" s="132">
        <f t="shared" si="8"/>
        <v>84</v>
      </c>
      <c r="E165" s="132"/>
      <c r="F165" s="132"/>
      <c r="G165" s="132"/>
    </row>
    <row r="166" spans="1:7">
      <c r="A166" s="115" t="s">
        <v>229</v>
      </c>
      <c r="B166" s="133">
        <v>28</v>
      </c>
      <c r="C166" s="133">
        <v>3</v>
      </c>
      <c r="D166" s="132">
        <f t="shared" si="8"/>
        <v>84</v>
      </c>
      <c r="E166" s="132"/>
      <c r="F166" s="132"/>
      <c r="G166" s="132"/>
    </row>
    <row r="167" spans="1:7">
      <c r="A167" s="115" t="s">
        <v>327</v>
      </c>
      <c r="B167" s="133"/>
      <c r="C167" s="133"/>
      <c r="D167" s="132">
        <v>47.56</v>
      </c>
      <c r="E167" s="132"/>
      <c r="F167" s="132"/>
      <c r="G167" s="132"/>
    </row>
    <row r="168" spans="1:7">
      <c r="A168" s="115" t="s">
        <v>232</v>
      </c>
      <c r="B168" s="132">
        <v>20.34</v>
      </c>
      <c r="C168" s="133">
        <v>3</v>
      </c>
      <c r="D168" s="132">
        <f t="shared" si="8"/>
        <v>61.02</v>
      </c>
      <c r="E168" s="132"/>
      <c r="F168" s="132"/>
      <c r="G168" s="132"/>
    </row>
    <row r="169" spans="1:7">
      <c r="A169" s="115" t="s">
        <v>233</v>
      </c>
      <c r="B169" s="132">
        <v>20.350000000000001</v>
      </c>
      <c r="C169" s="133">
        <v>3</v>
      </c>
      <c r="D169" s="132">
        <f t="shared" si="8"/>
        <v>61.05</v>
      </c>
      <c r="E169" s="132"/>
      <c r="F169" s="132"/>
      <c r="G169" s="132"/>
    </row>
    <row r="170" spans="1:7">
      <c r="A170" s="115" t="s">
        <v>148</v>
      </c>
      <c r="B170" s="132">
        <v>8.35</v>
      </c>
      <c r="C170" s="133">
        <v>3</v>
      </c>
      <c r="D170" s="132">
        <f t="shared" si="8"/>
        <v>25.05</v>
      </c>
      <c r="E170" s="132"/>
      <c r="F170" s="132"/>
      <c r="G170" s="132"/>
    </row>
    <row r="171" spans="1:7">
      <c r="A171" s="134" t="s">
        <v>148</v>
      </c>
      <c r="B171" s="133">
        <v>8.35</v>
      </c>
      <c r="C171" s="133">
        <v>3</v>
      </c>
      <c r="D171" s="132">
        <f t="shared" si="8"/>
        <v>25.05</v>
      </c>
      <c r="E171" s="132"/>
      <c r="F171" s="132"/>
      <c r="G171" s="132"/>
    </row>
    <row r="172" spans="1:7">
      <c r="A172" s="134" t="s">
        <v>275</v>
      </c>
      <c r="B172" s="133">
        <v>146.80000000000001</v>
      </c>
      <c r="C172" s="133">
        <v>3.5</v>
      </c>
      <c r="D172" s="132">
        <f>B172*C172</f>
        <v>513.79999999999995</v>
      </c>
      <c r="E172" s="132"/>
      <c r="F172" s="132"/>
      <c r="G172" s="132"/>
    </row>
    <row r="173" spans="1:7">
      <c r="A173" s="387" t="s">
        <v>250</v>
      </c>
      <c r="B173" s="388"/>
      <c r="C173" s="389"/>
      <c r="D173" s="148">
        <f>SUM(D144:D172)</f>
        <v>2391.1999999999998</v>
      </c>
      <c r="E173" s="136"/>
      <c r="F173" s="136"/>
      <c r="G173" s="137"/>
    </row>
    <row r="174" spans="1:7">
      <c r="A174" s="364" t="s">
        <v>152</v>
      </c>
      <c r="B174" s="364"/>
      <c r="C174" s="364"/>
      <c r="D174" s="364"/>
      <c r="E174" s="364"/>
      <c r="F174" s="364"/>
      <c r="G174" s="364"/>
    </row>
    <row r="175" spans="1:7">
      <c r="A175" s="142" t="s">
        <v>147</v>
      </c>
      <c r="B175" s="142" t="s">
        <v>273</v>
      </c>
      <c r="C175" s="142" t="s">
        <v>156</v>
      </c>
      <c r="D175" s="142" t="s">
        <v>157</v>
      </c>
      <c r="E175" s="142"/>
      <c r="F175" s="142"/>
      <c r="G175" s="142"/>
    </row>
    <row r="176" spans="1:7">
      <c r="A176" s="115" t="s">
        <v>217</v>
      </c>
      <c r="B176" s="132">
        <v>14.7</v>
      </c>
      <c r="C176" s="132">
        <v>3</v>
      </c>
      <c r="D176" s="132">
        <f>B176*C176</f>
        <v>44.1</v>
      </c>
      <c r="E176" s="132"/>
      <c r="F176" s="132"/>
      <c r="G176" s="132"/>
    </row>
    <row r="177" spans="1:7">
      <c r="A177" s="115" t="s">
        <v>218</v>
      </c>
      <c r="B177" s="132">
        <v>14.7</v>
      </c>
      <c r="C177" s="132">
        <v>3</v>
      </c>
      <c r="D177" s="132">
        <f t="shared" ref="D177:D199" si="9">B177*C177</f>
        <v>44.1</v>
      </c>
      <c r="E177" s="132"/>
      <c r="F177" s="132"/>
      <c r="G177" s="132"/>
    </row>
    <row r="178" spans="1:7">
      <c r="A178" s="115" t="s">
        <v>219</v>
      </c>
      <c r="B178" s="132">
        <v>18.8</v>
      </c>
      <c r="C178" s="132">
        <v>3</v>
      </c>
      <c r="D178" s="132">
        <f t="shared" si="9"/>
        <v>56.4</v>
      </c>
      <c r="E178" s="132"/>
      <c r="F178" s="132"/>
      <c r="G178" s="132"/>
    </row>
    <row r="179" spans="1:7">
      <c r="A179" s="115" t="s">
        <v>220</v>
      </c>
      <c r="B179" s="132">
        <v>28</v>
      </c>
      <c r="C179" s="132">
        <v>3</v>
      </c>
      <c r="D179" s="132">
        <f t="shared" si="9"/>
        <v>84</v>
      </c>
      <c r="E179" s="132"/>
      <c r="F179" s="132"/>
      <c r="G179" s="132"/>
    </row>
    <row r="180" spans="1:7">
      <c r="A180" s="115" t="s">
        <v>221</v>
      </c>
      <c r="B180" s="132">
        <v>28</v>
      </c>
      <c r="C180" s="132">
        <v>3</v>
      </c>
      <c r="D180" s="132">
        <f t="shared" si="9"/>
        <v>84</v>
      </c>
      <c r="E180" s="132"/>
      <c r="F180" s="132"/>
      <c r="G180" s="132"/>
    </row>
    <row r="181" spans="1:7">
      <c r="A181" s="115" t="s">
        <v>235</v>
      </c>
      <c r="B181" s="132">
        <v>28</v>
      </c>
      <c r="C181" s="132">
        <v>3</v>
      </c>
      <c r="D181" s="132">
        <f t="shared" si="9"/>
        <v>84</v>
      </c>
      <c r="E181" s="132"/>
      <c r="F181" s="132"/>
      <c r="G181" s="132"/>
    </row>
    <row r="182" spans="1:7">
      <c r="A182" s="115" t="s">
        <v>236</v>
      </c>
      <c r="B182" s="132">
        <v>28</v>
      </c>
      <c r="C182" s="132">
        <v>3</v>
      </c>
      <c r="D182" s="132">
        <f t="shared" si="9"/>
        <v>84</v>
      </c>
      <c r="E182" s="132"/>
      <c r="F182" s="132"/>
      <c r="G182" s="132"/>
    </row>
    <row r="183" spans="1:7">
      <c r="A183" s="115" t="s">
        <v>237</v>
      </c>
      <c r="B183" s="132">
        <v>28</v>
      </c>
      <c r="C183" s="132">
        <v>3</v>
      </c>
      <c r="D183" s="132">
        <f t="shared" si="9"/>
        <v>84</v>
      </c>
      <c r="E183" s="132"/>
      <c r="F183" s="132"/>
      <c r="G183" s="132"/>
    </row>
    <row r="184" spans="1:7">
      <c r="A184" s="115" t="s">
        <v>238</v>
      </c>
      <c r="B184" s="132">
        <v>28</v>
      </c>
      <c r="C184" s="132">
        <v>3</v>
      </c>
      <c r="D184" s="132">
        <f t="shared" si="9"/>
        <v>84</v>
      </c>
      <c r="E184" s="132"/>
      <c r="F184" s="132"/>
      <c r="G184" s="132"/>
    </row>
    <row r="185" spans="1:7">
      <c r="A185" s="115" t="s">
        <v>239</v>
      </c>
      <c r="B185" s="132">
        <v>28</v>
      </c>
      <c r="C185" s="132">
        <v>3</v>
      </c>
      <c r="D185" s="132">
        <f t="shared" si="9"/>
        <v>84</v>
      </c>
      <c r="E185" s="132"/>
      <c r="F185" s="132"/>
      <c r="G185" s="132"/>
    </row>
    <row r="186" spans="1:7">
      <c r="A186" s="115" t="s">
        <v>240</v>
      </c>
      <c r="B186" s="132">
        <v>37.9</v>
      </c>
      <c r="C186" s="132">
        <v>3</v>
      </c>
      <c r="D186" s="132">
        <f t="shared" si="9"/>
        <v>113.7</v>
      </c>
      <c r="E186" s="132"/>
      <c r="F186" s="132"/>
      <c r="G186" s="132"/>
    </row>
    <row r="187" spans="1:7">
      <c r="A187" s="115" t="s">
        <v>241</v>
      </c>
      <c r="B187" s="132">
        <v>33.799999999999997</v>
      </c>
      <c r="C187" s="132">
        <v>3</v>
      </c>
      <c r="D187" s="132">
        <f t="shared" si="9"/>
        <v>101.4</v>
      </c>
      <c r="E187" s="132"/>
      <c r="F187" s="132"/>
      <c r="G187" s="132"/>
    </row>
    <row r="188" spans="1:7">
      <c r="A188" s="115" t="s">
        <v>242</v>
      </c>
      <c r="B188" s="132">
        <v>28.7</v>
      </c>
      <c r="C188" s="132">
        <v>3</v>
      </c>
      <c r="D188" s="132">
        <f t="shared" si="9"/>
        <v>86.1</v>
      </c>
      <c r="E188" s="132"/>
      <c r="F188" s="132"/>
      <c r="G188" s="132"/>
    </row>
    <row r="189" spans="1:7">
      <c r="A189" s="115" t="s">
        <v>243</v>
      </c>
      <c r="B189" s="132">
        <v>28</v>
      </c>
      <c r="C189" s="132">
        <v>3</v>
      </c>
      <c r="D189" s="132">
        <f t="shared" si="9"/>
        <v>84</v>
      </c>
      <c r="E189" s="132"/>
      <c r="F189" s="132"/>
      <c r="G189" s="132"/>
    </row>
    <row r="190" spans="1:7">
      <c r="A190" s="115" t="s">
        <v>244</v>
      </c>
      <c r="B190" s="132">
        <v>28</v>
      </c>
      <c r="C190" s="132">
        <v>3</v>
      </c>
      <c r="D190" s="132">
        <f t="shared" si="9"/>
        <v>84</v>
      </c>
      <c r="E190" s="132"/>
      <c r="F190" s="132"/>
      <c r="G190" s="132"/>
    </row>
    <row r="191" spans="1:7">
      <c r="A191" s="115" t="s">
        <v>233</v>
      </c>
      <c r="B191" s="132">
        <v>20.350000000000001</v>
      </c>
      <c r="C191" s="132">
        <v>3</v>
      </c>
      <c r="D191" s="132">
        <f t="shared" si="9"/>
        <v>61.05</v>
      </c>
      <c r="E191" s="132"/>
      <c r="F191" s="132"/>
      <c r="G191" s="132"/>
    </row>
    <row r="192" spans="1:7">
      <c r="A192" s="115" t="s">
        <v>232</v>
      </c>
      <c r="B192" s="132">
        <v>20.34</v>
      </c>
      <c r="C192" s="132">
        <v>3</v>
      </c>
      <c r="D192" s="132">
        <f t="shared" si="9"/>
        <v>61.02</v>
      </c>
      <c r="E192" s="132"/>
      <c r="F192" s="132"/>
      <c r="G192" s="132"/>
    </row>
    <row r="193" spans="1:7">
      <c r="A193" s="115" t="s">
        <v>148</v>
      </c>
      <c r="B193" s="132">
        <v>8.35</v>
      </c>
      <c r="C193" s="132">
        <v>3</v>
      </c>
      <c r="D193" s="132">
        <f t="shared" si="9"/>
        <v>25.05</v>
      </c>
      <c r="E193" s="132"/>
      <c r="F193" s="132"/>
      <c r="G193" s="132"/>
    </row>
    <row r="194" spans="1:7">
      <c r="A194" s="134" t="s">
        <v>148</v>
      </c>
      <c r="B194" s="132">
        <v>8.35</v>
      </c>
      <c r="C194" s="132">
        <v>3</v>
      </c>
      <c r="D194" s="132">
        <f t="shared" si="9"/>
        <v>25.05</v>
      </c>
      <c r="E194" s="132"/>
      <c r="F194" s="132"/>
      <c r="G194" s="132"/>
    </row>
    <row r="195" spans="1:7">
      <c r="A195" s="115" t="s">
        <v>245</v>
      </c>
      <c r="B195" s="132">
        <v>40.299999999999997</v>
      </c>
      <c r="C195" s="132">
        <v>3</v>
      </c>
      <c r="D195" s="132">
        <f t="shared" si="9"/>
        <v>120.9</v>
      </c>
      <c r="E195" s="132"/>
      <c r="F195" s="132"/>
      <c r="G195" s="132"/>
    </row>
    <row r="196" spans="1:7">
      <c r="A196" s="134" t="s">
        <v>246</v>
      </c>
      <c r="B196" s="132">
        <v>15.8</v>
      </c>
      <c r="C196" s="132">
        <v>3</v>
      </c>
      <c r="D196" s="132">
        <f t="shared" si="9"/>
        <v>47.4</v>
      </c>
      <c r="E196" s="133"/>
      <c r="F196" s="133"/>
      <c r="G196" s="133"/>
    </row>
    <row r="197" spans="1:7">
      <c r="A197" s="134" t="s">
        <v>247</v>
      </c>
      <c r="B197" s="132">
        <v>15.8</v>
      </c>
      <c r="C197" s="132">
        <v>3</v>
      </c>
      <c r="D197" s="132">
        <f t="shared" si="9"/>
        <v>47.4</v>
      </c>
      <c r="E197" s="133"/>
      <c r="F197" s="133"/>
      <c r="G197" s="133"/>
    </row>
    <row r="198" spans="1:7">
      <c r="A198" s="115" t="s">
        <v>248</v>
      </c>
      <c r="B198" s="132">
        <v>12.4</v>
      </c>
      <c r="C198" s="132">
        <v>3</v>
      </c>
      <c r="D198" s="132">
        <f t="shared" si="9"/>
        <v>37.200000000000003</v>
      </c>
      <c r="E198" s="132"/>
      <c r="F198" s="132"/>
      <c r="G198" s="132"/>
    </row>
    <row r="199" spans="1:7">
      <c r="A199" s="115" t="s">
        <v>249</v>
      </c>
      <c r="B199" s="132">
        <v>10.7</v>
      </c>
      <c r="C199" s="132">
        <v>3</v>
      </c>
      <c r="D199" s="132">
        <f t="shared" si="9"/>
        <v>32.1</v>
      </c>
      <c r="E199" s="132"/>
      <c r="F199" s="132"/>
      <c r="G199" s="132"/>
    </row>
    <row r="200" spans="1:7">
      <c r="A200" s="134" t="s">
        <v>275</v>
      </c>
      <c r="B200" s="133">
        <v>122.45</v>
      </c>
      <c r="C200" s="133">
        <v>3.5</v>
      </c>
      <c r="D200" s="132">
        <f>B200*C200</f>
        <v>428.58</v>
      </c>
      <c r="E200" s="132"/>
      <c r="F200" s="132"/>
      <c r="G200" s="132"/>
    </row>
    <row r="201" spans="1:7">
      <c r="A201" s="387" t="s">
        <v>250</v>
      </c>
      <c r="B201" s="388"/>
      <c r="C201" s="389"/>
      <c r="D201" s="148">
        <f>SUM(D176:D200)</f>
        <v>2087.5500000000002</v>
      </c>
      <c r="E201" s="141"/>
      <c r="F201" s="141"/>
      <c r="G201" s="141"/>
    </row>
    <row r="202" spans="1:7">
      <c r="A202" s="390" t="s">
        <v>277</v>
      </c>
      <c r="B202" s="391"/>
      <c r="C202" s="392"/>
      <c r="D202" s="145">
        <f>D173+D201</f>
        <v>4478.75</v>
      </c>
      <c r="E202" s="146"/>
      <c r="F202" s="146"/>
      <c r="G202" s="146"/>
    </row>
    <row r="203" spans="1:7">
      <c r="A203" s="393" t="s">
        <v>278</v>
      </c>
      <c r="B203" s="393"/>
      <c r="C203" s="393"/>
      <c r="D203" s="393"/>
      <c r="E203" s="393"/>
      <c r="F203" s="393"/>
      <c r="G203" s="393"/>
    </row>
    <row r="204" spans="1:7">
      <c r="A204" s="364" t="s">
        <v>146</v>
      </c>
      <c r="B204" s="364"/>
      <c r="C204" s="364"/>
      <c r="D204" s="364"/>
      <c r="E204" s="364"/>
      <c r="F204" s="364"/>
      <c r="G204" s="364"/>
    </row>
    <row r="205" spans="1:7">
      <c r="A205" s="143" t="s">
        <v>147</v>
      </c>
      <c r="B205" s="143" t="s">
        <v>273</v>
      </c>
      <c r="C205" s="143" t="s">
        <v>156</v>
      </c>
      <c r="D205" s="143" t="s">
        <v>157</v>
      </c>
      <c r="E205" s="143"/>
      <c r="F205" s="143"/>
      <c r="G205" s="143"/>
    </row>
    <row r="206" spans="1:7">
      <c r="A206" s="131" t="s">
        <v>154</v>
      </c>
      <c r="B206" s="132">
        <v>41</v>
      </c>
      <c r="C206" s="132">
        <v>1.5</v>
      </c>
      <c r="D206" s="132">
        <f>B206*C206</f>
        <v>61.5</v>
      </c>
      <c r="E206" s="132"/>
      <c r="F206" s="132"/>
      <c r="G206" s="132"/>
    </row>
    <row r="207" spans="1:7">
      <c r="A207" s="115" t="s">
        <v>149</v>
      </c>
      <c r="B207" s="132">
        <v>28</v>
      </c>
      <c r="C207" s="132">
        <v>1.5</v>
      </c>
      <c r="D207" s="132">
        <f t="shared" ref="D207:D218" si="10">B207*C207</f>
        <v>42</v>
      </c>
      <c r="E207" s="132"/>
      <c r="F207" s="132"/>
      <c r="G207" s="132"/>
    </row>
    <row r="208" spans="1:7">
      <c r="A208" s="115" t="s">
        <v>206</v>
      </c>
      <c r="B208" s="132">
        <v>28</v>
      </c>
      <c r="C208" s="132">
        <v>1.5</v>
      </c>
      <c r="D208" s="132">
        <f t="shared" si="10"/>
        <v>42</v>
      </c>
      <c r="E208" s="132"/>
      <c r="F208" s="132"/>
      <c r="G208" s="132"/>
    </row>
    <row r="209" spans="1:7">
      <c r="A209" s="115" t="s">
        <v>207</v>
      </c>
      <c r="B209" s="132">
        <v>28</v>
      </c>
      <c r="C209" s="132">
        <v>1.5</v>
      </c>
      <c r="D209" s="132">
        <f t="shared" si="10"/>
        <v>42</v>
      </c>
      <c r="E209" s="132"/>
      <c r="F209" s="132"/>
      <c r="G209" s="132"/>
    </row>
    <row r="210" spans="1:7">
      <c r="A210" s="115" t="s">
        <v>208</v>
      </c>
      <c r="B210" s="132">
        <v>28</v>
      </c>
      <c r="C210" s="132">
        <v>1.5</v>
      </c>
      <c r="D210" s="132">
        <f t="shared" si="10"/>
        <v>42</v>
      </c>
      <c r="E210" s="132"/>
      <c r="F210" s="132"/>
      <c r="G210" s="132"/>
    </row>
    <row r="211" spans="1:7">
      <c r="A211" s="115" t="s">
        <v>209</v>
      </c>
      <c r="B211" s="132">
        <v>28</v>
      </c>
      <c r="C211" s="132">
        <v>1.5</v>
      </c>
      <c r="D211" s="132">
        <f t="shared" si="10"/>
        <v>42</v>
      </c>
      <c r="E211" s="132"/>
      <c r="F211" s="132"/>
      <c r="G211" s="132"/>
    </row>
    <row r="212" spans="1:7">
      <c r="A212" s="115" t="s">
        <v>210</v>
      </c>
      <c r="B212" s="132">
        <v>28</v>
      </c>
      <c r="C212" s="132">
        <v>1.5</v>
      </c>
      <c r="D212" s="132">
        <f t="shared" si="10"/>
        <v>42</v>
      </c>
      <c r="E212" s="132"/>
      <c r="F212" s="132"/>
      <c r="G212" s="132"/>
    </row>
    <row r="213" spans="1:7">
      <c r="A213" s="115" t="s">
        <v>211</v>
      </c>
      <c r="B213" s="132">
        <v>40.5</v>
      </c>
      <c r="C213" s="132">
        <v>1.5</v>
      </c>
      <c r="D213" s="132">
        <f t="shared" si="10"/>
        <v>60.75</v>
      </c>
      <c r="E213" s="132"/>
      <c r="F213" s="132"/>
      <c r="G213" s="132"/>
    </row>
    <row r="214" spans="1:7">
      <c r="A214" s="115" t="s">
        <v>212</v>
      </c>
      <c r="B214" s="132">
        <v>10.199999999999999</v>
      </c>
      <c r="C214" s="132">
        <v>3</v>
      </c>
      <c r="D214" s="132">
        <f t="shared" si="10"/>
        <v>30.6</v>
      </c>
      <c r="E214" s="132"/>
      <c r="F214" s="132"/>
      <c r="G214" s="132"/>
    </row>
    <row r="215" spans="1:7">
      <c r="A215" s="115" t="s">
        <v>150</v>
      </c>
      <c r="B215" s="132">
        <v>11.4</v>
      </c>
      <c r="C215" s="132">
        <v>3</v>
      </c>
      <c r="D215" s="132">
        <f t="shared" si="10"/>
        <v>34.200000000000003</v>
      </c>
      <c r="E215" s="132"/>
      <c r="F215" s="132"/>
      <c r="G215" s="132"/>
    </row>
    <row r="216" spans="1:7">
      <c r="A216" s="115" t="s">
        <v>151</v>
      </c>
      <c r="B216" s="132">
        <v>11.4</v>
      </c>
      <c r="C216" s="132">
        <v>3</v>
      </c>
      <c r="D216" s="132">
        <f t="shared" si="10"/>
        <v>34.200000000000003</v>
      </c>
      <c r="E216" s="132"/>
      <c r="F216" s="132"/>
      <c r="G216" s="132"/>
    </row>
    <row r="217" spans="1:7">
      <c r="A217" s="134" t="s">
        <v>214</v>
      </c>
      <c r="B217" s="133">
        <v>21.8</v>
      </c>
      <c r="C217" s="132">
        <v>1.5</v>
      </c>
      <c r="D217" s="133">
        <f t="shared" si="10"/>
        <v>32.700000000000003</v>
      </c>
      <c r="E217" s="133"/>
      <c r="F217" s="133"/>
      <c r="G217" s="133"/>
    </row>
    <row r="218" spans="1:7">
      <c r="A218" s="134" t="s">
        <v>215</v>
      </c>
      <c r="B218" s="132">
        <v>15.1</v>
      </c>
      <c r="C218" s="132">
        <v>1.5</v>
      </c>
      <c r="D218" s="132">
        <f t="shared" si="10"/>
        <v>22.65</v>
      </c>
      <c r="E218" s="132"/>
      <c r="F218" s="132"/>
      <c r="G218" s="132"/>
    </row>
    <row r="219" spans="1:7">
      <c r="A219" s="115" t="s">
        <v>222</v>
      </c>
      <c r="B219" s="132">
        <v>28</v>
      </c>
      <c r="C219" s="133">
        <v>1.5</v>
      </c>
      <c r="D219" s="132">
        <f t="shared" ref="D219:D231" si="11">B219*C219</f>
        <v>42</v>
      </c>
      <c r="E219" s="132"/>
      <c r="F219" s="132"/>
      <c r="G219" s="132"/>
    </row>
    <row r="220" spans="1:7">
      <c r="A220" s="115" t="s">
        <v>223</v>
      </c>
      <c r="B220" s="132">
        <v>28</v>
      </c>
      <c r="C220" s="133">
        <v>1.5</v>
      </c>
      <c r="D220" s="132">
        <f t="shared" si="11"/>
        <v>42</v>
      </c>
      <c r="E220" s="132"/>
      <c r="F220" s="132"/>
      <c r="G220" s="132"/>
    </row>
    <row r="221" spans="1:7">
      <c r="A221" s="115" t="s">
        <v>224</v>
      </c>
      <c r="B221" s="132">
        <v>28</v>
      </c>
      <c r="C221" s="133">
        <v>1.5</v>
      </c>
      <c r="D221" s="132">
        <f t="shared" si="11"/>
        <v>42</v>
      </c>
      <c r="E221" s="132"/>
      <c r="F221" s="132"/>
      <c r="G221" s="132"/>
    </row>
    <row r="222" spans="1:7">
      <c r="A222" s="115" t="s">
        <v>225</v>
      </c>
      <c r="B222" s="132">
        <v>28</v>
      </c>
      <c r="C222" s="133">
        <v>1.5</v>
      </c>
      <c r="D222" s="132">
        <f t="shared" si="11"/>
        <v>42</v>
      </c>
      <c r="E222" s="132"/>
      <c r="F222" s="132"/>
      <c r="G222" s="132"/>
    </row>
    <row r="223" spans="1:7">
      <c r="A223" s="115" t="s">
        <v>226</v>
      </c>
      <c r="B223" s="132">
        <v>28</v>
      </c>
      <c r="C223" s="133">
        <v>1.5</v>
      </c>
      <c r="D223" s="132">
        <f t="shared" si="11"/>
        <v>42</v>
      </c>
      <c r="E223" s="132"/>
      <c r="F223" s="132"/>
      <c r="G223" s="132"/>
    </row>
    <row r="224" spans="1:7">
      <c r="A224" s="115" t="s">
        <v>227</v>
      </c>
      <c r="B224" s="132">
        <v>28</v>
      </c>
      <c r="C224" s="133">
        <v>1.5</v>
      </c>
      <c r="D224" s="132">
        <f t="shared" si="11"/>
        <v>42</v>
      </c>
      <c r="E224" s="132"/>
      <c r="F224" s="132"/>
      <c r="G224" s="132"/>
    </row>
    <row r="225" spans="1:7">
      <c r="A225" s="115" t="s">
        <v>228</v>
      </c>
      <c r="B225" s="132">
        <v>28</v>
      </c>
      <c r="C225" s="133">
        <v>1.5</v>
      </c>
      <c r="D225" s="132">
        <f t="shared" si="11"/>
        <v>42</v>
      </c>
      <c r="E225" s="132"/>
      <c r="F225" s="132"/>
      <c r="G225" s="132"/>
    </row>
    <row r="226" spans="1:7">
      <c r="A226" s="115" t="s">
        <v>229</v>
      </c>
      <c r="B226" s="133">
        <v>28</v>
      </c>
      <c r="C226" s="133">
        <v>1.5</v>
      </c>
      <c r="D226" s="132">
        <f t="shared" si="11"/>
        <v>42</v>
      </c>
      <c r="E226" s="132"/>
      <c r="F226" s="132"/>
      <c r="G226" s="132"/>
    </row>
    <row r="227" spans="1:7">
      <c r="A227" s="115" t="s">
        <v>327</v>
      </c>
      <c r="B227" s="133"/>
      <c r="C227" s="133"/>
      <c r="D227" s="132">
        <v>47.56</v>
      </c>
      <c r="E227" s="132"/>
      <c r="F227" s="132"/>
      <c r="G227" s="132"/>
    </row>
    <row r="228" spans="1:7">
      <c r="A228" s="115" t="s">
        <v>232</v>
      </c>
      <c r="B228" s="132">
        <v>20.34</v>
      </c>
      <c r="C228" s="133">
        <v>3</v>
      </c>
      <c r="D228" s="132">
        <f t="shared" si="11"/>
        <v>61.02</v>
      </c>
      <c r="E228" s="132"/>
      <c r="F228" s="132"/>
      <c r="G228" s="132"/>
    </row>
    <row r="229" spans="1:7">
      <c r="A229" s="115" t="s">
        <v>233</v>
      </c>
      <c r="B229" s="132">
        <v>20.350000000000001</v>
      </c>
      <c r="C229" s="133">
        <v>3</v>
      </c>
      <c r="D229" s="132">
        <f t="shared" si="11"/>
        <v>61.05</v>
      </c>
      <c r="E229" s="132"/>
      <c r="F229" s="132"/>
      <c r="G229" s="132"/>
    </row>
    <row r="230" spans="1:7">
      <c r="A230" s="115" t="s">
        <v>148</v>
      </c>
      <c r="B230" s="132">
        <v>8.35</v>
      </c>
      <c r="C230" s="133">
        <v>3</v>
      </c>
      <c r="D230" s="132">
        <f t="shared" si="11"/>
        <v>25.05</v>
      </c>
      <c r="E230" s="132"/>
      <c r="F230" s="132"/>
      <c r="G230" s="132"/>
    </row>
    <row r="231" spans="1:7">
      <c r="A231" s="134" t="s">
        <v>148</v>
      </c>
      <c r="B231" s="133">
        <v>8.35</v>
      </c>
      <c r="C231" s="133">
        <v>3</v>
      </c>
      <c r="D231" s="132">
        <f t="shared" si="11"/>
        <v>25.05</v>
      </c>
      <c r="E231" s="132"/>
      <c r="F231" s="132"/>
      <c r="G231" s="132"/>
    </row>
    <row r="232" spans="1:7">
      <c r="A232" s="134" t="s">
        <v>275</v>
      </c>
      <c r="B232" s="133">
        <v>146.80000000000001</v>
      </c>
      <c r="C232" s="133">
        <v>1.1000000000000001</v>
      </c>
      <c r="D232" s="132">
        <f>B232*C232</f>
        <v>161.47999999999999</v>
      </c>
      <c r="E232" s="132"/>
      <c r="F232" s="132"/>
      <c r="G232" s="132"/>
    </row>
    <row r="233" spans="1:7">
      <c r="A233" s="387" t="s">
        <v>250</v>
      </c>
      <c r="B233" s="388"/>
      <c r="C233" s="389"/>
      <c r="D233" s="148">
        <f>SUM(D206:D232)</f>
        <v>1245.81</v>
      </c>
      <c r="E233" s="136"/>
      <c r="F233" s="136"/>
      <c r="G233" s="137"/>
    </row>
    <row r="234" spans="1:7">
      <c r="A234" s="364" t="s">
        <v>152</v>
      </c>
      <c r="B234" s="364"/>
      <c r="C234" s="364"/>
      <c r="D234" s="364"/>
      <c r="E234" s="364"/>
      <c r="F234" s="364"/>
      <c r="G234" s="364"/>
    </row>
    <row r="235" spans="1:7">
      <c r="A235" s="143" t="s">
        <v>147</v>
      </c>
      <c r="B235" s="143" t="s">
        <v>273</v>
      </c>
      <c r="C235" s="143" t="s">
        <v>156</v>
      </c>
      <c r="D235" s="143" t="s">
        <v>157</v>
      </c>
      <c r="E235" s="143"/>
      <c r="F235" s="143"/>
      <c r="G235" s="143"/>
    </row>
    <row r="236" spans="1:7">
      <c r="A236" s="115" t="s">
        <v>217</v>
      </c>
      <c r="B236" s="132">
        <v>14.7</v>
      </c>
      <c r="C236" s="132">
        <v>1.5</v>
      </c>
      <c r="D236" s="132">
        <f>B236*C236</f>
        <v>22.05</v>
      </c>
      <c r="E236" s="132"/>
      <c r="F236" s="132"/>
      <c r="G236" s="132"/>
    </row>
    <row r="237" spans="1:7">
      <c r="A237" s="115" t="s">
        <v>218</v>
      </c>
      <c r="B237" s="132">
        <v>14.7</v>
      </c>
      <c r="C237" s="132">
        <v>1.5</v>
      </c>
      <c r="D237" s="132">
        <f t="shared" ref="D237:D259" si="12">B237*C237</f>
        <v>22.05</v>
      </c>
      <c r="E237" s="132"/>
      <c r="F237" s="132"/>
      <c r="G237" s="132"/>
    </row>
    <row r="238" spans="1:7">
      <c r="A238" s="115" t="s">
        <v>219</v>
      </c>
      <c r="B238" s="132">
        <v>18.8</v>
      </c>
      <c r="C238" s="132">
        <v>1.5</v>
      </c>
      <c r="D238" s="132">
        <f t="shared" si="12"/>
        <v>28.2</v>
      </c>
      <c r="E238" s="132"/>
      <c r="F238" s="132"/>
      <c r="G238" s="132"/>
    </row>
    <row r="239" spans="1:7">
      <c r="A239" s="115" t="s">
        <v>220</v>
      </c>
      <c r="B239" s="132">
        <v>28</v>
      </c>
      <c r="C239" s="132">
        <v>1.5</v>
      </c>
      <c r="D239" s="132">
        <f t="shared" si="12"/>
        <v>42</v>
      </c>
      <c r="E239" s="132"/>
      <c r="F239" s="132"/>
      <c r="G239" s="132"/>
    </row>
    <row r="240" spans="1:7">
      <c r="A240" s="115" t="s">
        <v>221</v>
      </c>
      <c r="B240" s="132">
        <v>28</v>
      </c>
      <c r="C240" s="132">
        <v>1.5</v>
      </c>
      <c r="D240" s="132">
        <f t="shared" si="12"/>
        <v>42</v>
      </c>
      <c r="E240" s="132"/>
      <c r="F240" s="132"/>
      <c r="G240" s="132"/>
    </row>
    <row r="241" spans="1:7">
      <c r="A241" s="115" t="s">
        <v>235</v>
      </c>
      <c r="B241" s="132">
        <v>28</v>
      </c>
      <c r="C241" s="132">
        <v>1.5</v>
      </c>
      <c r="D241" s="132">
        <f t="shared" si="12"/>
        <v>42</v>
      </c>
      <c r="E241" s="132"/>
      <c r="F241" s="132"/>
      <c r="G241" s="132"/>
    </row>
    <row r="242" spans="1:7">
      <c r="A242" s="115" t="s">
        <v>236</v>
      </c>
      <c r="B242" s="132">
        <v>28</v>
      </c>
      <c r="C242" s="132">
        <v>1.5</v>
      </c>
      <c r="D242" s="132">
        <f t="shared" si="12"/>
        <v>42</v>
      </c>
      <c r="E242" s="132"/>
      <c r="F242" s="132"/>
      <c r="G242" s="132"/>
    </row>
    <row r="243" spans="1:7">
      <c r="A243" s="115" t="s">
        <v>237</v>
      </c>
      <c r="B243" s="132">
        <v>28</v>
      </c>
      <c r="C243" s="132">
        <v>1.5</v>
      </c>
      <c r="D243" s="132">
        <f t="shared" si="12"/>
        <v>42</v>
      </c>
      <c r="E243" s="132"/>
      <c r="F243" s="132"/>
      <c r="G243" s="132"/>
    </row>
    <row r="244" spans="1:7">
      <c r="A244" s="115" t="s">
        <v>238</v>
      </c>
      <c r="B244" s="132">
        <v>28</v>
      </c>
      <c r="C244" s="132">
        <v>1.5</v>
      </c>
      <c r="D244" s="132">
        <f t="shared" si="12"/>
        <v>42</v>
      </c>
      <c r="E244" s="132"/>
      <c r="F244" s="132"/>
      <c r="G244" s="132"/>
    </row>
    <row r="245" spans="1:7">
      <c r="A245" s="115" t="s">
        <v>239</v>
      </c>
      <c r="B245" s="132">
        <v>28</v>
      </c>
      <c r="C245" s="132">
        <v>1.5</v>
      </c>
      <c r="D245" s="132">
        <f t="shared" si="12"/>
        <v>42</v>
      </c>
      <c r="E245" s="132"/>
      <c r="F245" s="132"/>
      <c r="G245" s="132"/>
    </row>
    <row r="246" spans="1:7">
      <c r="A246" s="115" t="s">
        <v>240</v>
      </c>
      <c r="B246" s="132">
        <v>37.9</v>
      </c>
      <c r="C246" s="132">
        <v>1.5</v>
      </c>
      <c r="D246" s="132">
        <f t="shared" si="12"/>
        <v>56.85</v>
      </c>
      <c r="E246" s="132"/>
      <c r="F246" s="132"/>
      <c r="G246" s="132"/>
    </row>
    <row r="247" spans="1:7">
      <c r="A247" s="115" t="s">
        <v>241</v>
      </c>
      <c r="B247" s="132">
        <v>33.799999999999997</v>
      </c>
      <c r="C247" s="132">
        <v>1.5</v>
      </c>
      <c r="D247" s="132">
        <f t="shared" si="12"/>
        <v>50.7</v>
      </c>
      <c r="E247" s="132"/>
      <c r="F247" s="132"/>
      <c r="G247" s="132"/>
    </row>
    <row r="248" spans="1:7">
      <c r="A248" s="115" t="s">
        <v>242</v>
      </c>
      <c r="B248" s="132">
        <v>28.7</v>
      </c>
      <c r="C248" s="132">
        <v>1.5</v>
      </c>
      <c r="D248" s="132">
        <f t="shared" si="12"/>
        <v>43.05</v>
      </c>
      <c r="E248" s="132"/>
      <c r="F248" s="132"/>
      <c r="G248" s="132"/>
    </row>
    <row r="249" spans="1:7">
      <c r="A249" s="115" t="s">
        <v>243</v>
      </c>
      <c r="B249" s="132">
        <v>28</v>
      </c>
      <c r="C249" s="132">
        <v>1.5</v>
      </c>
      <c r="D249" s="132">
        <f t="shared" si="12"/>
        <v>42</v>
      </c>
      <c r="E249" s="132"/>
      <c r="F249" s="132"/>
      <c r="G249" s="132"/>
    </row>
    <row r="250" spans="1:7">
      <c r="A250" s="115" t="s">
        <v>244</v>
      </c>
      <c r="B250" s="132">
        <v>28</v>
      </c>
      <c r="C250" s="132">
        <v>1.5</v>
      </c>
      <c r="D250" s="132">
        <f t="shared" si="12"/>
        <v>42</v>
      </c>
      <c r="E250" s="132"/>
      <c r="F250" s="132"/>
      <c r="G250" s="132"/>
    </row>
    <row r="251" spans="1:7">
      <c r="A251" s="115" t="s">
        <v>233</v>
      </c>
      <c r="B251" s="132">
        <v>20.350000000000001</v>
      </c>
      <c r="C251" s="132">
        <v>3</v>
      </c>
      <c r="D251" s="132">
        <f t="shared" si="12"/>
        <v>61.05</v>
      </c>
      <c r="E251" s="132"/>
      <c r="F251" s="132"/>
      <c r="G251" s="132"/>
    </row>
    <row r="252" spans="1:7">
      <c r="A252" s="115" t="s">
        <v>232</v>
      </c>
      <c r="B252" s="132">
        <v>20.34</v>
      </c>
      <c r="C252" s="132">
        <v>3</v>
      </c>
      <c r="D252" s="132">
        <f t="shared" si="12"/>
        <v>61.02</v>
      </c>
      <c r="E252" s="132"/>
      <c r="F252" s="132"/>
      <c r="G252" s="132"/>
    </row>
    <row r="253" spans="1:7">
      <c r="A253" s="115" t="s">
        <v>148</v>
      </c>
      <c r="B253" s="132">
        <v>8.35</v>
      </c>
      <c r="C253" s="132">
        <v>3</v>
      </c>
      <c r="D253" s="132">
        <f t="shared" si="12"/>
        <v>25.05</v>
      </c>
      <c r="E253" s="132"/>
      <c r="F253" s="132"/>
      <c r="G253" s="132"/>
    </row>
    <row r="254" spans="1:7">
      <c r="A254" s="134" t="s">
        <v>148</v>
      </c>
      <c r="B254" s="132">
        <v>8.35</v>
      </c>
      <c r="C254" s="132">
        <v>3</v>
      </c>
      <c r="D254" s="132">
        <f t="shared" si="12"/>
        <v>25.05</v>
      </c>
      <c r="E254" s="132"/>
      <c r="F254" s="132"/>
      <c r="G254" s="132"/>
    </row>
    <row r="255" spans="1:7">
      <c r="A255" s="115" t="s">
        <v>245</v>
      </c>
      <c r="B255" s="132">
        <v>40.299999999999997</v>
      </c>
      <c r="C255" s="132">
        <v>1.5</v>
      </c>
      <c r="D255" s="132">
        <f t="shared" si="12"/>
        <v>60.45</v>
      </c>
      <c r="E255" s="132"/>
      <c r="F255" s="132"/>
      <c r="G255" s="132"/>
    </row>
    <row r="256" spans="1:7">
      <c r="A256" s="134" t="s">
        <v>246</v>
      </c>
      <c r="B256" s="132">
        <v>15.8</v>
      </c>
      <c r="C256" s="132">
        <v>1.5</v>
      </c>
      <c r="D256" s="132">
        <f t="shared" si="12"/>
        <v>23.7</v>
      </c>
      <c r="E256" s="133"/>
      <c r="F256" s="133"/>
      <c r="G256" s="133"/>
    </row>
    <row r="257" spans="1:7">
      <c r="A257" s="134" t="s">
        <v>247</v>
      </c>
      <c r="B257" s="132">
        <v>15.8</v>
      </c>
      <c r="C257" s="132">
        <v>1.5</v>
      </c>
      <c r="D257" s="132">
        <f t="shared" si="12"/>
        <v>23.7</v>
      </c>
      <c r="E257" s="133"/>
      <c r="F257" s="133"/>
      <c r="G257" s="133"/>
    </row>
    <row r="258" spans="1:7">
      <c r="A258" s="115" t="s">
        <v>248</v>
      </c>
      <c r="B258" s="132">
        <v>12.4</v>
      </c>
      <c r="C258" s="132">
        <v>3</v>
      </c>
      <c r="D258" s="132">
        <f t="shared" si="12"/>
        <v>37.200000000000003</v>
      </c>
      <c r="E258" s="132"/>
      <c r="F258" s="132"/>
      <c r="G258" s="132"/>
    </row>
    <row r="259" spans="1:7">
      <c r="A259" s="115" t="s">
        <v>249</v>
      </c>
      <c r="B259" s="132">
        <v>10.7</v>
      </c>
      <c r="C259" s="132">
        <v>1.5</v>
      </c>
      <c r="D259" s="132">
        <f t="shared" si="12"/>
        <v>16.05</v>
      </c>
      <c r="E259" s="132"/>
      <c r="F259" s="132"/>
      <c r="G259" s="132"/>
    </row>
    <row r="260" spans="1:7">
      <c r="A260" s="134" t="s">
        <v>275</v>
      </c>
      <c r="B260" s="133">
        <v>122.45</v>
      </c>
      <c r="C260" s="133">
        <v>1.1000000000000001</v>
      </c>
      <c r="D260" s="132">
        <f>B260*C260</f>
        <v>134.69999999999999</v>
      </c>
      <c r="E260" s="132"/>
      <c r="F260" s="132"/>
      <c r="G260" s="132"/>
    </row>
    <row r="261" spans="1:7">
      <c r="A261" s="387" t="s">
        <v>250</v>
      </c>
      <c r="B261" s="388"/>
      <c r="C261" s="389"/>
      <c r="D261" s="148">
        <f>SUM(D236:D260)</f>
        <v>1068.8699999999999</v>
      </c>
      <c r="E261" s="141"/>
      <c r="F261" s="141"/>
      <c r="G261" s="141"/>
    </row>
    <row r="262" spans="1:7">
      <c r="A262" s="390" t="s">
        <v>280</v>
      </c>
      <c r="B262" s="391"/>
      <c r="C262" s="392"/>
      <c r="D262" s="145">
        <f>D233+D261</f>
        <v>2314.6799999999998</v>
      </c>
      <c r="E262" s="146"/>
      <c r="F262" s="146"/>
      <c r="G262" s="146"/>
    </row>
    <row r="263" spans="1:7">
      <c r="A263" s="393" t="s">
        <v>281</v>
      </c>
      <c r="B263" s="393"/>
      <c r="C263" s="393"/>
      <c r="D263" s="393"/>
      <c r="E263" s="393"/>
      <c r="F263" s="393"/>
      <c r="G263" s="393"/>
    </row>
    <row r="264" spans="1:7">
      <c r="A264" s="364" t="s">
        <v>146</v>
      </c>
      <c r="B264" s="364"/>
      <c r="C264" s="364"/>
      <c r="D264" s="364"/>
      <c r="E264" s="364"/>
      <c r="F264" s="364"/>
      <c r="G264" s="364"/>
    </row>
    <row r="265" spans="1:7">
      <c r="A265" s="143" t="s">
        <v>147</v>
      </c>
      <c r="B265" s="143" t="s">
        <v>273</v>
      </c>
      <c r="C265" s="143" t="s">
        <v>156</v>
      </c>
      <c r="D265" s="143" t="s">
        <v>157</v>
      </c>
      <c r="E265" s="143"/>
      <c r="F265" s="143"/>
      <c r="G265" s="143"/>
    </row>
    <row r="266" spans="1:7">
      <c r="A266" s="115" t="s">
        <v>212</v>
      </c>
      <c r="B266" s="132">
        <v>10.199999999999999</v>
      </c>
      <c r="C266" s="132">
        <v>3</v>
      </c>
      <c r="D266" s="132">
        <f t="shared" ref="D266:D272" si="13">B266*C266</f>
        <v>30.6</v>
      </c>
      <c r="E266" s="132"/>
      <c r="F266" s="132"/>
      <c r="G266" s="132"/>
    </row>
    <row r="267" spans="1:7">
      <c r="A267" s="115" t="s">
        <v>150</v>
      </c>
      <c r="B267" s="132">
        <v>11.4</v>
      </c>
      <c r="C267" s="132">
        <v>3</v>
      </c>
      <c r="D267" s="132">
        <f t="shared" si="13"/>
        <v>34.200000000000003</v>
      </c>
      <c r="E267" s="132"/>
      <c r="F267" s="132"/>
      <c r="G267" s="132"/>
    </row>
    <row r="268" spans="1:7">
      <c r="A268" s="115" t="s">
        <v>151</v>
      </c>
      <c r="B268" s="132">
        <v>11.4</v>
      </c>
      <c r="C268" s="132">
        <v>3</v>
      </c>
      <c r="D268" s="132">
        <f t="shared" si="13"/>
        <v>34.200000000000003</v>
      </c>
      <c r="E268" s="132"/>
      <c r="F268" s="132"/>
      <c r="G268" s="132"/>
    </row>
    <row r="269" spans="1:7">
      <c r="A269" s="115" t="s">
        <v>232</v>
      </c>
      <c r="B269" s="132">
        <v>20.34</v>
      </c>
      <c r="C269" s="133">
        <v>3</v>
      </c>
      <c r="D269" s="132">
        <f t="shared" si="13"/>
        <v>61.02</v>
      </c>
      <c r="E269" s="132"/>
      <c r="F269" s="132"/>
      <c r="G269" s="132"/>
    </row>
    <row r="270" spans="1:7">
      <c r="A270" s="115" t="s">
        <v>233</v>
      </c>
      <c r="B270" s="132">
        <v>20.350000000000001</v>
      </c>
      <c r="C270" s="133">
        <v>3</v>
      </c>
      <c r="D270" s="132">
        <f t="shared" si="13"/>
        <v>61.05</v>
      </c>
      <c r="E270" s="132"/>
      <c r="F270" s="132"/>
      <c r="G270" s="132"/>
    </row>
    <row r="271" spans="1:7">
      <c r="A271" s="115" t="s">
        <v>148</v>
      </c>
      <c r="B271" s="132">
        <v>8.35</v>
      </c>
      <c r="C271" s="133">
        <v>3</v>
      </c>
      <c r="D271" s="132">
        <f t="shared" si="13"/>
        <v>25.05</v>
      </c>
      <c r="E271" s="132"/>
      <c r="F271" s="132"/>
      <c r="G271" s="132"/>
    </row>
    <row r="272" spans="1:7">
      <c r="A272" s="134" t="s">
        <v>148</v>
      </c>
      <c r="B272" s="133">
        <v>8.35</v>
      </c>
      <c r="C272" s="133">
        <v>3</v>
      </c>
      <c r="D272" s="132">
        <f t="shared" si="13"/>
        <v>25.05</v>
      </c>
      <c r="E272" s="132"/>
      <c r="F272" s="132"/>
      <c r="G272" s="132"/>
    </row>
    <row r="273" spans="1:7">
      <c r="A273" s="387" t="s">
        <v>250</v>
      </c>
      <c r="B273" s="388"/>
      <c r="C273" s="389"/>
      <c r="D273" s="148">
        <f>SUM(D266:D272)</f>
        <v>271.17</v>
      </c>
      <c r="E273" s="136"/>
      <c r="F273" s="136"/>
      <c r="G273" s="137"/>
    </row>
    <row r="274" spans="1:7">
      <c r="A274" s="364" t="s">
        <v>152</v>
      </c>
      <c r="B274" s="364"/>
      <c r="C274" s="364"/>
      <c r="D274" s="364"/>
      <c r="E274" s="364"/>
      <c r="F274" s="364"/>
      <c r="G274" s="364"/>
    </row>
    <row r="275" spans="1:7">
      <c r="A275" s="143" t="s">
        <v>147</v>
      </c>
      <c r="B275" s="143" t="s">
        <v>273</v>
      </c>
      <c r="C275" s="143" t="s">
        <v>156</v>
      </c>
      <c r="D275" s="143" t="s">
        <v>157</v>
      </c>
      <c r="E275" s="143"/>
      <c r="F275" s="143"/>
      <c r="G275" s="143"/>
    </row>
    <row r="276" spans="1:7">
      <c r="A276" s="115" t="s">
        <v>233</v>
      </c>
      <c r="B276" s="132">
        <v>20.350000000000001</v>
      </c>
      <c r="C276" s="132">
        <v>3</v>
      </c>
      <c r="D276" s="132">
        <f>B276*C276</f>
        <v>61.05</v>
      </c>
      <c r="E276" s="132"/>
      <c r="F276" s="132"/>
      <c r="G276" s="132"/>
    </row>
    <row r="277" spans="1:7">
      <c r="A277" s="115" t="s">
        <v>232</v>
      </c>
      <c r="B277" s="132">
        <v>20.34</v>
      </c>
      <c r="C277" s="132">
        <v>3</v>
      </c>
      <c r="D277" s="132">
        <f>B277*C277</f>
        <v>61.02</v>
      </c>
      <c r="E277" s="132"/>
      <c r="F277" s="132"/>
      <c r="G277" s="132"/>
    </row>
    <row r="278" spans="1:7">
      <c r="A278" s="115" t="s">
        <v>148</v>
      </c>
      <c r="B278" s="132">
        <v>8.35</v>
      </c>
      <c r="C278" s="132">
        <v>3</v>
      </c>
      <c r="D278" s="132">
        <f>B278*C278</f>
        <v>25.05</v>
      </c>
      <c r="E278" s="132"/>
      <c r="F278" s="132"/>
      <c r="G278" s="132"/>
    </row>
    <row r="279" spans="1:7">
      <c r="A279" s="134" t="s">
        <v>148</v>
      </c>
      <c r="B279" s="132">
        <v>8.35</v>
      </c>
      <c r="C279" s="132">
        <v>3</v>
      </c>
      <c r="D279" s="132">
        <f>B279*C279</f>
        <v>25.05</v>
      </c>
      <c r="E279" s="132"/>
      <c r="F279" s="132"/>
      <c r="G279" s="132"/>
    </row>
    <row r="280" spans="1:7">
      <c r="A280" s="115" t="s">
        <v>248</v>
      </c>
      <c r="B280" s="132">
        <v>12.4</v>
      </c>
      <c r="C280" s="132">
        <v>3</v>
      </c>
      <c r="D280" s="132">
        <f>B280*C280</f>
        <v>37.200000000000003</v>
      </c>
      <c r="E280" s="132"/>
      <c r="F280" s="132"/>
      <c r="G280" s="132"/>
    </row>
    <row r="281" spans="1:7">
      <c r="A281" s="387" t="s">
        <v>250</v>
      </c>
      <c r="B281" s="388"/>
      <c r="C281" s="389"/>
      <c r="D281" s="148">
        <f>SUM(D276:D280)</f>
        <v>209.37</v>
      </c>
      <c r="E281" s="141"/>
      <c r="F281" s="141"/>
      <c r="G281" s="141"/>
    </row>
    <row r="282" spans="1:7">
      <c r="A282" s="390" t="s">
        <v>284</v>
      </c>
      <c r="B282" s="391"/>
      <c r="C282" s="392"/>
      <c r="D282" s="145">
        <f>D273+D281</f>
        <v>480.54</v>
      </c>
      <c r="E282" s="146"/>
      <c r="F282" s="146"/>
      <c r="G282" s="146"/>
    </row>
    <row r="283" spans="1:7">
      <c r="A283" s="393" t="s">
        <v>282</v>
      </c>
      <c r="B283" s="393"/>
      <c r="C283" s="393"/>
      <c r="D283" s="393"/>
      <c r="E283" s="393"/>
      <c r="F283" s="393"/>
      <c r="G283" s="393"/>
    </row>
    <row r="284" spans="1:7">
      <c r="A284" s="364" t="s">
        <v>146</v>
      </c>
      <c r="B284" s="364"/>
      <c r="C284" s="364"/>
      <c r="D284" s="364"/>
      <c r="E284" s="364"/>
      <c r="F284" s="364"/>
      <c r="G284" s="364"/>
    </row>
    <row r="285" spans="1:7">
      <c r="A285" s="143" t="s">
        <v>147</v>
      </c>
      <c r="B285" s="143" t="s">
        <v>273</v>
      </c>
      <c r="C285" s="143" t="s">
        <v>156</v>
      </c>
      <c r="D285" s="143" t="s">
        <v>157</v>
      </c>
      <c r="E285" s="143"/>
      <c r="F285" s="143"/>
      <c r="G285" s="143"/>
    </row>
    <row r="286" spans="1:7">
      <c r="A286" s="131" t="s">
        <v>154</v>
      </c>
      <c r="B286" s="132">
        <v>41</v>
      </c>
      <c r="C286" s="132">
        <v>1.5</v>
      </c>
      <c r="D286" s="132">
        <f>B286*C286</f>
        <v>61.5</v>
      </c>
      <c r="E286" s="132"/>
      <c r="F286" s="132"/>
      <c r="G286" s="132"/>
    </row>
    <row r="287" spans="1:7">
      <c r="A287" s="115" t="s">
        <v>149</v>
      </c>
      <c r="B287" s="132">
        <v>28</v>
      </c>
      <c r="C287" s="132">
        <v>1.5</v>
      </c>
      <c r="D287" s="132">
        <f t="shared" ref="D287:D303" si="14">B287*C287</f>
        <v>42</v>
      </c>
      <c r="E287" s="132"/>
      <c r="F287" s="132"/>
      <c r="G287" s="132"/>
    </row>
    <row r="288" spans="1:7">
      <c r="A288" s="115" t="s">
        <v>206</v>
      </c>
      <c r="B288" s="132">
        <v>28</v>
      </c>
      <c r="C288" s="132">
        <v>1.5</v>
      </c>
      <c r="D288" s="132">
        <f t="shared" si="14"/>
        <v>42</v>
      </c>
      <c r="E288" s="132"/>
      <c r="F288" s="132"/>
      <c r="G288" s="132"/>
    </row>
    <row r="289" spans="1:7">
      <c r="A289" s="115" t="s">
        <v>207</v>
      </c>
      <c r="B289" s="132">
        <v>28</v>
      </c>
      <c r="C289" s="132">
        <v>1.5</v>
      </c>
      <c r="D289" s="132">
        <f t="shared" si="14"/>
        <v>42</v>
      </c>
      <c r="E289" s="132"/>
      <c r="F289" s="132"/>
      <c r="G289" s="132"/>
    </row>
    <row r="290" spans="1:7">
      <c r="A290" s="115" t="s">
        <v>208</v>
      </c>
      <c r="B290" s="132">
        <v>28</v>
      </c>
      <c r="C290" s="132">
        <v>1.5</v>
      </c>
      <c r="D290" s="132">
        <f t="shared" si="14"/>
        <v>42</v>
      </c>
      <c r="E290" s="132"/>
      <c r="F290" s="132"/>
      <c r="G290" s="132"/>
    </row>
    <row r="291" spans="1:7">
      <c r="A291" s="115" t="s">
        <v>209</v>
      </c>
      <c r="B291" s="132">
        <v>28</v>
      </c>
      <c r="C291" s="132">
        <v>1.5</v>
      </c>
      <c r="D291" s="132">
        <f t="shared" si="14"/>
        <v>42</v>
      </c>
      <c r="E291" s="132"/>
      <c r="F291" s="132"/>
      <c r="G291" s="132"/>
    </row>
    <row r="292" spans="1:7">
      <c r="A292" s="115" t="s">
        <v>210</v>
      </c>
      <c r="B292" s="132">
        <v>28</v>
      </c>
      <c r="C292" s="132">
        <v>1.5</v>
      </c>
      <c r="D292" s="132">
        <f t="shared" si="14"/>
        <v>42</v>
      </c>
      <c r="E292" s="132"/>
      <c r="F292" s="132"/>
      <c r="G292" s="132"/>
    </row>
    <row r="293" spans="1:7">
      <c r="A293" s="115" t="s">
        <v>211</v>
      </c>
      <c r="B293" s="132">
        <v>40.5</v>
      </c>
      <c r="C293" s="132">
        <v>1.5</v>
      </c>
      <c r="D293" s="132">
        <f t="shared" si="14"/>
        <v>60.75</v>
      </c>
      <c r="E293" s="132"/>
      <c r="F293" s="132"/>
      <c r="G293" s="132"/>
    </row>
    <row r="294" spans="1:7">
      <c r="A294" s="134" t="s">
        <v>214</v>
      </c>
      <c r="B294" s="133">
        <v>21.8</v>
      </c>
      <c r="C294" s="132">
        <v>1.5</v>
      </c>
      <c r="D294" s="133">
        <f t="shared" si="14"/>
        <v>32.700000000000003</v>
      </c>
      <c r="E294" s="133"/>
      <c r="F294" s="133"/>
      <c r="G294" s="133"/>
    </row>
    <row r="295" spans="1:7">
      <c r="A295" s="134" t="s">
        <v>215</v>
      </c>
      <c r="B295" s="132">
        <v>15.1</v>
      </c>
      <c r="C295" s="132">
        <v>1.5</v>
      </c>
      <c r="D295" s="132">
        <f t="shared" si="14"/>
        <v>22.65</v>
      </c>
      <c r="E295" s="132"/>
      <c r="F295" s="132"/>
      <c r="G295" s="132"/>
    </row>
    <row r="296" spans="1:7">
      <c r="A296" s="115" t="s">
        <v>222</v>
      </c>
      <c r="B296" s="132">
        <v>28</v>
      </c>
      <c r="C296" s="133">
        <v>1.5</v>
      </c>
      <c r="D296" s="132">
        <f t="shared" si="14"/>
        <v>42</v>
      </c>
      <c r="E296" s="132"/>
      <c r="F296" s="132"/>
      <c r="G296" s="132"/>
    </row>
    <row r="297" spans="1:7">
      <c r="A297" s="115" t="s">
        <v>223</v>
      </c>
      <c r="B297" s="132">
        <v>28</v>
      </c>
      <c r="C297" s="133">
        <v>1.5</v>
      </c>
      <c r="D297" s="132">
        <f t="shared" si="14"/>
        <v>42</v>
      </c>
      <c r="E297" s="132"/>
      <c r="F297" s="132"/>
      <c r="G297" s="132"/>
    </row>
    <row r="298" spans="1:7">
      <c r="A298" s="115" t="s">
        <v>224</v>
      </c>
      <c r="B298" s="132">
        <v>28</v>
      </c>
      <c r="C298" s="133">
        <v>1.5</v>
      </c>
      <c r="D298" s="132">
        <f t="shared" si="14"/>
        <v>42</v>
      </c>
      <c r="E298" s="132"/>
      <c r="F298" s="132"/>
      <c r="G298" s="132"/>
    </row>
    <row r="299" spans="1:7">
      <c r="A299" s="115" t="s">
        <v>225</v>
      </c>
      <c r="B299" s="132">
        <v>28</v>
      </c>
      <c r="C299" s="133">
        <v>1.5</v>
      </c>
      <c r="D299" s="132">
        <f t="shared" si="14"/>
        <v>42</v>
      </c>
      <c r="E299" s="132"/>
      <c r="F299" s="132"/>
      <c r="G299" s="132"/>
    </row>
    <row r="300" spans="1:7">
      <c r="A300" s="115" t="s">
        <v>226</v>
      </c>
      <c r="B300" s="132">
        <v>28</v>
      </c>
      <c r="C300" s="133">
        <v>1.5</v>
      </c>
      <c r="D300" s="132">
        <f t="shared" si="14"/>
        <v>42</v>
      </c>
      <c r="E300" s="132"/>
      <c r="F300" s="132"/>
      <c r="G300" s="132"/>
    </row>
    <row r="301" spans="1:7">
      <c r="A301" s="115" t="s">
        <v>227</v>
      </c>
      <c r="B301" s="132">
        <v>28</v>
      </c>
      <c r="C301" s="133">
        <v>1.5</v>
      </c>
      <c r="D301" s="132">
        <f t="shared" si="14"/>
        <v>42</v>
      </c>
      <c r="E301" s="132"/>
      <c r="F301" s="132"/>
      <c r="G301" s="132"/>
    </row>
    <row r="302" spans="1:7">
      <c r="A302" s="115" t="s">
        <v>228</v>
      </c>
      <c r="B302" s="132">
        <v>28</v>
      </c>
      <c r="C302" s="133">
        <v>1.5</v>
      </c>
      <c r="D302" s="132">
        <f t="shared" si="14"/>
        <v>42</v>
      </c>
      <c r="E302" s="132"/>
      <c r="F302" s="132"/>
      <c r="G302" s="132"/>
    </row>
    <row r="303" spans="1:7">
      <c r="A303" s="115" t="s">
        <v>229</v>
      </c>
      <c r="B303" s="133">
        <v>28</v>
      </c>
      <c r="C303" s="133">
        <v>1.5</v>
      </c>
      <c r="D303" s="132">
        <f t="shared" si="14"/>
        <v>42</v>
      </c>
      <c r="E303" s="132"/>
      <c r="F303" s="132"/>
      <c r="G303" s="132"/>
    </row>
    <row r="304" spans="1:7">
      <c r="A304" s="115" t="s">
        <v>327</v>
      </c>
      <c r="B304" s="133"/>
      <c r="C304" s="133"/>
      <c r="D304" s="132">
        <v>47.56</v>
      </c>
      <c r="E304" s="132"/>
      <c r="F304" s="132"/>
      <c r="G304" s="132"/>
    </row>
    <row r="305" spans="1:7">
      <c r="A305" s="134" t="s">
        <v>275</v>
      </c>
      <c r="B305" s="133">
        <v>146.80000000000001</v>
      </c>
      <c r="C305" s="133">
        <v>1.1000000000000001</v>
      </c>
      <c r="D305" s="132">
        <f>B305*C305</f>
        <v>161.47999999999999</v>
      </c>
      <c r="E305" s="132"/>
      <c r="F305" s="132"/>
      <c r="G305" s="132"/>
    </row>
    <row r="306" spans="1:7">
      <c r="A306" s="387" t="s">
        <v>250</v>
      </c>
      <c r="B306" s="388"/>
      <c r="C306" s="389"/>
      <c r="D306" s="148">
        <f>SUM(D286:D305)</f>
        <v>974.64</v>
      </c>
      <c r="E306" s="136"/>
      <c r="F306" s="136"/>
      <c r="G306" s="137"/>
    </row>
    <row r="307" spans="1:7">
      <c r="A307" s="364" t="s">
        <v>152</v>
      </c>
      <c r="B307" s="364"/>
      <c r="C307" s="364"/>
      <c r="D307" s="364"/>
      <c r="E307" s="364"/>
      <c r="F307" s="364"/>
      <c r="G307" s="364"/>
    </row>
    <row r="308" spans="1:7">
      <c r="A308" s="143" t="s">
        <v>147</v>
      </c>
      <c r="B308" s="143" t="s">
        <v>273</v>
      </c>
      <c r="C308" s="143" t="s">
        <v>156</v>
      </c>
      <c r="D308" s="143" t="s">
        <v>157</v>
      </c>
      <c r="E308" s="143"/>
      <c r="F308" s="143"/>
      <c r="G308" s="143"/>
    </row>
    <row r="309" spans="1:7">
      <c r="A309" s="115" t="s">
        <v>217</v>
      </c>
      <c r="B309" s="132">
        <v>14.7</v>
      </c>
      <c r="C309" s="132">
        <v>1.5</v>
      </c>
      <c r="D309" s="132">
        <f>B309*C309</f>
        <v>22.05</v>
      </c>
      <c r="E309" s="132"/>
      <c r="F309" s="132"/>
      <c r="G309" s="132"/>
    </row>
    <row r="310" spans="1:7">
      <c r="A310" s="115" t="s">
        <v>218</v>
      </c>
      <c r="B310" s="132">
        <v>14.7</v>
      </c>
      <c r="C310" s="132">
        <v>1.5</v>
      </c>
      <c r="D310" s="132">
        <f t="shared" ref="D310:D327" si="15">B310*C310</f>
        <v>22.05</v>
      </c>
      <c r="E310" s="132"/>
      <c r="F310" s="132"/>
      <c r="G310" s="132"/>
    </row>
    <row r="311" spans="1:7">
      <c r="A311" s="115" t="s">
        <v>219</v>
      </c>
      <c r="B311" s="132">
        <v>18.8</v>
      </c>
      <c r="C311" s="132">
        <v>1.5</v>
      </c>
      <c r="D311" s="132">
        <f t="shared" si="15"/>
        <v>28.2</v>
      </c>
      <c r="E311" s="132"/>
      <c r="F311" s="132"/>
      <c r="G311" s="132"/>
    </row>
    <row r="312" spans="1:7">
      <c r="A312" s="115" t="s">
        <v>220</v>
      </c>
      <c r="B312" s="132">
        <v>28</v>
      </c>
      <c r="C312" s="132">
        <v>1.5</v>
      </c>
      <c r="D312" s="132">
        <f t="shared" si="15"/>
        <v>42</v>
      </c>
      <c r="E312" s="132"/>
      <c r="F312" s="132"/>
      <c r="G312" s="132"/>
    </row>
    <row r="313" spans="1:7">
      <c r="A313" s="115" t="s">
        <v>221</v>
      </c>
      <c r="B313" s="132">
        <v>28</v>
      </c>
      <c r="C313" s="132">
        <v>1.5</v>
      </c>
      <c r="D313" s="132">
        <f t="shared" si="15"/>
        <v>42</v>
      </c>
      <c r="E313" s="132"/>
      <c r="F313" s="132"/>
      <c r="G313" s="132"/>
    </row>
    <row r="314" spans="1:7">
      <c r="A314" s="115" t="s">
        <v>235</v>
      </c>
      <c r="B314" s="132">
        <v>28</v>
      </c>
      <c r="C314" s="132">
        <v>1.5</v>
      </c>
      <c r="D314" s="132">
        <f t="shared" si="15"/>
        <v>42</v>
      </c>
      <c r="E314" s="132"/>
      <c r="F314" s="132"/>
      <c r="G314" s="132"/>
    </row>
    <row r="315" spans="1:7">
      <c r="A315" s="115" t="s">
        <v>236</v>
      </c>
      <c r="B315" s="132">
        <v>28</v>
      </c>
      <c r="C315" s="132">
        <v>1.5</v>
      </c>
      <c r="D315" s="132">
        <f t="shared" si="15"/>
        <v>42</v>
      </c>
      <c r="E315" s="132"/>
      <c r="F315" s="132"/>
      <c r="G315" s="132"/>
    </row>
    <row r="316" spans="1:7">
      <c r="A316" s="115" t="s">
        <v>237</v>
      </c>
      <c r="B316" s="132">
        <v>28</v>
      </c>
      <c r="C316" s="132">
        <v>1.5</v>
      </c>
      <c r="D316" s="132">
        <f t="shared" si="15"/>
        <v>42</v>
      </c>
      <c r="E316" s="132"/>
      <c r="F316" s="132"/>
      <c r="G316" s="132"/>
    </row>
    <row r="317" spans="1:7">
      <c r="A317" s="115" t="s">
        <v>238</v>
      </c>
      <c r="B317" s="132">
        <v>28</v>
      </c>
      <c r="C317" s="132">
        <v>1.5</v>
      </c>
      <c r="D317" s="132">
        <f t="shared" si="15"/>
        <v>42</v>
      </c>
      <c r="E317" s="132"/>
      <c r="F317" s="132"/>
      <c r="G317" s="132"/>
    </row>
    <row r="318" spans="1:7">
      <c r="A318" s="115" t="s">
        <v>239</v>
      </c>
      <c r="B318" s="132">
        <v>28</v>
      </c>
      <c r="C318" s="132">
        <v>1.5</v>
      </c>
      <c r="D318" s="132">
        <f t="shared" si="15"/>
        <v>42</v>
      </c>
      <c r="E318" s="132"/>
      <c r="F318" s="132"/>
      <c r="G318" s="132"/>
    </row>
    <row r="319" spans="1:7">
      <c r="A319" s="115" t="s">
        <v>240</v>
      </c>
      <c r="B319" s="132">
        <v>37.9</v>
      </c>
      <c r="C319" s="132">
        <v>1.5</v>
      </c>
      <c r="D319" s="132">
        <f t="shared" si="15"/>
        <v>56.85</v>
      </c>
      <c r="E319" s="132"/>
      <c r="F319" s="132"/>
      <c r="G319" s="132"/>
    </row>
    <row r="320" spans="1:7">
      <c r="A320" s="115" t="s">
        <v>241</v>
      </c>
      <c r="B320" s="132">
        <v>33.799999999999997</v>
      </c>
      <c r="C320" s="132">
        <v>1.5</v>
      </c>
      <c r="D320" s="132">
        <f t="shared" si="15"/>
        <v>50.7</v>
      </c>
      <c r="E320" s="132"/>
      <c r="F320" s="132"/>
      <c r="G320" s="132"/>
    </row>
    <row r="321" spans="1:7">
      <c r="A321" s="115" t="s">
        <v>242</v>
      </c>
      <c r="B321" s="132">
        <v>28.7</v>
      </c>
      <c r="C321" s="132">
        <v>1.5</v>
      </c>
      <c r="D321" s="132">
        <f t="shared" si="15"/>
        <v>43.05</v>
      </c>
      <c r="E321" s="132"/>
      <c r="F321" s="132"/>
      <c r="G321" s="132"/>
    </row>
    <row r="322" spans="1:7">
      <c r="A322" s="115" t="s">
        <v>243</v>
      </c>
      <c r="B322" s="132">
        <v>28</v>
      </c>
      <c r="C322" s="132">
        <v>1.5</v>
      </c>
      <c r="D322" s="132">
        <f t="shared" si="15"/>
        <v>42</v>
      </c>
      <c r="E322" s="132"/>
      <c r="F322" s="132"/>
      <c r="G322" s="132"/>
    </row>
    <row r="323" spans="1:7">
      <c r="A323" s="115" t="s">
        <v>244</v>
      </c>
      <c r="B323" s="132">
        <v>28</v>
      </c>
      <c r="C323" s="132">
        <v>1.5</v>
      </c>
      <c r="D323" s="132">
        <f t="shared" si="15"/>
        <v>42</v>
      </c>
      <c r="E323" s="132"/>
      <c r="F323" s="132"/>
      <c r="G323" s="132"/>
    </row>
    <row r="324" spans="1:7">
      <c r="A324" s="115" t="s">
        <v>245</v>
      </c>
      <c r="B324" s="132">
        <v>40.299999999999997</v>
      </c>
      <c r="C324" s="132">
        <v>1.5</v>
      </c>
      <c r="D324" s="132">
        <f t="shared" si="15"/>
        <v>60.45</v>
      </c>
      <c r="E324" s="132"/>
      <c r="F324" s="132"/>
      <c r="G324" s="132"/>
    </row>
    <row r="325" spans="1:7">
      <c r="A325" s="134" t="s">
        <v>246</v>
      </c>
      <c r="B325" s="132">
        <v>15.8</v>
      </c>
      <c r="C325" s="132">
        <v>1.5</v>
      </c>
      <c r="D325" s="132">
        <f t="shared" si="15"/>
        <v>23.7</v>
      </c>
      <c r="E325" s="133"/>
      <c r="F325" s="133"/>
      <c r="G325" s="133"/>
    </row>
    <row r="326" spans="1:7">
      <c r="A326" s="134" t="s">
        <v>247</v>
      </c>
      <c r="B326" s="132">
        <v>15.8</v>
      </c>
      <c r="C326" s="132">
        <v>1.5</v>
      </c>
      <c r="D326" s="132">
        <f t="shared" si="15"/>
        <v>23.7</v>
      </c>
      <c r="E326" s="133"/>
      <c r="F326" s="133"/>
      <c r="G326" s="133"/>
    </row>
    <row r="327" spans="1:7">
      <c r="A327" s="115" t="s">
        <v>249</v>
      </c>
      <c r="B327" s="132">
        <v>10.7</v>
      </c>
      <c r="C327" s="132">
        <v>1.5</v>
      </c>
      <c r="D327" s="132">
        <f t="shared" si="15"/>
        <v>16.05</v>
      </c>
      <c r="E327" s="132"/>
      <c r="F327" s="132"/>
      <c r="G327" s="132"/>
    </row>
    <row r="328" spans="1:7">
      <c r="A328" s="134" t="s">
        <v>275</v>
      </c>
      <c r="B328" s="133">
        <v>122.45</v>
      </c>
      <c r="C328" s="133">
        <v>1.1000000000000001</v>
      </c>
      <c r="D328" s="132">
        <f>B328*C328</f>
        <v>134.69999999999999</v>
      </c>
      <c r="E328" s="132"/>
      <c r="F328" s="132"/>
      <c r="G328" s="132"/>
    </row>
    <row r="329" spans="1:7">
      <c r="A329" s="387" t="s">
        <v>250</v>
      </c>
      <c r="B329" s="388"/>
      <c r="C329" s="389"/>
      <c r="D329" s="148">
        <f>SUM(D309:D328)</f>
        <v>859.5</v>
      </c>
      <c r="E329" s="141"/>
      <c r="F329" s="141"/>
      <c r="G329" s="141"/>
    </row>
    <row r="330" spans="1:7">
      <c r="A330" s="390" t="s">
        <v>283</v>
      </c>
      <c r="B330" s="391"/>
      <c r="C330" s="392"/>
      <c r="D330" s="145">
        <f>D306+D329</f>
        <v>1834.14</v>
      </c>
      <c r="E330" s="146"/>
      <c r="F330" s="146"/>
      <c r="G330" s="146"/>
    </row>
    <row r="331" spans="1:7">
      <c r="A331" s="393" t="s">
        <v>312</v>
      </c>
      <c r="B331" s="393"/>
      <c r="C331" s="393"/>
      <c r="D331" s="393"/>
      <c r="E331" s="393"/>
      <c r="F331" s="393"/>
      <c r="G331" s="393"/>
    </row>
    <row r="332" spans="1:7">
      <c r="A332" s="364" t="s">
        <v>295</v>
      </c>
      <c r="B332" s="364"/>
      <c r="C332" s="364"/>
      <c r="D332" s="364"/>
      <c r="E332" s="364"/>
      <c r="F332" s="364"/>
      <c r="G332" s="364"/>
    </row>
    <row r="333" spans="1:7">
      <c r="A333" s="387" t="s">
        <v>277</v>
      </c>
      <c r="B333" s="388"/>
      <c r="C333" s="389"/>
      <c r="D333" s="149">
        <f>D202</f>
        <v>4478.75</v>
      </c>
    </row>
    <row r="334" spans="1:7">
      <c r="A334" s="387" t="s">
        <v>280</v>
      </c>
      <c r="B334" s="388"/>
      <c r="C334" s="389"/>
      <c r="D334" s="149">
        <f>D262</f>
        <v>2314.6799999999998</v>
      </c>
    </row>
    <row r="335" spans="1:7">
      <c r="A335" s="390" t="s">
        <v>285</v>
      </c>
      <c r="B335" s="391"/>
      <c r="C335" s="392"/>
      <c r="D335" s="145">
        <f>D333-D334</f>
        <v>2164.0700000000002</v>
      </c>
    </row>
    <row r="336" spans="1:7">
      <c r="A336" s="393" t="s">
        <v>286</v>
      </c>
      <c r="B336" s="393"/>
      <c r="C336" s="393"/>
      <c r="D336" s="393"/>
      <c r="E336" s="393"/>
      <c r="F336" s="393"/>
      <c r="G336" s="393"/>
    </row>
    <row r="337" spans="1:7">
      <c r="A337" s="364" t="s">
        <v>146</v>
      </c>
      <c r="B337" s="364"/>
      <c r="C337" s="364"/>
      <c r="D337" s="364"/>
      <c r="E337" s="364"/>
      <c r="F337" s="364"/>
      <c r="G337" s="364"/>
    </row>
    <row r="338" spans="1:7" ht="45">
      <c r="A338" s="143" t="s">
        <v>147</v>
      </c>
      <c r="B338" s="143" t="s">
        <v>155</v>
      </c>
      <c r="C338" s="143" t="s">
        <v>156</v>
      </c>
      <c r="D338" s="151" t="s">
        <v>292</v>
      </c>
      <c r="E338" s="151" t="s">
        <v>291</v>
      </c>
      <c r="F338" s="143"/>
      <c r="G338" s="143"/>
    </row>
    <row r="339" spans="1:7">
      <c r="A339" s="131" t="s">
        <v>287</v>
      </c>
      <c r="B339" s="132">
        <v>61.6</v>
      </c>
      <c r="C339" s="132">
        <v>3.74</v>
      </c>
      <c r="D339" s="132">
        <v>59.93</v>
      </c>
      <c r="E339" s="132">
        <f>(B339*C339)-D339</f>
        <v>170.45</v>
      </c>
      <c r="F339" s="132"/>
      <c r="G339" s="132"/>
    </row>
    <row r="340" spans="1:7">
      <c r="A340" s="131" t="s">
        <v>289</v>
      </c>
      <c r="B340" s="132"/>
      <c r="C340" s="132"/>
      <c r="D340" s="132"/>
      <c r="E340" s="132">
        <v>188.63</v>
      </c>
      <c r="F340" s="132"/>
      <c r="G340" s="132"/>
    </row>
    <row r="341" spans="1:7">
      <c r="A341" s="131" t="s">
        <v>290</v>
      </c>
      <c r="B341" s="132">
        <v>25.3</v>
      </c>
      <c r="C341" s="132">
        <v>0.9</v>
      </c>
      <c r="D341" s="132"/>
      <c r="E341" s="132">
        <f>B341*C341</f>
        <v>22.77</v>
      </c>
      <c r="F341" s="132"/>
      <c r="G341" s="132"/>
    </row>
    <row r="342" spans="1:7">
      <c r="A342" s="131" t="s">
        <v>288</v>
      </c>
      <c r="B342" s="132">
        <v>64.8</v>
      </c>
      <c r="C342" s="132">
        <v>3.74</v>
      </c>
      <c r="D342" s="132">
        <v>67.11</v>
      </c>
      <c r="E342" s="132">
        <f>(B342*C342)-D342</f>
        <v>175.24</v>
      </c>
      <c r="F342" s="132"/>
      <c r="G342" s="132"/>
    </row>
    <row r="343" spans="1:7">
      <c r="A343" s="131" t="s">
        <v>293</v>
      </c>
      <c r="B343" s="132"/>
      <c r="C343" s="132"/>
      <c r="D343" s="132"/>
      <c r="E343" s="132">
        <v>100</v>
      </c>
      <c r="F343" s="132"/>
      <c r="G343" s="132"/>
    </row>
    <row r="344" spans="1:7">
      <c r="A344" s="387" t="s">
        <v>250</v>
      </c>
      <c r="B344" s="388"/>
      <c r="C344" s="388"/>
      <c r="D344" s="389"/>
      <c r="E344" s="148">
        <f>SUM(E339:E343)</f>
        <v>657.09</v>
      </c>
      <c r="F344" s="136"/>
      <c r="G344" s="137"/>
    </row>
    <row r="345" spans="1:7">
      <c r="A345" s="364" t="s">
        <v>152</v>
      </c>
      <c r="B345" s="364"/>
      <c r="C345" s="364"/>
      <c r="D345" s="364"/>
      <c r="E345" s="364"/>
      <c r="F345" s="364"/>
      <c r="G345" s="364"/>
    </row>
    <row r="346" spans="1:7" ht="45">
      <c r="A346" s="143" t="s">
        <v>147</v>
      </c>
      <c r="B346" s="143" t="s">
        <v>155</v>
      </c>
      <c r="C346" s="143" t="s">
        <v>156</v>
      </c>
      <c r="D346" s="151" t="s">
        <v>292</v>
      </c>
      <c r="E346" s="151" t="s">
        <v>291</v>
      </c>
      <c r="F346" s="143"/>
      <c r="G346" s="143"/>
    </row>
    <row r="347" spans="1:7">
      <c r="A347" s="131" t="s">
        <v>287</v>
      </c>
      <c r="B347" s="132">
        <v>56.5</v>
      </c>
      <c r="C347" s="132">
        <v>3.74</v>
      </c>
      <c r="D347" s="132">
        <v>51.84</v>
      </c>
      <c r="E347" s="132">
        <f>(B347*C347)-D347</f>
        <v>159.47</v>
      </c>
      <c r="F347" s="132"/>
      <c r="G347" s="132"/>
    </row>
    <row r="348" spans="1:7">
      <c r="A348" s="131" t="s">
        <v>288</v>
      </c>
      <c r="B348" s="132">
        <v>66.5</v>
      </c>
      <c r="C348" s="132">
        <v>3.74</v>
      </c>
      <c r="D348" s="132">
        <v>55.39</v>
      </c>
      <c r="E348" s="132">
        <f>(B348*C348)-D348</f>
        <v>193.32</v>
      </c>
      <c r="F348" s="132"/>
      <c r="G348" s="132"/>
    </row>
    <row r="349" spans="1:7">
      <c r="A349" s="131" t="s">
        <v>293</v>
      </c>
      <c r="B349" s="132"/>
      <c r="C349" s="132"/>
      <c r="D349" s="132"/>
      <c r="E349" s="132">
        <v>110.05</v>
      </c>
      <c r="F349" s="132"/>
      <c r="G349" s="132"/>
    </row>
    <row r="350" spans="1:7">
      <c r="A350" s="387" t="s">
        <v>250</v>
      </c>
      <c r="B350" s="388"/>
      <c r="C350" s="388"/>
      <c r="D350" s="389"/>
      <c r="E350" s="148">
        <f>SUM(E347:E349)</f>
        <v>462.84</v>
      </c>
      <c r="F350" s="136"/>
      <c r="G350" s="137"/>
    </row>
    <row r="351" spans="1:7">
      <c r="A351" s="390" t="s">
        <v>277</v>
      </c>
      <c r="B351" s="391"/>
      <c r="C351" s="391"/>
      <c r="D351" s="392"/>
      <c r="E351" s="152">
        <f>E344+E350</f>
        <v>1119.93</v>
      </c>
      <c r="F351" s="146"/>
      <c r="G351" s="146"/>
    </row>
    <row r="352" spans="1:7">
      <c r="A352" s="393" t="s">
        <v>334</v>
      </c>
      <c r="B352" s="393"/>
      <c r="C352" s="393"/>
      <c r="D352" s="393"/>
      <c r="E352" s="393"/>
      <c r="F352" s="393"/>
      <c r="G352" s="393"/>
    </row>
    <row r="353" spans="1:7">
      <c r="A353" s="364" t="s">
        <v>146</v>
      </c>
      <c r="B353" s="364"/>
      <c r="C353" s="364"/>
      <c r="D353" s="364"/>
      <c r="E353" s="364"/>
      <c r="F353" s="364"/>
      <c r="G353" s="364"/>
    </row>
    <row r="354" spans="1:7" ht="45">
      <c r="A354" s="143" t="s">
        <v>147</v>
      </c>
      <c r="B354" s="143" t="s">
        <v>155</v>
      </c>
      <c r="C354" s="143" t="s">
        <v>156</v>
      </c>
      <c r="D354" s="151" t="s">
        <v>292</v>
      </c>
      <c r="E354" s="151" t="s">
        <v>291</v>
      </c>
      <c r="F354" s="143"/>
      <c r="G354" s="143"/>
    </row>
    <row r="355" spans="1:7">
      <c r="A355" s="131" t="s">
        <v>287</v>
      </c>
      <c r="B355" s="132"/>
      <c r="C355" s="132"/>
      <c r="D355" s="132"/>
      <c r="E355" s="132">
        <v>32.520000000000003</v>
      </c>
      <c r="F355" s="132"/>
      <c r="G355" s="132"/>
    </row>
    <row r="356" spans="1:7">
      <c r="A356" s="131" t="s">
        <v>289</v>
      </c>
      <c r="B356" s="132"/>
      <c r="C356" s="132"/>
      <c r="D356" s="132"/>
      <c r="E356" s="132">
        <v>188.63</v>
      </c>
      <c r="F356" s="132"/>
      <c r="G356" s="132"/>
    </row>
    <row r="357" spans="1:7">
      <c r="A357" s="131" t="s">
        <v>290</v>
      </c>
      <c r="B357" s="132">
        <v>25.3</v>
      </c>
      <c r="C357" s="132">
        <v>0.9</v>
      </c>
      <c r="D357" s="132"/>
      <c r="E357" s="132">
        <f>B357*C357</f>
        <v>22.77</v>
      </c>
      <c r="F357" s="132"/>
      <c r="G357" s="132"/>
    </row>
    <row r="358" spans="1:7">
      <c r="A358" s="131" t="s">
        <v>288</v>
      </c>
      <c r="B358" s="132"/>
      <c r="C358" s="132"/>
      <c r="D358" s="132"/>
      <c r="E358" s="132">
        <v>25.4</v>
      </c>
      <c r="F358" s="132"/>
      <c r="G358" s="132"/>
    </row>
    <row r="359" spans="1:7">
      <c r="A359" s="387" t="s">
        <v>250</v>
      </c>
      <c r="B359" s="388"/>
      <c r="C359" s="388"/>
      <c r="D359" s="389"/>
      <c r="E359" s="148">
        <f>SUM(E355:E358)</f>
        <v>269.32</v>
      </c>
      <c r="F359" s="136"/>
      <c r="G359" s="137"/>
    </row>
    <row r="360" spans="1:7">
      <c r="A360" s="364" t="s">
        <v>152</v>
      </c>
      <c r="B360" s="364"/>
      <c r="C360" s="364"/>
      <c r="D360" s="364"/>
      <c r="E360" s="364"/>
      <c r="F360" s="364"/>
      <c r="G360" s="364"/>
    </row>
    <row r="361" spans="1:7" ht="45">
      <c r="A361" s="143" t="s">
        <v>147</v>
      </c>
      <c r="B361" s="143" t="s">
        <v>155</v>
      </c>
      <c r="C361" s="143" t="s">
        <v>156</v>
      </c>
      <c r="D361" s="151" t="s">
        <v>292</v>
      </c>
      <c r="E361" s="151" t="s">
        <v>291</v>
      </c>
      <c r="F361" s="143"/>
      <c r="G361" s="143"/>
    </row>
    <row r="362" spans="1:7">
      <c r="A362" s="131" t="s">
        <v>287</v>
      </c>
      <c r="B362" s="132"/>
      <c r="C362" s="132"/>
      <c r="D362" s="132"/>
      <c r="E362" s="132">
        <v>25.4</v>
      </c>
      <c r="F362" s="132"/>
      <c r="G362" s="132"/>
    </row>
    <row r="363" spans="1:7">
      <c r="A363" s="131" t="s">
        <v>288</v>
      </c>
      <c r="B363" s="132"/>
      <c r="C363" s="132"/>
      <c r="D363" s="132"/>
      <c r="E363" s="132">
        <v>25.4</v>
      </c>
      <c r="F363" s="132"/>
      <c r="G363" s="132"/>
    </row>
    <row r="364" spans="1:7">
      <c r="A364" s="387" t="s">
        <v>250</v>
      </c>
      <c r="B364" s="388"/>
      <c r="C364" s="388"/>
      <c r="D364" s="389"/>
      <c r="E364" s="148">
        <f>SUM(E362:E363)</f>
        <v>50.8</v>
      </c>
      <c r="F364" s="136"/>
      <c r="G364" s="137"/>
    </row>
    <row r="365" spans="1:7">
      <c r="A365" s="390" t="s">
        <v>294</v>
      </c>
      <c r="B365" s="391"/>
      <c r="C365" s="391"/>
      <c r="D365" s="392"/>
      <c r="E365" s="152">
        <f>E359+E364</f>
        <v>320.12</v>
      </c>
      <c r="F365" s="146"/>
      <c r="G365" s="146"/>
    </row>
    <row r="366" spans="1:7">
      <c r="A366" s="393" t="s">
        <v>311</v>
      </c>
      <c r="B366" s="393"/>
      <c r="C366" s="393"/>
      <c r="D366" s="393"/>
      <c r="E366" s="393"/>
      <c r="F366" s="393"/>
      <c r="G366" s="393"/>
    </row>
    <row r="367" spans="1:7">
      <c r="A367" s="364" t="s">
        <v>295</v>
      </c>
      <c r="B367" s="364"/>
      <c r="C367" s="364"/>
      <c r="D367" s="364"/>
      <c r="E367" s="364"/>
      <c r="F367" s="364"/>
      <c r="G367" s="364"/>
    </row>
    <row r="368" spans="1:7">
      <c r="A368" s="387" t="s">
        <v>277</v>
      </c>
      <c r="B368" s="388"/>
      <c r="C368" s="389"/>
      <c r="D368" s="149">
        <f>E351</f>
        <v>1119.93</v>
      </c>
    </row>
    <row r="369" spans="1:7">
      <c r="A369" s="387" t="s">
        <v>280</v>
      </c>
      <c r="B369" s="388"/>
      <c r="C369" s="389"/>
      <c r="D369" s="149">
        <f>E365</f>
        <v>320.12</v>
      </c>
    </row>
    <row r="370" spans="1:7">
      <c r="A370" s="390" t="s">
        <v>285</v>
      </c>
      <c r="B370" s="391"/>
      <c r="C370" s="392"/>
      <c r="D370" s="145">
        <f>D368-D369</f>
        <v>799.81</v>
      </c>
    </row>
    <row r="371" spans="1:7">
      <c r="A371" s="393" t="s">
        <v>313</v>
      </c>
      <c r="B371" s="393"/>
      <c r="C371" s="393"/>
      <c r="D371" s="393"/>
      <c r="E371" s="393"/>
      <c r="F371" s="393"/>
      <c r="G371" s="393"/>
    </row>
    <row r="372" spans="1:7">
      <c r="A372" s="364" t="s">
        <v>146</v>
      </c>
      <c r="B372" s="364"/>
      <c r="C372" s="364"/>
      <c r="D372" s="364"/>
      <c r="E372" s="364"/>
      <c r="F372" s="364"/>
      <c r="G372" s="364"/>
    </row>
    <row r="373" spans="1:7">
      <c r="A373" s="143" t="s">
        <v>147</v>
      </c>
      <c r="B373" s="143" t="s">
        <v>157</v>
      </c>
      <c r="C373" s="156" t="s">
        <v>309</v>
      </c>
      <c r="D373" s="156" t="s">
        <v>306</v>
      </c>
      <c r="E373" s="156" t="s">
        <v>307</v>
      </c>
      <c r="F373" s="143"/>
      <c r="G373" s="143"/>
    </row>
    <row r="374" spans="1:7">
      <c r="A374" s="131" t="s">
        <v>154</v>
      </c>
      <c r="B374" s="132">
        <v>101.45</v>
      </c>
      <c r="C374" s="132">
        <v>101.45</v>
      </c>
      <c r="D374" s="132">
        <v>41</v>
      </c>
      <c r="E374" s="132">
        <v>11.9</v>
      </c>
      <c r="F374" s="132"/>
      <c r="G374" s="132"/>
    </row>
    <row r="375" spans="1:7">
      <c r="A375" s="115" t="s">
        <v>149</v>
      </c>
      <c r="B375" s="132">
        <v>48</v>
      </c>
      <c r="C375" s="132">
        <v>48</v>
      </c>
      <c r="D375" s="132">
        <v>28</v>
      </c>
      <c r="E375" s="132">
        <v>0.9</v>
      </c>
      <c r="F375" s="132"/>
      <c r="G375" s="132"/>
    </row>
    <row r="376" spans="1:7">
      <c r="A376" s="115" t="s">
        <v>206</v>
      </c>
      <c r="B376" s="132">
        <v>48</v>
      </c>
      <c r="C376" s="132">
        <v>48</v>
      </c>
      <c r="D376" s="132">
        <v>28</v>
      </c>
      <c r="E376" s="132">
        <v>0.9</v>
      </c>
      <c r="F376" s="132"/>
      <c r="G376" s="132"/>
    </row>
    <row r="377" spans="1:7">
      <c r="A377" s="115" t="s">
        <v>207</v>
      </c>
      <c r="B377" s="132">
        <v>48</v>
      </c>
      <c r="C377" s="132">
        <v>48</v>
      </c>
      <c r="D377" s="132">
        <v>28</v>
      </c>
      <c r="E377" s="132">
        <v>0.9</v>
      </c>
      <c r="F377" s="132"/>
      <c r="G377" s="132"/>
    </row>
    <row r="378" spans="1:7">
      <c r="A378" s="115" t="s">
        <v>208</v>
      </c>
      <c r="B378" s="132">
        <v>48</v>
      </c>
      <c r="C378" s="132">
        <v>48</v>
      </c>
      <c r="D378" s="132">
        <v>28</v>
      </c>
      <c r="E378" s="132">
        <v>0.9</v>
      </c>
      <c r="F378" s="132"/>
      <c r="G378" s="132"/>
    </row>
    <row r="379" spans="1:7">
      <c r="A379" s="115" t="s">
        <v>209</v>
      </c>
      <c r="B379" s="132">
        <v>48</v>
      </c>
      <c r="C379" s="132">
        <v>48</v>
      </c>
      <c r="D379" s="132">
        <v>28</v>
      </c>
      <c r="E379" s="132">
        <v>0.9</v>
      </c>
      <c r="F379" s="132"/>
      <c r="G379" s="132"/>
    </row>
    <row r="380" spans="1:7">
      <c r="A380" s="115" t="s">
        <v>210</v>
      </c>
      <c r="B380" s="132">
        <v>48</v>
      </c>
      <c r="C380" s="132">
        <v>48</v>
      </c>
      <c r="D380" s="132">
        <v>28</v>
      </c>
      <c r="E380" s="132">
        <v>0.9</v>
      </c>
      <c r="F380" s="132"/>
      <c r="G380" s="132"/>
    </row>
    <row r="381" spans="1:7">
      <c r="A381" s="115" t="s">
        <v>211</v>
      </c>
      <c r="B381" s="132">
        <v>73.650000000000006</v>
      </c>
      <c r="C381" s="132">
        <v>73.650000000000006</v>
      </c>
      <c r="D381" s="132">
        <v>40.5</v>
      </c>
      <c r="E381" s="132">
        <v>0.9</v>
      </c>
      <c r="F381" s="132"/>
      <c r="G381" s="132"/>
    </row>
    <row r="382" spans="1:7">
      <c r="A382" s="115" t="s">
        <v>212</v>
      </c>
      <c r="B382" s="132">
        <v>5.95</v>
      </c>
      <c r="C382" s="132">
        <v>5.95</v>
      </c>
      <c r="D382" s="132">
        <v>10.199999999999999</v>
      </c>
      <c r="E382" s="132">
        <v>0.8</v>
      </c>
      <c r="F382" s="132"/>
      <c r="G382" s="132"/>
    </row>
    <row r="383" spans="1:7">
      <c r="A383" s="115" t="s">
        <v>150</v>
      </c>
      <c r="B383" s="132">
        <v>7.9</v>
      </c>
      <c r="C383" s="132">
        <v>7.9</v>
      </c>
      <c r="D383" s="132">
        <v>11.4</v>
      </c>
      <c r="E383" s="132">
        <v>0.8</v>
      </c>
      <c r="F383" s="132"/>
      <c r="G383" s="132"/>
    </row>
    <row r="384" spans="1:7">
      <c r="A384" s="115" t="s">
        <v>151</v>
      </c>
      <c r="B384" s="132">
        <v>7.9</v>
      </c>
      <c r="C384" s="132">
        <v>7.9</v>
      </c>
      <c r="D384" s="132">
        <v>11.4</v>
      </c>
      <c r="E384" s="132">
        <v>0.8</v>
      </c>
      <c r="F384" s="132"/>
      <c r="G384" s="132"/>
    </row>
    <row r="385" spans="1:7">
      <c r="A385" s="115" t="s">
        <v>213</v>
      </c>
      <c r="B385" s="132">
        <v>3.48</v>
      </c>
      <c r="C385" s="132">
        <v>3.48</v>
      </c>
      <c r="D385" s="132">
        <v>8.1999999999999993</v>
      </c>
      <c r="E385" s="132">
        <v>0.8</v>
      </c>
      <c r="F385" s="132"/>
      <c r="G385" s="132"/>
    </row>
    <row r="386" spans="1:7">
      <c r="A386" s="134" t="s">
        <v>214</v>
      </c>
      <c r="B386" s="133">
        <v>19.28</v>
      </c>
      <c r="C386" s="133">
        <v>19.28</v>
      </c>
      <c r="D386" s="133">
        <v>19.100000000000001</v>
      </c>
      <c r="E386" s="133">
        <v>0.8</v>
      </c>
      <c r="F386" s="133"/>
      <c r="G386" s="133"/>
    </row>
    <row r="387" spans="1:7">
      <c r="A387" s="134" t="s">
        <v>215</v>
      </c>
      <c r="B387" s="132">
        <v>34.5</v>
      </c>
      <c r="C387" s="132">
        <v>34.5</v>
      </c>
      <c r="D387" s="132">
        <v>23.8</v>
      </c>
      <c r="E387" s="132">
        <v>9.1199999999999992</v>
      </c>
      <c r="F387" s="132"/>
      <c r="G387" s="132"/>
    </row>
    <row r="388" spans="1:7">
      <c r="A388" s="134" t="s">
        <v>296</v>
      </c>
      <c r="B388" s="132">
        <v>25.3</v>
      </c>
      <c r="C388" s="132"/>
      <c r="D388" s="132"/>
      <c r="E388" s="132"/>
      <c r="F388" s="132"/>
      <c r="G388" s="132"/>
    </row>
    <row r="389" spans="1:7">
      <c r="A389" s="115" t="s">
        <v>222</v>
      </c>
      <c r="B389" s="132">
        <v>48</v>
      </c>
      <c r="C389" s="132">
        <v>48</v>
      </c>
      <c r="D389" s="132">
        <v>28</v>
      </c>
      <c r="E389" s="132">
        <v>0.9</v>
      </c>
      <c r="F389" s="132"/>
      <c r="G389" s="132"/>
    </row>
    <row r="390" spans="1:7">
      <c r="A390" s="115" t="s">
        <v>223</v>
      </c>
      <c r="B390" s="132">
        <v>48</v>
      </c>
      <c r="C390" s="132">
        <v>48</v>
      </c>
      <c r="D390" s="132">
        <v>28</v>
      </c>
      <c r="E390" s="132">
        <v>0.9</v>
      </c>
      <c r="F390" s="132"/>
      <c r="G390" s="132"/>
    </row>
    <row r="391" spans="1:7">
      <c r="A391" s="115" t="s">
        <v>224</v>
      </c>
      <c r="B391" s="132">
        <v>48</v>
      </c>
      <c r="C391" s="132">
        <v>48</v>
      </c>
      <c r="D391" s="132">
        <v>28</v>
      </c>
      <c r="E391" s="132">
        <v>0.9</v>
      </c>
      <c r="F391" s="132"/>
      <c r="G391" s="132"/>
    </row>
    <row r="392" spans="1:7">
      <c r="A392" s="115" t="s">
        <v>225</v>
      </c>
      <c r="B392" s="132">
        <v>48</v>
      </c>
      <c r="C392" s="132">
        <v>48</v>
      </c>
      <c r="D392" s="132">
        <v>28</v>
      </c>
      <c r="E392" s="132">
        <v>0.9</v>
      </c>
      <c r="F392" s="132"/>
      <c r="G392" s="132"/>
    </row>
    <row r="393" spans="1:7">
      <c r="A393" s="115" t="s">
        <v>226</v>
      </c>
      <c r="B393" s="132">
        <v>48</v>
      </c>
      <c r="C393" s="132">
        <v>48</v>
      </c>
      <c r="D393" s="132">
        <v>28</v>
      </c>
      <c r="E393" s="132">
        <v>0.9</v>
      </c>
      <c r="F393" s="132"/>
      <c r="G393" s="132"/>
    </row>
    <row r="394" spans="1:7">
      <c r="A394" s="115" t="s">
        <v>227</v>
      </c>
      <c r="B394" s="132">
        <v>48</v>
      </c>
      <c r="C394" s="132">
        <v>48</v>
      </c>
      <c r="D394" s="132">
        <v>28</v>
      </c>
      <c r="E394" s="132">
        <v>0.9</v>
      </c>
      <c r="F394" s="132"/>
      <c r="G394" s="132"/>
    </row>
    <row r="395" spans="1:7">
      <c r="A395" s="115" t="s">
        <v>228</v>
      </c>
      <c r="B395" s="132">
        <v>48</v>
      </c>
      <c r="C395" s="132">
        <v>48</v>
      </c>
      <c r="D395" s="132">
        <v>28</v>
      </c>
      <c r="E395" s="132">
        <v>0.9</v>
      </c>
      <c r="F395" s="132"/>
      <c r="G395" s="132"/>
    </row>
    <row r="396" spans="1:7">
      <c r="A396" s="115" t="s">
        <v>229</v>
      </c>
      <c r="B396" s="132">
        <v>48</v>
      </c>
      <c r="C396" s="132">
        <v>48</v>
      </c>
      <c r="D396" s="132">
        <v>28</v>
      </c>
      <c r="E396" s="132">
        <v>0.9</v>
      </c>
      <c r="F396" s="132"/>
      <c r="G396" s="132"/>
    </row>
    <row r="397" spans="1:7">
      <c r="A397" s="115" t="s">
        <v>232</v>
      </c>
      <c r="B397" s="132">
        <v>22.98</v>
      </c>
      <c r="C397" s="132">
        <v>22.98</v>
      </c>
      <c r="D397" s="132">
        <v>20.34</v>
      </c>
      <c r="E397" s="132">
        <v>0.8</v>
      </c>
      <c r="F397" s="132"/>
      <c r="G397" s="132"/>
    </row>
    <row r="398" spans="1:7">
      <c r="A398" s="115" t="s">
        <v>233</v>
      </c>
      <c r="B398" s="132">
        <v>23</v>
      </c>
      <c r="C398" s="132">
        <v>23</v>
      </c>
      <c r="D398" s="132">
        <v>20.350000000000001</v>
      </c>
      <c r="E398" s="132">
        <v>0.8</v>
      </c>
      <c r="F398" s="132"/>
      <c r="G398" s="132"/>
    </row>
    <row r="399" spans="1:7">
      <c r="A399" s="115" t="s">
        <v>148</v>
      </c>
      <c r="B399" s="132">
        <v>4.26</v>
      </c>
      <c r="C399" s="132">
        <v>4.26</v>
      </c>
      <c r="D399" s="132">
        <v>8.35</v>
      </c>
      <c r="E399" s="132">
        <v>0.9</v>
      </c>
      <c r="F399" s="132"/>
      <c r="G399" s="132"/>
    </row>
    <row r="400" spans="1:7">
      <c r="A400" s="134" t="s">
        <v>148</v>
      </c>
      <c r="B400" s="133">
        <v>4.26</v>
      </c>
      <c r="C400" s="133">
        <v>4.26</v>
      </c>
      <c r="D400" s="133">
        <v>8.35</v>
      </c>
      <c r="E400" s="132">
        <v>0.9</v>
      </c>
      <c r="F400" s="132"/>
      <c r="G400" s="132"/>
    </row>
    <row r="401" spans="1:7">
      <c r="A401" s="134" t="s">
        <v>275</v>
      </c>
      <c r="B401" s="133">
        <v>208</v>
      </c>
      <c r="C401" s="133">
        <v>208</v>
      </c>
      <c r="D401" s="133">
        <v>158.91999999999999</v>
      </c>
      <c r="E401" s="132">
        <v>11.1</v>
      </c>
      <c r="F401" s="132"/>
      <c r="G401" s="132"/>
    </row>
    <row r="402" spans="1:7">
      <c r="A402" s="134" t="s">
        <v>308</v>
      </c>
      <c r="B402" s="133"/>
      <c r="C402" s="163">
        <v>61.34</v>
      </c>
      <c r="D402" s="132"/>
      <c r="E402" s="164"/>
      <c r="F402" s="164"/>
      <c r="G402" s="158"/>
    </row>
    <row r="403" spans="1:7">
      <c r="A403" s="150" t="s">
        <v>250</v>
      </c>
      <c r="B403" s="148">
        <f>SUM(B374:B401)</f>
        <v>1213.9100000000001</v>
      </c>
      <c r="C403" s="148">
        <f>SUM(C374:C402)</f>
        <v>1249.95</v>
      </c>
      <c r="D403" s="148">
        <f>SUM(D374:D402)</f>
        <v>773.91</v>
      </c>
      <c r="E403" s="148">
        <f>SUM(E374:E402)</f>
        <v>53.02</v>
      </c>
      <c r="F403" s="136"/>
      <c r="G403" s="137"/>
    </row>
    <row r="404" spans="1:7">
      <c r="A404" s="364" t="s">
        <v>152</v>
      </c>
      <c r="B404" s="364"/>
      <c r="C404" s="364"/>
      <c r="D404" s="364"/>
      <c r="E404" s="364"/>
      <c r="F404" s="364"/>
      <c r="G404" s="364"/>
    </row>
    <row r="405" spans="1:7">
      <c r="A405" s="143" t="s">
        <v>147</v>
      </c>
      <c r="B405" s="143" t="s">
        <v>157</v>
      </c>
      <c r="C405" s="156" t="s">
        <v>309</v>
      </c>
      <c r="D405" s="156" t="s">
        <v>306</v>
      </c>
      <c r="E405" s="156" t="s">
        <v>307</v>
      </c>
      <c r="F405" s="143"/>
      <c r="G405" s="143"/>
    </row>
    <row r="406" spans="1:7">
      <c r="A406" s="115" t="s">
        <v>217</v>
      </c>
      <c r="B406" s="132">
        <v>12.9</v>
      </c>
      <c r="C406" s="132">
        <v>12.9</v>
      </c>
      <c r="D406" s="132">
        <v>14.7</v>
      </c>
      <c r="E406" s="132">
        <v>0.9</v>
      </c>
      <c r="F406" s="132"/>
      <c r="G406" s="132"/>
    </row>
    <row r="407" spans="1:7">
      <c r="A407" s="115" t="s">
        <v>218</v>
      </c>
      <c r="B407" s="132">
        <v>12.9</v>
      </c>
      <c r="C407" s="132">
        <v>12.9</v>
      </c>
      <c r="D407" s="132">
        <v>14.7</v>
      </c>
      <c r="E407" s="132">
        <v>0.9</v>
      </c>
      <c r="F407" s="132"/>
      <c r="G407" s="132"/>
    </row>
    <row r="408" spans="1:7">
      <c r="A408" s="115" t="s">
        <v>219</v>
      </c>
      <c r="B408" s="132">
        <v>20.399999999999999</v>
      </c>
      <c r="C408" s="132">
        <v>20.399999999999999</v>
      </c>
      <c r="D408" s="132">
        <v>18.8</v>
      </c>
      <c r="E408" s="132">
        <v>0.9</v>
      </c>
      <c r="F408" s="132"/>
      <c r="G408" s="132"/>
    </row>
    <row r="409" spans="1:7">
      <c r="A409" s="115" t="s">
        <v>220</v>
      </c>
      <c r="B409" s="132">
        <v>48</v>
      </c>
      <c r="C409" s="132">
        <v>48</v>
      </c>
      <c r="D409" s="132">
        <v>28</v>
      </c>
      <c r="E409" s="132">
        <v>0.9</v>
      </c>
      <c r="F409" s="132"/>
      <c r="G409" s="132"/>
    </row>
    <row r="410" spans="1:7">
      <c r="A410" s="115" t="s">
        <v>221</v>
      </c>
      <c r="B410" s="132">
        <v>48</v>
      </c>
      <c r="C410" s="132">
        <v>48</v>
      </c>
      <c r="D410" s="132">
        <v>28</v>
      </c>
      <c r="E410" s="132">
        <v>0.9</v>
      </c>
      <c r="F410" s="132"/>
      <c r="G410" s="132"/>
    </row>
    <row r="411" spans="1:7">
      <c r="A411" s="115" t="s">
        <v>235</v>
      </c>
      <c r="B411" s="132">
        <v>48</v>
      </c>
      <c r="C411" s="132">
        <v>48</v>
      </c>
      <c r="D411" s="132">
        <v>28</v>
      </c>
      <c r="E411" s="132">
        <v>0.9</v>
      </c>
      <c r="F411" s="132"/>
      <c r="G411" s="132"/>
    </row>
    <row r="412" spans="1:7">
      <c r="A412" s="115" t="s">
        <v>236</v>
      </c>
      <c r="B412" s="132">
        <v>48</v>
      </c>
      <c r="C412" s="132">
        <v>48</v>
      </c>
      <c r="D412" s="132">
        <v>28</v>
      </c>
      <c r="E412" s="132">
        <v>0.9</v>
      </c>
      <c r="F412" s="132"/>
      <c r="G412" s="132"/>
    </row>
    <row r="413" spans="1:7">
      <c r="A413" s="115" t="s">
        <v>237</v>
      </c>
      <c r="B413" s="132">
        <v>48</v>
      </c>
      <c r="C413" s="132">
        <v>48</v>
      </c>
      <c r="D413" s="132">
        <v>28</v>
      </c>
      <c r="E413" s="132">
        <v>0.9</v>
      </c>
      <c r="F413" s="132"/>
      <c r="G413" s="132"/>
    </row>
    <row r="414" spans="1:7">
      <c r="A414" s="115" t="s">
        <v>238</v>
      </c>
      <c r="B414" s="132">
        <v>48</v>
      </c>
      <c r="C414" s="132">
        <v>48</v>
      </c>
      <c r="D414" s="132">
        <v>28</v>
      </c>
      <c r="E414" s="132">
        <v>0.9</v>
      </c>
      <c r="F414" s="132"/>
      <c r="G414" s="132"/>
    </row>
    <row r="415" spans="1:7">
      <c r="A415" s="115" t="s">
        <v>239</v>
      </c>
      <c r="B415" s="132">
        <v>50.1</v>
      </c>
      <c r="C415" s="132">
        <v>50.1</v>
      </c>
      <c r="D415" s="132">
        <v>28.7</v>
      </c>
      <c r="E415" s="132">
        <v>0.9</v>
      </c>
      <c r="F415" s="132"/>
      <c r="G415" s="132"/>
    </row>
    <row r="416" spans="1:7">
      <c r="A416" s="115" t="s">
        <v>240</v>
      </c>
      <c r="B416" s="132">
        <v>83.65</v>
      </c>
      <c r="C416" s="132">
        <v>83.65</v>
      </c>
      <c r="D416" s="132">
        <v>37.9</v>
      </c>
      <c r="E416" s="132">
        <v>0.9</v>
      </c>
      <c r="F416" s="132"/>
      <c r="G416" s="132"/>
    </row>
    <row r="417" spans="1:7">
      <c r="A417" s="115" t="s">
        <v>241</v>
      </c>
      <c r="B417" s="132">
        <v>69.3</v>
      </c>
      <c r="C417" s="132">
        <v>69.3</v>
      </c>
      <c r="D417" s="132">
        <v>33.799999999999997</v>
      </c>
      <c r="E417" s="132">
        <v>0.9</v>
      </c>
      <c r="F417" s="132"/>
      <c r="G417" s="132"/>
    </row>
    <row r="418" spans="1:7">
      <c r="A418" s="115" t="s">
        <v>242</v>
      </c>
      <c r="B418" s="132">
        <v>50.1</v>
      </c>
      <c r="C418" s="132">
        <v>50.1</v>
      </c>
      <c r="D418" s="132">
        <v>28.7</v>
      </c>
      <c r="E418" s="132">
        <v>0.9</v>
      </c>
      <c r="F418" s="132"/>
      <c r="G418" s="132"/>
    </row>
    <row r="419" spans="1:7">
      <c r="A419" s="115" t="s">
        <v>243</v>
      </c>
      <c r="B419" s="132">
        <v>48</v>
      </c>
      <c r="C419" s="132">
        <v>48</v>
      </c>
      <c r="D419" s="132">
        <v>28</v>
      </c>
      <c r="E419" s="132">
        <v>0.9</v>
      </c>
      <c r="F419" s="132"/>
      <c r="G419" s="132"/>
    </row>
    <row r="420" spans="1:7">
      <c r="A420" s="115" t="s">
        <v>244</v>
      </c>
      <c r="B420" s="132">
        <v>48</v>
      </c>
      <c r="C420" s="132">
        <v>48</v>
      </c>
      <c r="D420" s="132">
        <v>28</v>
      </c>
      <c r="E420" s="132">
        <v>0.9</v>
      </c>
      <c r="F420" s="132"/>
      <c r="G420" s="132"/>
    </row>
    <row r="421" spans="1:7">
      <c r="A421" s="115" t="s">
        <v>233</v>
      </c>
      <c r="B421" s="132">
        <v>23</v>
      </c>
      <c r="C421" s="132">
        <v>23</v>
      </c>
      <c r="D421" s="132">
        <v>20.350000000000001</v>
      </c>
      <c r="E421" s="132">
        <v>0.8</v>
      </c>
      <c r="F421" s="132"/>
      <c r="G421" s="132"/>
    </row>
    <row r="422" spans="1:7">
      <c r="A422" s="115" t="s">
        <v>232</v>
      </c>
      <c r="B422" s="132">
        <v>22.98</v>
      </c>
      <c r="C422" s="132">
        <v>22.98</v>
      </c>
      <c r="D422" s="132">
        <v>20.34</v>
      </c>
      <c r="E422" s="132">
        <v>0.8</v>
      </c>
      <c r="F422" s="132"/>
      <c r="G422" s="132"/>
    </row>
    <row r="423" spans="1:7">
      <c r="A423" s="115" t="s">
        <v>148</v>
      </c>
      <c r="B423" s="132">
        <v>4.26</v>
      </c>
      <c r="C423" s="132">
        <v>4.26</v>
      </c>
      <c r="D423" s="132">
        <v>8.35</v>
      </c>
      <c r="E423" s="132">
        <v>0.9</v>
      </c>
      <c r="F423" s="132"/>
      <c r="G423" s="132"/>
    </row>
    <row r="424" spans="1:7">
      <c r="A424" s="134" t="s">
        <v>148</v>
      </c>
      <c r="B424" s="132">
        <v>4.26</v>
      </c>
      <c r="C424" s="132">
        <v>4.26</v>
      </c>
      <c r="D424" s="132">
        <v>8.35</v>
      </c>
      <c r="E424" s="132">
        <v>0.9</v>
      </c>
      <c r="F424" s="132"/>
      <c r="G424" s="132"/>
    </row>
    <row r="425" spans="1:7">
      <c r="A425" s="115" t="s">
        <v>245</v>
      </c>
      <c r="B425" s="132">
        <v>97.2</v>
      </c>
      <c r="C425" s="132">
        <v>97.2</v>
      </c>
      <c r="D425" s="132">
        <v>47.3</v>
      </c>
      <c r="E425" s="132">
        <v>0.9</v>
      </c>
      <c r="F425" s="132"/>
      <c r="G425" s="132"/>
    </row>
    <row r="426" spans="1:7">
      <c r="A426" s="134" t="s">
        <v>246</v>
      </c>
      <c r="B426" s="132">
        <v>14.5</v>
      </c>
      <c r="C426" s="132">
        <v>14.5</v>
      </c>
      <c r="D426" s="132">
        <v>15.8</v>
      </c>
      <c r="E426" s="132">
        <v>0.9</v>
      </c>
      <c r="F426" s="133"/>
      <c r="G426" s="133"/>
    </row>
    <row r="427" spans="1:7">
      <c r="A427" s="134" t="s">
        <v>247</v>
      </c>
      <c r="B427" s="132">
        <v>14.5</v>
      </c>
      <c r="C427" s="132">
        <v>14.5</v>
      </c>
      <c r="D427" s="132">
        <v>15.8</v>
      </c>
      <c r="E427" s="132">
        <v>0.9</v>
      </c>
      <c r="F427" s="133"/>
      <c r="G427" s="133"/>
    </row>
    <row r="428" spans="1:7">
      <c r="A428" s="115" t="s">
        <v>248</v>
      </c>
      <c r="B428" s="132">
        <v>9.5500000000000007</v>
      </c>
      <c r="C428" s="132">
        <v>9.5500000000000007</v>
      </c>
      <c r="D428" s="132">
        <v>12.4</v>
      </c>
      <c r="E428" s="132">
        <v>0.9</v>
      </c>
      <c r="F428" s="132"/>
      <c r="G428" s="132"/>
    </row>
    <row r="429" spans="1:7">
      <c r="A429" s="115" t="s">
        <v>249</v>
      </c>
      <c r="B429" s="132">
        <v>7.1</v>
      </c>
      <c r="C429" s="132">
        <v>7.1</v>
      </c>
      <c r="D429" s="132">
        <v>10.7</v>
      </c>
      <c r="E429" s="132">
        <v>0.9</v>
      </c>
      <c r="F429" s="132"/>
      <c r="G429" s="132"/>
    </row>
    <row r="430" spans="1:7">
      <c r="A430" s="134" t="s">
        <v>275</v>
      </c>
      <c r="B430" s="133">
        <v>246</v>
      </c>
      <c r="C430" s="133">
        <v>246</v>
      </c>
      <c r="D430" s="133">
        <v>139.19999999999999</v>
      </c>
      <c r="E430" s="132">
        <v>19.95</v>
      </c>
      <c r="F430" s="132"/>
      <c r="G430" s="132"/>
    </row>
    <row r="431" spans="1:7">
      <c r="A431" s="150" t="s">
        <v>250</v>
      </c>
      <c r="B431" s="148">
        <f>SUM(B406:B430)</f>
        <v>1126.7</v>
      </c>
      <c r="C431" s="148">
        <f>SUM(C406:C430)</f>
        <v>1126.7</v>
      </c>
      <c r="D431" s="148">
        <f>SUM(D406:D430)</f>
        <v>699.89</v>
      </c>
      <c r="E431" s="148">
        <f>SUM(E406:E430)</f>
        <v>41.35</v>
      </c>
      <c r="F431" s="141"/>
      <c r="G431" s="141"/>
    </row>
    <row r="432" spans="1:7">
      <c r="A432" s="144" t="s">
        <v>310</v>
      </c>
      <c r="B432" s="145">
        <f>B403+B431</f>
        <v>2340.61</v>
      </c>
      <c r="C432" s="165">
        <f>C431+C403</f>
        <v>2376.65</v>
      </c>
      <c r="D432" s="165">
        <f>D431+D403</f>
        <v>1473.8</v>
      </c>
      <c r="E432" s="165">
        <f>E431+E403</f>
        <v>94.37</v>
      </c>
      <c r="F432" s="146"/>
      <c r="G432" s="146"/>
    </row>
    <row r="433" spans="1:7">
      <c r="A433" s="410" t="s">
        <v>305</v>
      </c>
      <c r="B433" s="411"/>
      <c r="C433" s="411"/>
      <c r="D433" s="411"/>
      <c r="E433" s="412"/>
      <c r="F433" s="159"/>
      <c r="G433" s="159"/>
    </row>
    <row r="434" spans="1:7">
      <c r="A434" s="396" t="s">
        <v>68</v>
      </c>
      <c r="B434" s="397" t="s">
        <v>164</v>
      </c>
      <c r="C434" s="398"/>
      <c r="D434" s="396" t="s">
        <v>159</v>
      </c>
      <c r="E434" s="396" t="s">
        <v>155</v>
      </c>
      <c r="F434" s="160"/>
      <c r="G434" s="160"/>
    </row>
    <row r="435" spans="1:7">
      <c r="A435" s="396"/>
      <c r="B435" s="154" t="s">
        <v>160</v>
      </c>
      <c r="C435" s="154" t="s">
        <v>156</v>
      </c>
      <c r="D435" s="396"/>
      <c r="E435" s="396"/>
    </row>
    <row r="436" spans="1:7" ht="17.25" customHeight="1">
      <c r="A436" s="115" t="s">
        <v>195</v>
      </c>
      <c r="B436" s="132">
        <v>3</v>
      </c>
      <c r="C436" s="132">
        <v>0.6</v>
      </c>
      <c r="D436" s="132">
        <v>37</v>
      </c>
      <c r="E436" s="139">
        <f t="shared" ref="E436:E441" si="16">(B436+0.04)*D436</f>
        <v>112.48</v>
      </c>
    </row>
    <row r="437" spans="1:7">
      <c r="A437" s="115" t="s">
        <v>196</v>
      </c>
      <c r="B437" s="132">
        <v>1.2</v>
      </c>
      <c r="C437" s="132">
        <v>1.1000000000000001</v>
      </c>
      <c r="D437" s="132">
        <v>6</v>
      </c>
      <c r="E437" s="139">
        <f t="shared" si="16"/>
        <v>7.44</v>
      </c>
    </row>
    <row r="438" spans="1:7">
      <c r="A438" s="115" t="s">
        <v>197</v>
      </c>
      <c r="B438" s="132">
        <v>1.2</v>
      </c>
      <c r="C438" s="132">
        <v>2.4</v>
      </c>
      <c r="D438" s="132">
        <v>64</v>
      </c>
      <c r="E438" s="139">
        <f t="shared" si="16"/>
        <v>79.36</v>
      </c>
    </row>
    <row r="439" spans="1:7">
      <c r="A439" s="115" t="s">
        <v>199</v>
      </c>
      <c r="B439" s="132">
        <v>0.4</v>
      </c>
      <c r="C439" s="132">
        <v>0.4</v>
      </c>
      <c r="D439" s="132">
        <v>4</v>
      </c>
      <c r="E439" s="139">
        <f t="shared" si="16"/>
        <v>1.76</v>
      </c>
    </row>
    <row r="440" spans="1:7">
      <c r="A440" s="115" t="s">
        <v>200</v>
      </c>
      <c r="B440" s="132">
        <v>0.8</v>
      </c>
      <c r="C440" s="132">
        <v>0.4</v>
      </c>
      <c r="D440" s="132">
        <v>3</v>
      </c>
      <c r="E440" s="139">
        <f t="shared" si="16"/>
        <v>2.52</v>
      </c>
    </row>
    <row r="441" spans="1:7">
      <c r="A441" s="115" t="s">
        <v>203</v>
      </c>
      <c r="B441" s="132">
        <v>3</v>
      </c>
      <c r="C441" s="132">
        <v>1.1000000000000001</v>
      </c>
      <c r="D441" s="132">
        <v>2</v>
      </c>
      <c r="E441" s="139">
        <f t="shared" si="16"/>
        <v>6.08</v>
      </c>
    </row>
    <row r="442" spans="1:7">
      <c r="D442" s="153" t="s">
        <v>250</v>
      </c>
      <c r="E442" s="145">
        <f>SUM(E436:E441)</f>
        <v>209.64</v>
      </c>
    </row>
    <row r="443" spans="1:7">
      <c r="A443" s="410" t="s">
        <v>315</v>
      </c>
      <c r="B443" s="411"/>
      <c r="C443" s="411"/>
      <c r="D443" s="411"/>
      <c r="E443" s="412"/>
    </row>
    <row r="444" spans="1:7">
      <c r="A444" s="396" t="s">
        <v>147</v>
      </c>
      <c r="B444" s="397" t="s">
        <v>164</v>
      </c>
      <c r="C444" s="398"/>
      <c r="D444" s="396" t="s">
        <v>159</v>
      </c>
      <c r="E444" s="396" t="s">
        <v>263</v>
      </c>
    </row>
    <row r="445" spans="1:7">
      <c r="A445" s="396"/>
      <c r="B445" s="156" t="s">
        <v>160</v>
      </c>
      <c r="C445" s="156" t="s">
        <v>155</v>
      </c>
      <c r="D445" s="396"/>
      <c r="E445" s="396"/>
    </row>
    <row r="446" spans="1:7">
      <c r="A446" s="115" t="s">
        <v>212</v>
      </c>
      <c r="B446" s="132">
        <v>0.6</v>
      </c>
      <c r="C446" s="132">
        <v>2.5</v>
      </c>
      <c r="D446" s="132">
        <v>1</v>
      </c>
      <c r="E446" s="139">
        <f t="shared" ref="E446:E452" si="17">C446*D446</f>
        <v>2.5</v>
      </c>
    </row>
    <row r="447" spans="1:7">
      <c r="A447" s="115" t="s">
        <v>150</v>
      </c>
      <c r="B447" s="132">
        <v>0.6</v>
      </c>
      <c r="C447" s="132">
        <v>1.37</v>
      </c>
      <c r="D447" s="132">
        <v>1</v>
      </c>
      <c r="E447" s="139">
        <f t="shared" si="17"/>
        <v>1.37</v>
      </c>
    </row>
    <row r="448" spans="1:7">
      <c r="A448" s="115" t="s">
        <v>151</v>
      </c>
      <c r="B448" s="132">
        <v>0.6</v>
      </c>
      <c r="C448" s="132">
        <v>1.37</v>
      </c>
      <c r="D448" s="132">
        <v>1</v>
      </c>
      <c r="E448" s="139">
        <f t="shared" si="17"/>
        <v>1.37</v>
      </c>
    </row>
    <row r="449" spans="1:7">
      <c r="A449" s="115" t="s">
        <v>316</v>
      </c>
      <c r="B449" s="132">
        <v>0.6</v>
      </c>
      <c r="C449" s="132">
        <v>3.75</v>
      </c>
      <c r="D449" s="132">
        <v>1</v>
      </c>
      <c r="E449" s="139">
        <f t="shared" si="17"/>
        <v>3.75</v>
      </c>
    </row>
    <row r="450" spans="1:7">
      <c r="A450" s="115" t="s">
        <v>317</v>
      </c>
      <c r="B450" s="132">
        <v>0.6</v>
      </c>
      <c r="C450" s="132">
        <v>3.75</v>
      </c>
      <c r="D450" s="132">
        <v>1</v>
      </c>
      <c r="E450" s="139">
        <f t="shared" si="17"/>
        <v>3.75</v>
      </c>
    </row>
    <row r="451" spans="1:7">
      <c r="A451" s="115" t="s">
        <v>318</v>
      </c>
      <c r="B451" s="132">
        <v>0.6</v>
      </c>
      <c r="C451" s="132">
        <v>3.75</v>
      </c>
      <c r="D451" s="132">
        <v>1</v>
      </c>
      <c r="E451" s="139">
        <f t="shared" si="17"/>
        <v>3.75</v>
      </c>
    </row>
    <row r="452" spans="1:7">
      <c r="A452" s="115" t="s">
        <v>319</v>
      </c>
      <c r="B452" s="132">
        <v>0.6</v>
      </c>
      <c r="C452" s="132">
        <v>3.75</v>
      </c>
      <c r="D452" s="132">
        <v>1</v>
      </c>
      <c r="E452" s="139">
        <f t="shared" si="17"/>
        <v>3.75</v>
      </c>
    </row>
    <row r="453" spans="1:7">
      <c r="D453" s="157" t="s">
        <v>250</v>
      </c>
      <c r="E453" s="145">
        <f>SUM(E446:E452)</f>
        <v>20.239999999999998</v>
      </c>
    </row>
    <row r="454" spans="1:7">
      <c r="A454" s="410" t="s">
        <v>320</v>
      </c>
      <c r="B454" s="411"/>
      <c r="C454" s="411"/>
      <c r="D454" s="411"/>
      <c r="E454" s="412"/>
    </row>
    <row r="455" spans="1:7">
      <c r="A455" s="396" t="s">
        <v>147</v>
      </c>
      <c r="B455" s="397" t="s">
        <v>164</v>
      </c>
      <c r="C455" s="398"/>
      <c r="D455" s="396" t="s">
        <v>159</v>
      </c>
      <c r="E455" s="396" t="s">
        <v>263</v>
      </c>
    </row>
    <row r="456" spans="1:7">
      <c r="A456" s="396"/>
      <c r="B456" s="156" t="s">
        <v>156</v>
      </c>
      <c r="C456" s="156" t="s">
        <v>155</v>
      </c>
      <c r="D456" s="396"/>
      <c r="E456" s="396"/>
    </row>
    <row r="457" spans="1:7">
      <c r="A457" s="115" t="s">
        <v>150</v>
      </c>
      <c r="B457" s="132">
        <v>1.8</v>
      </c>
      <c r="C457" s="132">
        <v>2.4</v>
      </c>
      <c r="D457" s="132">
        <v>1</v>
      </c>
      <c r="E457" s="139">
        <f t="shared" ref="E457:E462" si="18">B457*C457*D457</f>
        <v>4.32</v>
      </c>
    </row>
    <row r="458" spans="1:7">
      <c r="A458" s="115" t="s">
        <v>151</v>
      </c>
      <c r="B458" s="132">
        <v>1.8</v>
      </c>
      <c r="C458" s="132">
        <v>2.4</v>
      </c>
      <c r="D458" s="132">
        <v>1</v>
      </c>
      <c r="E458" s="139">
        <f t="shared" si="18"/>
        <v>4.32</v>
      </c>
    </row>
    <row r="459" spans="1:7">
      <c r="A459" s="115" t="s">
        <v>316</v>
      </c>
      <c r="B459" s="132">
        <v>1.8</v>
      </c>
      <c r="C459" s="132">
        <v>9.66</v>
      </c>
      <c r="D459" s="132">
        <v>1</v>
      </c>
      <c r="E459" s="139">
        <f t="shared" si="18"/>
        <v>17.39</v>
      </c>
    </row>
    <row r="460" spans="1:7">
      <c r="A460" s="115" t="s">
        <v>317</v>
      </c>
      <c r="B460" s="132">
        <v>1.8</v>
      </c>
      <c r="C460" s="132">
        <v>9.66</v>
      </c>
      <c r="D460" s="132">
        <v>1</v>
      </c>
      <c r="E460" s="139">
        <f t="shared" si="18"/>
        <v>17.39</v>
      </c>
    </row>
    <row r="461" spans="1:7">
      <c r="A461" s="115" t="s">
        <v>318</v>
      </c>
      <c r="B461" s="132">
        <v>1.8</v>
      </c>
      <c r="C461" s="132">
        <v>9.66</v>
      </c>
      <c r="D461" s="132">
        <v>1</v>
      </c>
      <c r="E461" s="139">
        <f t="shared" si="18"/>
        <v>17.39</v>
      </c>
    </row>
    <row r="462" spans="1:7">
      <c r="A462" s="115" t="s">
        <v>319</v>
      </c>
      <c r="B462" s="132">
        <v>1.8</v>
      </c>
      <c r="C462" s="132">
        <v>9.66</v>
      </c>
      <c r="D462" s="132">
        <v>1</v>
      </c>
      <c r="E462" s="139">
        <f t="shared" si="18"/>
        <v>17.39</v>
      </c>
    </row>
    <row r="463" spans="1:7">
      <c r="D463" s="157" t="s">
        <v>250</v>
      </c>
      <c r="E463" s="145">
        <f>SUM(E457:E462)</f>
        <v>78.2</v>
      </c>
    </row>
    <row r="464" spans="1:7">
      <c r="A464" s="393" t="s">
        <v>328</v>
      </c>
      <c r="B464" s="393"/>
      <c r="C464" s="393"/>
      <c r="D464" s="393"/>
      <c r="E464" s="393"/>
      <c r="F464" s="393"/>
      <c r="G464" s="393"/>
    </row>
    <row r="465" spans="1:7">
      <c r="A465" s="364" t="s">
        <v>295</v>
      </c>
      <c r="B465" s="364"/>
      <c r="C465" s="364"/>
      <c r="D465" s="364"/>
      <c r="E465" s="364"/>
      <c r="F465" s="364"/>
      <c r="G465" s="364"/>
    </row>
    <row r="466" spans="1:7">
      <c r="A466" s="387" t="s">
        <v>330</v>
      </c>
      <c r="B466" s="388"/>
      <c r="C466" s="389"/>
      <c r="D466" s="149">
        <f>(H79+H80+H84+H85+H86+H87+H88+H89)*2</f>
        <v>546.67999999999995</v>
      </c>
    </row>
    <row r="467" spans="1:7">
      <c r="A467" s="387" t="s">
        <v>331</v>
      </c>
      <c r="B467" s="388"/>
      <c r="C467" s="389"/>
      <c r="D467" s="149">
        <f>31.9*2</f>
        <v>63.8</v>
      </c>
    </row>
    <row r="468" spans="1:7">
      <c r="A468" s="390" t="s">
        <v>250</v>
      </c>
      <c r="B468" s="391"/>
      <c r="C468" s="392"/>
      <c r="D468" s="145">
        <f>D466+D467</f>
        <v>610.48</v>
      </c>
    </row>
    <row r="469" spans="1:7">
      <c r="A469" s="393" t="s">
        <v>329</v>
      </c>
      <c r="B469" s="393"/>
      <c r="C469" s="393"/>
      <c r="D469" s="393"/>
      <c r="E469" s="393"/>
      <c r="F469" s="393"/>
      <c r="G469" s="393"/>
    </row>
    <row r="470" spans="1:7">
      <c r="A470" s="364" t="s">
        <v>295</v>
      </c>
      <c r="B470" s="364"/>
      <c r="C470" s="364"/>
      <c r="D470" s="364"/>
      <c r="E470" s="364"/>
      <c r="F470" s="364"/>
      <c r="G470" s="364"/>
    </row>
    <row r="471" spans="1:7">
      <c r="A471" s="387" t="s">
        <v>332</v>
      </c>
      <c r="B471" s="388"/>
      <c r="C471" s="389"/>
      <c r="D471" s="149">
        <f>D282</f>
        <v>480.54</v>
      </c>
    </row>
    <row r="472" spans="1:7">
      <c r="A472" s="387" t="s">
        <v>333</v>
      </c>
      <c r="B472" s="388"/>
      <c r="C472" s="389"/>
      <c r="D472" s="149">
        <f>D330+E365</f>
        <v>2154.2600000000002</v>
      </c>
    </row>
    <row r="473" spans="1:7">
      <c r="A473" s="390" t="s">
        <v>250</v>
      </c>
      <c r="B473" s="391"/>
      <c r="C473" s="392"/>
      <c r="D473" s="145">
        <f>D471+D472</f>
        <v>2634.8</v>
      </c>
    </row>
    <row r="474" spans="1:7">
      <c r="A474" s="393" t="s">
        <v>351</v>
      </c>
      <c r="B474" s="393"/>
      <c r="C474" s="393"/>
      <c r="D474" s="393"/>
      <c r="E474" s="393"/>
      <c r="F474" s="393"/>
      <c r="G474" s="393"/>
    </row>
    <row r="475" spans="1:7">
      <c r="A475" s="364" t="s">
        <v>146</v>
      </c>
      <c r="B475" s="364"/>
      <c r="C475" s="364"/>
      <c r="D475" s="364"/>
      <c r="E475" s="364"/>
      <c r="F475" s="364"/>
      <c r="G475" s="364"/>
    </row>
    <row r="476" spans="1:7">
      <c r="A476" s="387" t="s">
        <v>381</v>
      </c>
      <c r="B476" s="388"/>
      <c r="C476" s="389"/>
      <c r="D476" s="149">
        <f>M492</f>
        <v>21677.25</v>
      </c>
    </row>
    <row r="477" spans="1:7">
      <c r="A477" s="387" t="s">
        <v>382</v>
      </c>
      <c r="B477" s="388"/>
      <c r="C477" s="389"/>
      <c r="D477" s="149">
        <v>176.63</v>
      </c>
    </row>
    <row r="478" spans="1:7">
      <c r="A478" s="387" t="s">
        <v>383</v>
      </c>
      <c r="B478" s="388"/>
      <c r="C478" s="389"/>
      <c r="D478" s="149">
        <v>238.64</v>
      </c>
    </row>
    <row r="479" spans="1:7">
      <c r="A479" s="390" t="s">
        <v>380</v>
      </c>
      <c r="B479" s="391"/>
      <c r="C479" s="392"/>
      <c r="D479" s="145">
        <f>SUM(D476:D478)</f>
        <v>22092.52</v>
      </c>
    </row>
    <row r="480" spans="1:7">
      <c r="A480" s="172" t="s">
        <v>379</v>
      </c>
    </row>
    <row r="481" spans="1:13">
      <c r="A481" s="171" t="s">
        <v>352</v>
      </c>
      <c r="B481" s="171"/>
      <c r="C481" s="171" t="s">
        <v>384</v>
      </c>
      <c r="D481" s="171" t="s">
        <v>353</v>
      </c>
      <c r="E481" s="171" t="s">
        <v>354</v>
      </c>
      <c r="F481" s="171"/>
      <c r="G481" s="171"/>
      <c r="H481" s="171" t="s">
        <v>355</v>
      </c>
      <c r="I481" s="171"/>
      <c r="J481" s="171"/>
      <c r="K481" s="171" t="s">
        <v>356</v>
      </c>
      <c r="L481" s="171"/>
      <c r="M481" s="171"/>
    </row>
    <row r="482" spans="1:13">
      <c r="A482" s="171" t="s">
        <v>357</v>
      </c>
      <c r="B482" s="171" t="s">
        <v>358</v>
      </c>
      <c r="C482" s="171"/>
      <c r="D482" s="171"/>
      <c r="E482" s="171" t="s">
        <v>359</v>
      </c>
      <c r="F482" s="171" t="s">
        <v>360</v>
      </c>
      <c r="G482" s="171" t="s">
        <v>361</v>
      </c>
      <c r="H482" s="171" t="s">
        <v>362</v>
      </c>
      <c r="I482" s="171" t="s">
        <v>363</v>
      </c>
      <c r="J482" s="171" t="s">
        <v>364</v>
      </c>
      <c r="K482" s="171" t="s">
        <v>365</v>
      </c>
      <c r="L482" s="171" t="s">
        <v>366</v>
      </c>
      <c r="M482" s="171" t="s">
        <v>367</v>
      </c>
    </row>
    <row r="483" spans="1:13" ht="30">
      <c r="A483" s="168"/>
      <c r="B483" s="168"/>
      <c r="C483" s="168"/>
      <c r="D483" s="169" t="s">
        <v>368</v>
      </c>
      <c r="E483" s="168">
        <v>594.85950000000003</v>
      </c>
      <c r="F483" s="168"/>
      <c r="G483" s="168"/>
      <c r="H483" s="168">
        <v>0.67800000000000005</v>
      </c>
      <c r="I483" s="168"/>
      <c r="J483" s="168"/>
      <c r="K483" s="168">
        <v>5324.7</v>
      </c>
      <c r="L483" s="168"/>
      <c r="M483" s="168"/>
    </row>
    <row r="484" spans="1:13" ht="30">
      <c r="A484" s="168"/>
      <c r="B484" s="168"/>
      <c r="C484" s="168"/>
      <c r="D484" s="169" t="s">
        <v>369</v>
      </c>
      <c r="E484" s="168">
        <v>10.3125</v>
      </c>
      <c r="F484" s="168"/>
      <c r="G484" s="168"/>
      <c r="H484" s="168">
        <v>1.40625E-2</v>
      </c>
      <c r="I484" s="168"/>
      <c r="J484" s="168"/>
      <c r="K484" s="168">
        <v>113.953125</v>
      </c>
      <c r="L484" s="168"/>
      <c r="M484" s="168"/>
    </row>
    <row r="485" spans="1:13">
      <c r="A485" s="168"/>
      <c r="B485" s="168"/>
      <c r="C485" s="168"/>
      <c r="D485" s="168" t="s">
        <v>370</v>
      </c>
      <c r="E485" s="168">
        <v>492.11250000000001</v>
      </c>
      <c r="F485" s="168"/>
      <c r="G485" s="168"/>
      <c r="H485" s="168">
        <v>222</v>
      </c>
      <c r="I485" s="168"/>
      <c r="J485" s="168"/>
      <c r="K485" s="168">
        <v>1738.9349999999999</v>
      </c>
      <c r="L485" s="168"/>
      <c r="M485" s="168"/>
    </row>
    <row r="486" spans="1:13" ht="30">
      <c r="A486" s="168"/>
      <c r="B486" s="168"/>
      <c r="C486" s="168"/>
      <c r="D486" s="169" t="s">
        <v>371</v>
      </c>
      <c r="E486" s="168">
        <v>6</v>
      </c>
      <c r="F486" s="168"/>
      <c r="G486" s="168"/>
      <c r="H486" s="168">
        <v>6.0000000000000001E-3</v>
      </c>
      <c r="I486" s="168"/>
      <c r="J486" s="168"/>
      <c r="K486" s="168">
        <v>42.405000000000001</v>
      </c>
      <c r="L486" s="168"/>
      <c r="M486" s="168"/>
    </row>
    <row r="487" spans="1:13">
      <c r="A487" s="168"/>
      <c r="B487" s="168"/>
      <c r="C487" s="168" t="s">
        <v>372</v>
      </c>
      <c r="D487" s="168"/>
      <c r="E487" s="168"/>
      <c r="F487" s="168">
        <v>1103.2845</v>
      </c>
      <c r="G487" s="168"/>
      <c r="H487" s="168"/>
      <c r="I487" s="168">
        <v>222.69806249999999</v>
      </c>
      <c r="J487" s="168"/>
      <c r="K487" s="168"/>
      <c r="L487" s="168">
        <v>7219.993125</v>
      </c>
      <c r="M487" s="168"/>
    </row>
    <row r="488" spans="1:13" ht="45">
      <c r="A488" s="168"/>
      <c r="B488" s="168"/>
      <c r="C488" s="168"/>
      <c r="D488" s="169" t="s">
        <v>373</v>
      </c>
      <c r="E488" s="168">
        <v>2000.0225774647899</v>
      </c>
      <c r="F488" s="168"/>
      <c r="G488" s="168"/>
      <c r="H488" s="168">
        <v>1.6779859154929599</v>
      </c>
      <c r="I488" s="168"/>
      <c r="J488" s="168"/>
      <c r="K488" s="168">
        <v>13166.877605633799</v>
      </c>
      <c r="L488" s="168"/>
      <c r="M488" s="168"/>
    </row>
    <row r="489" spans="1:13">
      <c r="A489" s="168"/>
      <c r="B489" s="168"/>
      <c r="C489" s="168" t="s">
        <v>374</v>
      </c>
      <c r="D489" s="168"/>
      <c r="E489" s="168"/>
      <c r="F489" s="168">
        <v>2000.0225774647899</v>
      </c>
      <c r="G489" s="168"/>
      <c r="H489" s="168"/>
      <c r="I489" s="168">
        <v>1.6779859154929599</v>
      </c>
      <c r="J489" s="168"/>
      <c r="K489" s="168"/>
      <c r="L489" s="168">
        <v>13166.877605633799</v>
      </c>
      <c r="M489" s="168"/>
    </row>
    <row r="490" spans="1:13">
      <c r="A490" s="168"/>
      <c r="B490" s="168"/>
      <c r="C490" s="168"/>
      <c r="D490" s="168" t="s">
        <v>375</v>
      </c>
      <c r="E490" s="168">
        <v>615.56700000000001</v>
      </c>
      <c r="F490" s="168"/>
      <c r="G490" s="168"/>
      <c r="H490" s="168">
        <v>0.16500000000000001</v>
      </c>
      <c r="I490" s="168"/>
      <c r="J490" s="168"/>
      <c r="K490" s="168">
        <v>1290.375</v>
      </c>
      <c r="L490" s="168"/>
      <c r="M490" s="168"/>
    </row>
    <row r="491" spans="1:13">
      <c r="A491" s="168"/>
      <c r="B491" s="168"/>
      <c r="C491" s="168" t="s">
        <v>376</v>
      </c>
      <c r="D491" s="168"/>
      <c r="E491" s="168"/>
      <c r="F491" s="168">
        <v>615.56700000000001</v>
      </c>
      <c r="G491" s="168"/>
      <c r="H491" s="168"/>
      <c r="I491" s="168">
        <v>0.16500000000000001</v>
      </c>
      <c r="J491" s="168"/>
      <c r="K491" s="168"/>
      <c r="L491" s="168">
        <v>1290.375</v>
      </c>
      <c r="M491" s="168"/>
    </row>
    <row r="492" spans="1:13">
      <c r="A492" s="168" t="s">
        <v>377</v>
      </c>
      <c r="B492" s="168" t="s">
        <v>378</v>
      </c>
      <c r="C492" s="168"/>
      <c r="D492" s="168"/>
      <c r="E492" s="168"/>
      <c r="F492" s="168"/>
      <c r="G492" s="168">
        <v>3718.8740774647899</v>
      </c>
      <c r="H492" s="168"/>
      <c r="I492" s="168"/>
      <c r="J492" s="168">
        <v>224.54104841549301</v>
      </c>
      <c r="K492" s="168"/>
      <c r="L492" s="168"/>
      <c r="M492" s="170">
        <v>21677.2457306338</v>
      </c>
    </row>
    <row r="493" spans="1:13">
      <c r="A493" s="364" t="s">
        <v>152</v>
      </c>
      <c r="B493" s="364"/>
      <c r="C493" s="364"/>
      <c r="D493" s="364"/>
      <c r="E493" s="364"/>
      <c r="F493" s="364"/>
      <c r="G493" s="364"/>
    </row>
    <row r="494" spans="1:13">
      <c r="A494" s="387" t="s">
        <v>381</v>
      </c>
      <c r="B494" s="388"/>
      <c r="C494" s="389"/>
      <c r="D494" s="149">
        <f>M510</f>
        <v>22039.64</v>
      </c>
    </row>
    <row r="495" spans="1:13">
      <c r="A495" s="387" t="s">
        <v>382</v>
      </c>
      <c r="B495" s="388"/>
      <c r="C495" s="389"/>
      <c r="D495" s="149">
        <v>176.63</v>
      </c>
    </row>
    <row r="496" spans="1:13">
      <c r="A496" s="387" t="s">
        <v>383</v>
      </c>
      <c r="B496" s="388"/>
      <c r="C496" s="389"/>
      <c r="D496" s="149">
        <v>238.64</v>
      </c>
    </row>
    <row r="497" spans="1:13">
      <c r="A497" s="390" t="s">
        <v>380</v>
      </c>
      <c r="B497" s="391"/>
      <c r="C497" s="392"/>
      <c r="D497" s="145">
        <f>SUM(D494:D496)</f>
        <v>22454.91</v>
      </c>
    </row>
    <row r="498" spans="1:13">
      <c r="A498" s="172" t="s">
        <v>386</v>
      </c>
    </row>
    <row r="499" spans="1:13">
      <c r="A499" s="171" t="s">
        <v>352</v>
      </c>
      <c r="B499" s="171"/>
      <c r="C499" s="171" t="s">
        <v>384</v>
      </c>
      <c r="D499" s="171" t="s">
        <v>353</v>
      </c>
      <c r="E499" s="171" t="s">
        <v>354</v>
      </c>
      <c r="F499" s="171"/>
      <c r="G499" s="171"/>
      <c r="H499" s="171" t="s">
        <v>355</v>
      </c>
      <c r="I499" s="171"/>
      <c r="J499" s="171"/>
      <c r="K499" s="171" t="s">
        <v>356</v>
      </c>
      <c r="L499" s="171"/>
      <c r="M499" s="171"/>
    </row>
    <row r="500" spans="1:13">
      <c r="A500" s="171" t="s">
        <v>357</v>
      </c>
      <c r="B500" s="171" t="s">
        <v>358</v>
      </c>
      <c r="C500" s="171"/>
      <c r="D500" s="171"/>
      <c r="E500" s="171" t="s">
        <v>359</v>
      </c>
      <c r="F500" s="171" t="s">
        <v>385</v>
      </c>
      <c r="G500" s="171" t="s">
        <v>361</v>
      </c>
      <c r="H500" s="171" t="s">
        <v>362</v>
      </c>
      <c r="I500" s="171" t="s">
        <v>363</v>
      </c>
      <c r="J500" s="171" t="s">
        <v>364</v>
      </c>
      <c r="K500" s="171" t="s">
        <v>365</v>
      </c>
      <c r="L500" s="171" t="s">
        <v>366</v>
      </c>
      <c r="M500" s="171" t="s">
        <v>367</v>
      </c>
    </row>
    <row r="501" spans="1:13" ht="30">
      <c r="A501" s="168"/>
      <c r="B501" s="168"/>
      <c r="C501" s="168"/>
      <c r="D501" s="169" t="s">
        <v>368</v>
      </c>
      <c r="E501" s="168">
        <v>594.85950000000003</v>
      </c>
      <c r="F501" s="168"/>
      <c r="G501" s="168"/>
      <c r="H501" s="168">
        <v>0.67800000000000005</v>
      </c>
      <c r="I501" s="168"/>
      <c r="J501" s="168"/>
      <c r="K501" s="168">
        <v>5324.7</v>
      </c>
      <c r="L501" s="168"/>
      <c r="M501" s="168"/>
    </row>
    <row r="502" spans="1:13" ht="30">
      <c r="A502" s="168"/>
      <c r="B502" s="168"/>
      <c r="C502" s="168"/>
      <c r="D502" s="169" t="s">
        <v>369</v>
      </c>
      <c r="E502" s="168">
        <v>10.3125</v>
      </c>
      <c r="F502" s="168"/>
      <c r="G502" s="168"/>
      <c r="H502" s="168">
        <v>1.40625E-2</v>
      </c>
      <c r="I502" s="168"/>
      <c r="J502" s="168"/>
      <c r="K502" s="168">
        <v>113.953125</v>
      </c>
      <c r="L502" s="168"/>
      <c r="M502" s="168"/>
    </row>
    <row r="503" spans="1:13">
      <c r="A503" s="168"/>
      <c r="B503" s="168"/>
      <c r="C503" s="168"/>
      <c r="D503" s="168" t="s">
        <v>370</v>
      </c>
      <c r="E503" s="168">
        <v>492.11250000000001</v>
      </c>
      <c r="F503" s="168"/>
      <c r="G503" s="168"/>
      <c r="H503" s="168">
        <v>222</v>
      </c>
      <c r="I503" s="168"/>
      <c r="J503" s="168"/>
      <c r="K503" s="168">
        <v>1738.9349999999999</v>
      </c>
      <c r="L503" s="168"/>
      <c r="M503" s="168"/>
    </row>
    <row r="504" spans="1:13" ht="30">
      <c r="A504" s="168"/>
      <c r="B504" s="168"/>
      <c r="C504" s="168"/>
      <c r="D504" s="169" t="s">
        <v>371</v>
      </c>
      <c r="E504" s="168">
        <v>6</v>
      </c>
      <c r="F504" s="168"/>
      <c r="G504" s="168"/>
      <c r="H504" s="168">
        <v>6.0000000000000001E-3</v>
      </c>
      <c r="I504" s="168"/>
      <c r="J504" s="168"/>
      <c r="K504" s="168">
        <v>42.405000000000001</v>
      </c>
      <c r="L504" s="168"/>
      <c r="M504" s="168"/>
    </row>
    <row r="505" spans="1:13">
      <c r="A505" s="168"/>
      <c r="B505" s="168"/>
      <c r="C505" s="168" t="s">
        <v>372</v>
      </c>
      <c r="D505" s="168"/>
      <c r="E505" s="168"/>
      <c r="F505" s="168">
        <v>1103.2845</v>
      </c>
      <c r="G505" s="168"/>
      <c r="H505" s="168"/>
      <c r="I505" s="168">
        <v>222.69806249999999</v>
      </c>
      <c r="J505" s="168"/>
      <c r="K505" s="168"/>
      <c r="L505" s="168">
        <v>7219.993125</v>
      </c>
      <c r="M505" s="168"/>
    </row>
    <row r="506" spans="1:13" ht="45">
      <c r="A506" s="168"/>
      <c r="B506" s="168"/>
      <c r="C506" s="168"/>
      <c r="D506" s="169" t="s">
        <v>373</v>
      </c>
      <c r="E506" s="168">
        <v>2055.0690704225399</v>
      </c>
      <c r="F506" s="168"/>
      <c r="G506" s="168"/>
      <c r="H506" s="168">
        <v>1.7241690140845101</v>
      </c>
      <c r="I506" s="168"/>
      <c r="J506" s="168"/>
      <c r="K506" s="168">
        <v>13529.268732394399</v>
      </c>
      <c r="L506" s="168"/>
      <c r="M506" s="168"/>
    </row>
    <row r="507" spans="1:13">
      <c r="A507" s="168"/>
      <c r="B507" s="168"/>
      <c r="C507" s="168" t="s">
        <v>374</v>
      </c>
      <c r="D507" s="168"/>
      <c r="E507" s="168"/>
      <c r="F507" s="168">
        <v>2055.0690704225399</v>
      </c>
      <c r="G507" s="168"/>
      <c r="H507" s="168"/>
      <c r="I507" s="168">
        <v>1.7241690140845101</v>
      </c>
      <c r="J507" s="168"/>
      <c r="K507" s="168"/>
      <c r="L507" s="168">
        <v>13529.268732394399</v>
      </c>
      <c r="M507" s="168"/>
    </row>
    <row r="508" spans="1:13">
      <c r="A508" s="168"/>
      <c r="B508" s="168"/>
      <c r="C508" s="168"/>
      <c r="D508" s="168" t="s">
        <v>375</v>
      </c>
      <c r="E508" s="168">
        <v>615.56700000000001</v>
      </c>
      <c r="F508" s="168"/>
      <c r="G508" s="168"/>
      <c r="H508" s="168">
        <v>0.16500000000000001</v>
      </c>
      <c r="I508" s="168"/>
      <c r="J508" s="168"/>
      <c r="K508" s="168">
        <v>1290.375</v>
      </c>
      <c r="L508" s="168"/>
      <c r="M508" s="168"/>
    </row>
    <row r="509" spans="1:13">
      <c r="A509" s="168"/>
      <c r="B509" s="168"/>
      <c r="C509" s="168" t="s">
        <v>376</v>
      </c>
      <c r="D509" s="168"/>
      <c r="E509" s="168"/>
      <c r="F509" s="168">
        <v>615.56700000000001</v>
      </c>
      <c r="G509" s="168"/>
      <c r="H509" s="168"/>
      <c r="I509" s="168">
        <v>0.16500000000000001</v>
      </c>
      <c r="J509" s="168"/>
      <c r="K509" s="168"/>
      <c r="L509" s="168">
        <v>1290.375</v>
      </c>
      <c r="M509" s="168"/>
    </row>
    <row r="510" spans="1:13">
      <c r="A510" s="168" t="s">
        <v>377</v>
      </c>
      <c r="B510" s="168" t="s">
        <v>378</v>
      </c>
      <c r="C510" s="168"/>
      <c r="D510" s="168"/>
      <c r="E510" s="168"/>
      <c r="F510" s="168"/>
      <c r="G510" s="168">
        <v>3773.9205704225401</v>
      </c>
      <c r="H510" s="168"/>
      <c r="I510" s="168"/>
      <c r="J510" s="168">
        <v>224.58723151408401</v>
      </c>
      <c r="K510" s="168"/>
      <c r="L510" s="168"/>
      <c r="M510" s="170">
        <v>22039.636857394398</v>
      </c>
    </row>
    <row r="512" spans="1:13">
      <c r="A512" s="393" t="s">
        <v>494</v>
      </c>
      <c r="B512" s="393"/>
      <c r="C512" s="393"/>
      <c r="D512" s="393"/>
      <c r="E512" s="393"/>
      <c r="F512" s="393"/>
      <c r="G512" s="393"/>
    </row>
    <row r="513" spans="1:6">
      <c r="A513" s="227"/>
      <c r="B513" s="227" t="s">
        <v>495</v>
      </c>
      <c r="C513" s="227">
        <v>1.25</v>
      </c>
      <c r="D513" s="227"/>
      <c r="E513" s="227" t="s">
        <v>496</v>
      </c>
      <c r="F513" s="228">
        <v>0.3</v>
      </c>
    </row>
    <row r="514" spans="1:6">
      <c r="A514" s="227"/>
      <c r="B514" s="227"/>
      <c r="C514" s="227"/>
      <c r="D514" s="227"/>
      <c r="E514" s="227"/>
      <c r="F514" s="227"/>
    </row>
    <row r="515" spans="1:6">
      <c r="A515" s="229" t="s">
        <v>497</v>
      </c>
      <c r="B515" s="229" t="s">
        <v>498</v>
      </c>
      <c r="C515" s="229" t="s">
        <v>72</v>
      </c>
      <c r="D515" s="229" t="s">
        <v>499</v>
      </c>
      <c r="E515" s="229" t="s">
        <v>500</v>
      </c>
      <c r="F515" s="229" t="s">
        <v>501</v>
      </c>
    </row>
    <row r="516" spans="1:6">
      <c r="A516" s="229" t="s">
        <v>165</v>
      </c>
      <c r="B516" s="227">
        <v>80</v>
      </c>
      <c r="C516" s="227">
        <f>B516</f>
        <v>80</v>
      </c>
      <c r="D516" s="227">
        <f>B516*C516/10000</f>
        <v>0.64</v>
      </c>
      <c r="E516" s="227">
        <f>D516*$C$513</f>
        <v>0.8</v>
      </c>
      <c r="F516" s="227">
        <f t="shared" ref="F516:F557" si="19">(B516*2+C516*2)*30</f>
        <v>9600</v>
      </c>
    </row>
    <row r="517" spans="1:6">
      <c r="A517" s="229" t="s">
        <v>166</v>
      </c>
      <c r="B517" s="227">
        <v>140</v>
      </c>
      <c r="C517" s="227">
        <f t="shared" ref="C517:C580" si="20">B517</f>
        <v>140</v>
      </c>
      <c r="D517" s="227">
        <f t="shared" ref="D517:D557" si="21">B517*C517/10000</f>
        <v>1.96</v>
      </c>
      <c r="E517" s="227">
        <f t="shared" ref="E517:E580" si="22">D517*$C$513</f>
        <v>2.4500000000000002</v>
      </c>
      <c r="F517" s="227">
        <f t="shared" si="19"/>
        <v>16800</v>
      </c>
    </row>
    <row r="518" spans="1:6">
      <c r="A518" s="229" t="s">
        <v>167</v>
      </c>
      <c r="B518" s="227">
        <v>120</v>
      </c>
      <c r="C518" s="227">
        <f t="shared" si="20"/>
        <v>120</v>
      </c>
      <c r="D518" s="227">
        <f t="shared" si="21"/>
        <v>1.44</v>
      </c>
      <c r="E518" s="227">
        <f t="shared" si="22"/>
        <v>1.8</v>
      </c>
      <c r="F518" s="227">
        <f t="shared" si="19"/>
        <v>14400</v>
      </c>
    </row>
    <row r="519" spans="1:6">
      <c r="A519" s="229" t="s">
        <v>168</v>
      </c>
      <c r="B519" s="227">
        <v>130</v>
      </c>
      <c r="C519" s="227">
        <f t="shared" si="20"/>
        <v>130</v>
      </c>
      <c r="D519" s="227">
        <f t="shared" si="21"/>
        <v>1.69</v>
      </c>
      <c r="E519" s="227">
        <f t="shared" si="22"/>
        <v>2.1124999999999998</v>
      </c>
      <c r="F519" s="227">
        <f t="shared" si="19"/>
        <v>15600</v>
      </c>
    </row>
    <row r="520" spans="1:6">
      <c r="A520" s="229" t="s">
        <v>169</v>
      </c>
      <c r="B520" s="227">
        <v>170</v>
      </c>
      <c r="C520" s="227">
        <f t="shared" si="20"/>
        <v>170</v>
      </c>
      <c r="D520" s="227">
        <f t="shared" si="21"/>
        <v>2.89</v>
      </c>
      <c r="E520" s="227">
        <f t="shared" si="22"/>
        <v>3.6124999999999998</v>
      </c>
      <c r="F520" s="227">
        <f t="shared" si="19"/>
        <v>20400</v>
      </c>
    </row>
    <row r="521" spans="1:6">
      <c r="A521" s="229" t="s">
        <v>170</v>
      </c>
      <c r="B521" s="227">
        <v>160</v>
      </c>
      <c r="C521" s="227">
        <f t="shared" si="20"/>
        <v>160</v>
      </c>
      <c r="D521" s="227">
        <f t="shared" si="21"/>
        <v>2.56</v>
      </c>
      <c r="E521" s="227">
        <f t="shared" si="22"/>
        <v>3.2</v>
      </c>
      <c r="F521" s="227">
        <f t="shared" si="19"/>
        <v>19200</v>
      </c>
    </row>
    <row r="522" spans="1:6">
      <c r="A522" s="229" t="s">
        <v>171</v>
      </c>
      <c r="B522" s="227">
        <v>150</v>
      </c>
      <c r="C522" s="227">
        <f t="shared" si="20"/>
        <v>150</v>
      </c>
      <c r="D522" s="227">
        <f t="shared" si="21"/>
        <v>2.25</v>
      </c>
      <c r="E522" s="227">
        <f t="shared" si="22"/>
        <v>2.8125</v>
      </c>
      <c r="F522" s="227">
        <f t="shared" si="19"/>
        <v>18000</v>
      </c>
    </row>
    <row r="523" spans="1:6">
      <c r="A523" s="229" t="s">
        <v>172</v>
      </c>
      <c r="B523" s="227">
        <v>150</v>
      </c>
      <c r="C523" s="227">
        <f t="shared" si="20"/>
        <v>150</v>
      </c>
      <c r="D523" s="227">
        <f t="shared" si="21"/>
        <v>2.25</v>
      </c>
      <c r="E523" s="227">
        <f t="shared" si="22"/>
        <v>2.8125</v>
      </c>
      <c r="F523" s="227">
        <f t="shared" si="19"/>
        <v>18000</v>
      </c>
    </row>
    <row r="524" spans="1:6">
      <c r="A524" s="229" t="s">
        <v>173</v>
      </c>
      <c r="B524" s="227">
        <v>150</v>
      </c>
      <c r="C524" s="227">
        <f t="shared" si="20"/>
        <v>150</v>
      </c>
      <c r="D524" s="227">
        <f t="shared" si="21"/>
        <v>2.25</v>
      </c>
      <c r="E524" s="227">
        <f t="shared" si="22"/>
        <v>2.8125</v>
      </c>
      <c r="F524" s="227">
        <f t="shared" si="19"/>
        <v>18000</v>
      </c>
    </row>
    <row r="525" spans="1:6">
      <c r="A525" s="229" t="s">
        <v>174</v>
      </c>
      <c r="B525" s="227">
        <v>150</v>
      </c>
      <c r="C525" s="227">
        <f t="shared" si="20"/>
        <v>150</v>
      </c>
      <c r="D525" s="227">
        <f t="shared" si="21"/>
        <v>2.25</v>
      </c>
      <c r="E525" s="227">
        <f t="shared" si="22"/>
        <v>2.8125</v>
      </c>
      <c r="F525" s="227">
        <f t="shared" si="19"/>
        <v>18000</v>
      </c>
    </row>
    <row r="526" spans="1:6">
      <c r="A526" s="229" t="s">
        <v>502</v>
      </c>
      <c r="B526" s="227">
        <v>160</v>
      </c>
      <c r="C526" s="227">
        <f t="shared" si="20"/>
        <v>160</v>
      </c>
      <c r="D526" s="227">
        <f t="shared" si="21"/>
        <v>2.56</v>
      </c>
      <c r="E526" s="227">
        <f t="shared" si="22"/>
        <v>3.2</v>
      </c>
      <c r="F526" s="227">
        <f t="shared" si="19"/>
        <v>19200</v>
      </c>
    </row>
    <row r="527" spans="1:6">
      <c r="A527" s="229" t="s">
        <v>503</v>
      </c>
      <c r="B527" s="227">
        <v>170</v>
      </c>
      <c r="C527" s="227">
        <f t="shared" si="20"/>
        <v>170</v>
      </c>
      <c r="D527" s="227">
        <f t="shared" si="21"/>
        <v>2.89</v>
      </c>
      <c r="E527" s="227">
        <f t="shared" si="22"/>
        <v>3.6124999999999998</v>
      </c>
      <c r="F527" s="227">
        <f t="shared" si="19"/>
        <v>20400</v>
      </c>
    </row>
    <row r="528" spans="1:6">
      <c r="A528" s="229" t="s">
        <v>504</v>
      </c>
      <c r="B528" s="227">
        <v>130</v>
      </c>
      <c r="C528" s="227">
        <f t="shared" si="20"/>
        <v>130</v>
      </c>
      <c r="D528" s="227">
        <f t="shared" si="21"/>
        <v>1.69</v>
      </c>
      <c r="E528" s="227">
        <f t="shared" si="22"/>
        <v>2.1124999999999998</v>
      </c>
      <c r="F528" s="227">
        <f t="shared" si="19"/>
        <v>15600</v>
      </c>
    </row>
    <row r="529" spans="1:6">
      <c r="A529" s="229" t="s">
        <v>505</v>
      </c>
      <c r="B529" s="227">
        <v>130</v>
      </c>
      <c r="C529" s="227">
        <f t="shared" si="20"/>
        <v>130</v>
      </c>
      <c r="D529" s="227">
        <f t="shared" si="21"/>
        <v>1.69</v>
      </c>
      <c r="E529" s="227">
        <f t="shared" si="22"/>
        <v>2.1124999999999998</v>
      </c>
      <c r="F529" s="227">
        <f t="shared" si="19"/>
        <v>15600</v>
      </c>
    </row>
    <row r="530" spans="1:6">
      <c r="A530" s="229" t="s">
        <v>506</v>
      </c>
      <c r="B530" s="227">
        <v>120</v>
      </c>
      <c r="C530" s="227">
        <f t="shared" si="20"/>
        <v>120</v>
      </c>
      <c r="D530" s="227">
        <f t="shared" si="21"/>
        <v>1.44</v>
      </c>
      <c r="E530" s="227">
        <f t="shared" si="22"/>
        <v>1.8</v>
      </c>
      <c r="F530" s="227">
        <f t="shared" si="19"/>
        <v>14400</v>
      </c>
    </row>
    <row r="531" spans="1:6">
      <c r="A531" s="229" t="s">
        <v>507</v>
      </c>
      <c r="B531" s="227">
        <v>160</v>
      </c>
      <c r="C531" s="227">
        <f t="shared" si="20"/>
        <v>160</v>
      </c>
      <c r="D531" s="227">
        <f t="shared" si="21"/>
        <v>2.56</v>
      </c>
      <c r="E531" s="227">
        <f t="shared" si="22"/>
        <v>3.2</v>
      </c>
      <c r="F531" s="227">
        <f t="shared" si="19"/>
        <v>19200</v>
      </c>
    </row>
    <row r="532" spans="1:6">
      <c r="A532" s="229" t="s">
        <v>508</v>
      </c>
      <c r="B532" s="227">
        <v>160</v>
      </c>
      <c r="C532" s="227">
        <f t="shared" si="20"/>
        <v>160</v>
      </c>
      <c r="D532" s="227">
        <f t="shared" si="21"/>
        <v>2.56</v>
      </c>
      <c r="E532" s="227">
        <f t="shared" si="22"/>
        <v>3.2</v>
      </c>
      <c r="F532" s="227">
        <f t="shared" si="19"/>
        <v>19200</v>
      </c>
    </row>
    <row r="533" spans="1:6">
      <c r="A533" s="229" t="s">
        <v>509</v>
      </c>
      <c r="B533" s="227">
        <v>160</v>
      </c>
      <c r="C533" s="227">
        <f t="shared" si="20"/>
        <v>160</v>
      </c>
      <c r="D533" s="227">
        <f t="shared" si="21"/>
        <v>2.56</v>
      </c>
      <c r="E533" s="227">
        <f t="shared" si="22"/>
        <v>3.2</v>
      </c>
      <c r="F533" s="227">
        <f t="shared" si="19"/>
        <v>19200</v>
      </c>
    </row>
    <row r="534" spans="1:6">
      <c r="A534" s="229" t="s">
        <v>510</v>
      </c>
      <c r="B534" s="227">
        <v>160</v>
      </c>
      <c r="C534" s="227">
        <f t="shared" si="20"/>
        <v>160</v>
      </c>
      <c r="D534" s="227">
        <f t="shared" si="21"/>
        <v>2.56</v>
      </c>
      <c r="E534" s="227">
        <f t="shared" si="22"/>
        <v>3.2</v>
      </c>
      <c r="F534" s="227">
        <f t="shared" si="19"/>
        <v>19200</v>
      </c>
    </row>
    <row r="535" spans="1:6">
      <c r="A535" s="229" t="s">
        <v>511</v>
      </c>
      <c r="B535" s="227">
        <v>160</v>
      </c>
      <c r="C535" s="227">
        <f t="shared" si="20"/>
        <v>160</v>
      </c>
      <c r="D535" s="227">
        <f t="shared" si="21"/>
        <v>2.56</v>
      </c>
      <c r="E535" s="227">
        <f t="shared" si="22"/>
        <v>3.2</v>
      </c>
      <c r="F535" s="227">
        <f t="shared" si="19"/>
        <v>19200</v>
      </c>
    </row>
    <row r="536" spans="1:6">
      <c r="A536" s="229" t="s">
        <v>512</v>
      </c>
      <c r="B536" s="227">
        <v>160</v>
      </c>
      <c r="C536" s="227">
        <f t="shared" si="20"/>
        <v>160</v>
      </c>
      <c r="D536" s="227">
        <f t="shared" si="21"/>
        <v>2.56</v>
      </c>
      <c r="E536" s="227">
        <f t="shared" si="22"/>
        <v>3.2</v>
      </c>
      <c r="F536" s="227">
        <f t="shared" si="19"/>
        <v>19200</v>
      </c>
    </row>
    <row r="537" spans="1:6">
      <c r="A537" s="229" t="s">
        <v>513</v>
      </c>
      <c r="B537" s="227">
        <v>160</v>
      </c>
      <c r="C537" s="227">
        <f t="shared" si="20"/>
        <v>160</v>
      </c>
      <c r="D537" s="227">
        <f t="shared" si="21"/>
        <v>2.56</v>
      </c>
      <c r="E537" s="227">
        <f t="shared" si="22"/>
        <v>3.2</v>
      </c>
      <c r="F537" s="227">
        <f t="shared" si="19"/>
        <v>19200</v>
      </c>
    </row>
    <row r="538" spans="1:6">
      <c r="A538" s="229" t="s">
        <v>514</v>
      </c>
      <c r="B538" s="227">
        <v>160</v>
      </c>
      <c r="C538" s="227">
        <f t="shared" si="20"/>
        <v>160</v>
      </c>
      <c r="D538" s="227">
        <f t="shared" si="21"/>
        <v>2.56</v>
      </c>
      <c r="E538" s="227">
        <f t="shared" si="22"/>
        <v>3.2</v>
      </c>
      <c r="F538" s="227">
        <f t="shared" si="19"/>
        <v>19200</v>
      </c>
    </row>
    <row r="539" spans="1:6">
      <c r="A539" s="229" t="s">
        <v>515</v>
      </c>
      <c r="B539" s="227">
        <v>120</v>
      </c>
      <c r="C539" s="227">
        <f t="shared" si="20"/>
        <v>120</v>
      </c>
      <c r="D539" s="227">
        <f t="shared" si="21"/>
        <v>1.44</v>
      </c>
      <c r="E539" s="227">
        <f t="shared" si="22"/>
        <v>1.8</v>
      </c>
      <c r="F539" s="227">
        <f t="shared" si="19"/>
        <v>14400</v>
      </c>
    </row>
    <row r="540" spans="1:6">
      <c r="A540" s="229" t="s">
        <v>516</v>
      </c>
      <c r="B540" s="227">
        <v>120</v>
      </c>
      <c r="C540" s="227">
        <f t="shared" si="20"/>
        <v>120</v>
      </c>
      <c r="D540" s="227">
        <f t="shared" si="21"/>
        <v>1.44</v>
      </c>
      <c r="E540" s="227">
        <f t="shared" si="22"/>
        <v>1.8</v>
      </c>
      <c r="F540" s="227">
        <f t="shared" si="19"/>
        <v>14400</v>
      </c>
    </row>
    <row r="541" spans="1:6">
      <c r="A541" s="229" t="s">
        <v>517</v>
      </c>
      <c r="B541" s="227">
        <v>120</v>
      </c>
      <c r="C541" s="227">
        <f t="shared" si="20"/>
        <v>120</v>
      </c>
      <c r="D541" s="227">
        <f t="shared" si="21"/>
        <v>1.44</v>
      </c>
      <c r="E541" s="227">
        <f t="shared" si="22"/>
        <v>1.8</v>
      </c>
      <c r="F541" s="227">
        <f t="shared" si="19"/>
        <v>14400</v>
      </c>
    </row>
    <row r="542" spans="1:6">
      <c r="A542" s="229" t="s">
        <v>518</v>
      </c>
      <c r="B542" s="227">
        <v>130</v>
      </c>
      <c r="C542" s="227">
        <f t="shared" si="20"/>
        <v>130</v>
      </c>
      <c r="D542" s="227">
        <f t="shared" si="21"/>
        <v>1.69</v>
      </c>
      <c r="E542" s="227">
        <f t="shared" si="22"/>
        <v>2.1124999999999998</v>
      </c>
      <c r="F542" s="227">
        <f t="shared" si="19"/>
        <v>15600</v>
      </c>
    </row>
    <row r="543" spans="1:6">
      <c r="A543" s="229" t="s">
        <v>519</v>
      </c>
      <c r="B543" s="227">
        <v>80</v>
      </c>
      <c r="C543" s="227">
        <f t="shared" si="20"/>
        <v>80</v>
      </c>
      <c r="D543" s="227">
        <f t="shared" si="21"/>
        <v>0.64</v>
      </c>
      <c r="E543" s="227">
        <f t="shared" si="22"/>
        <v>0.8</v>
      </c>
      <c r="F543" s="227">
        <f t="shared" si="19"/>
        <v>9600</v>
      </c>
    </row>
    <row r="544" spans="1:6">
      <c r="A544" s="229" t="s">
        <v>520</v>
      </c>
      <c r="B544" s="227">
        <v>150</v>
      </c>
      <c r="C544" s="227">
        <f t="shared" si="20"/>
        <v>150</v>
      </c>
      <c r="D544" s="227">
        <f t="shared" si="21"/>
        <v>2.25</v>
      </c>
      <c r="E544" s="227">
        <f t="shared" si="22"/>
        <v>2.8125</v>
      </c>
      <c r="F544" s="227">
        <f t="shared" si="19"/>
        <v>18000</v>
      </c>
    </row>
    <row r="545" spans="1:6">
      <c r="A545" s="229" t="s">
        <v>521</v>
      </c>
      <c r="B545" s="227">
        <v>180</v>
      </c>
      <c r="C545" s="227">
        <f t="shared" si="20"/>
        <v>180</v>
      </c>
      <c r="D545" s="227">
        <f t="shared" si="21"/>
        <v>3.24</v>
      </c>
      <c r="E545" s="227">
        <f t="shared" si="22"/>
        <v>4.05</v>
      </c>
      <c r="F545" s="227">
        <f t="shared" si="19"/>
        <v>21600</v>
      </c>
    </row>
    <row r="546" spans="1:6">
      <c r="A546" s="229" t="s">
        <v>522</v>
      </c>
      <c r="B546" s="227">
        <v>170</v>
      </c>
      <c r="C546" s="227">
        <f t="shared" si="20"/>
        <v>170</v>
      </c>
      <c r="D546" s="227">
        <f t="shared" si="21"/>
        <v>2.89</v>
      </c>
      <c r="E546" s="227">
        <f t="shared" si="22"/>
        <v>3.6124999999999998</v>
      </c>
      <c r="F546" s="227">
        <f t="shared" si="19"/>
        <v>20400</v>
      </c>
    </row>
    <row r="547" spans="1:6">
      <c r="A547" s="229" t="s">
        <v>523</v>
      </c>
      <c r="B547" s="227">
        <v>180</v>
      </c>
      <c r="C547" s="227">
        <f t="shared" si="20"/>
        <v>180</v>
      </c>
      <c r="D547" s="227">
        <f t="shared" si="21"/>
        <v>3.24</v>
      </c>
      <c r="E547" s="227">
        <f t="shared" si="22"/>
        <v>4.05</v>
      </c>
      <c r="F547" s="227">
        <f t="shared" si="19"/>
        <v>21600</v>
      </c>
    </row>
    <row r="548" spans="1:6">
      <c r="A548" s="229" t="s">
        <v>524</v>
      </c>
      <c r="B548" s="227">
        <v>180</v>
      </c>
      <c r="C548" s="227">
        <f t="shared" si="20"/>
        <v>180</v>
      </c>
      <c r="D548" s="227">
        <f t="shared" si="21"/>
        <v>3.24</v>
      </c>
      <c r="E548" s="227">
        <f t="shared" si="22"/>
        <v>4.05</v>
      </c>
      <c r="F548" s="227">
        <f t="shared" si="19"/>
        <v>21600</v>
      </c>
    </row>
    <row r="549" spans="1:6">
      <c r="A549" s="229" t="s">
        <v>525</v>
      </c>
      <c r="B549" s="227">
        <v>180</v>
      </c>
      <c r="C549" s="227">
        <f t="shared" si="20"/>
        <v>180</v>
      </c>
      <c r="D549" s="227">
        <f t="shared" si="21"/>
        <v>3.24</v>
      </c>
      <c r="E549" s="227">
        <f t="shared" si="22"/>
        <v>4.05</v>
      </c>
      <c r="F549" s="227">
        <f t="shared" si="19"/>
        <v>21600</v>
      </c>
    </row>
    <row r="550" spans="1:6">
      <c r="A550" s="229" t="s">
        <v>526</v>
      </c>
      <c r="B550" s="227">
        <v>170</v>
      </c>
      <c r="C550" s="227">
        <f t="shared" si="20"/>
        <v>170</v>
      </c>
      <c r="D550" s="227">
        <f t="shared" si="21"/>
        <v>2.89</v>
      </c>
      <c r="E550" s="227">
        <f t="shared" si="22"/>
        <v>3.6124999999999998</v>
      </c>
      <c r="F550" s="227">
        <f t="shared" si="19"/>
        <v>20400</v>
      </c>
    </row>
    <row r="551" spans="1:6">
      <c r="A551" s="229" t="s">
        <v>527</v>
      </c>
      <c r="B551" s="227">
        <v>180</v>
      </c>
      <c r="C551" s="227">
        <f t="shared" si="20"/>
        <v>180</v>
      </c>
      <c r="D551" s="227">
        <f t="shared" si="21"/>
        <v>3.24</v>
      </c>
      <c r="E551" s="227">
        <f t="shared" si="22"/>
        <v>4.05</v>
      </c>
      <c r="F551" s="227">
        <f t="shared" si="19"/>
        <v>21600</v>
      </c>
    </row>
    <row r="552" spans="1:6">
      <c r="A552" s="229" t="s">
        <v>528</v>
      </c>
      <c r="B552" s="227">
        <v>190</v>
      </c>
      <c r="C552" s="227">
        <f t="shared" si="20"/>
        <v>190</v>
      </c>
      <c r="D552" s="227">
        <f t="shared" si="21"/>
        <v>3.61</v>
      </c>
      <c r="E552" s="227">
        <f t="shared" si="22"/>
        <v>4.5125000000000002</v>
      </c>
      <c r="F552" s="227">
        <f t="shared" si="19"/>
        <v>22800</v>
      </c>
    </row>
    <row r="553" spans="1:6">
      <c r="A553" s="229" t="s">
        <v>529</v>
      </c>
      <c r="B553" s="227">
        <v>150</v>
      </c>
      <c r="C553" s="227">
        <f t="shared" si="20"/>
        <v>150</v>
      </c>
      <c r="D553" s="227">
        <f t="shared" si="21"/>
        <v>2.25</v>
      </c>
      <c r="E553" s="227">
        <f t="shared" si="22"/>
        <v>2.8125</v>
      </c>
      <c r="F553" s="227">
        <f t="shared" si="19"/>
        <v>18000</v>
      </c>
    </row>
    <row r="554" spans="1:6">
      <c r="A554" s="229" t="s">
        <v>530</v>
      </c>
      <c r="B554" s="227">
        <v>120</v>
      </c>
      <c r="C554" s="227">
        <f t="shared" si="20"/>
        <v>120</v>
      </c>
      <c r="D554" s="227">
        <f t="shared" si="21"/>
        <v>1.44</v>
      </c>
      <c r="E554" s="227">
        <f t="shared" si="22"/>
        <v>1.8</v>
      </c>
      <c r="F554" s="227">
        <f t="shared" si="19"/>
        <v>14400</v>
      </c>
    </row>
    <row r="555" spans="1:6">
      <c r="A555" s="229" t="s">
        <v>531</v>
      </c>
      <c r="B555" s="227">
        <v>130</v>
      </c>
      <c r="C555" s="227">
        <f t="shared" si="20"/>
        <v>130</v>
      </c>
      <c r="D555" s="227">
        <f t="shared" si="21"/>
        <v>1.69</v>
      </c>
      <c r="E555" s="227">
        <f t="shared" si="22"/>
        <v>2.1124999999999998</v>
      </c>
      <c r="F555" s="227">
        <f t="shared" si="19"/>
        <v>15600</v>
      </c>
    </row>
    <row r="556" spans="1:6">
      <c r="A556" s="229" t="s">
        <v>532</v>
      </c>
      <c r="B556" s="227">
        <v>130</v>
      </c>
      <c r="C556" s="227">
        <f t="shared" si="20"/>
        <v>130</v>
      </c>
      <c r="D556" s="227">
        <f t="shared" si="21"/>
        <v>1.69</v>
      </c>
      <c r="E556" s="227">
        <f t="shared" si="22"/>
        <v>2.1124999999999998</v>
      </c>
      <c r="F556" s="227">
        <f t="shared" si="19"/>
        <v>15600</v>
      </c>
    </row>
    <row r="557" spans="1:6">
      <c r="A557" s="229" t="s">
        <v>533</v>
      </c>
      <c r="B557" s="227">
        <v>70</v>
      </c>
      <c r="C557" s="227">
        <f t="shared" si="20"/>
        <v>70</v>
      </c>
      <c r="D557" s="227">
        <f t="shared" si="21"/>
        <v>0.49</v>
      </c>
      <c r="E557" s="227">
        <f t="shared" si="22"/>
        <v>0.61250000000000004</v>
      </c>
      <c r="F557" s="227">
        <f t="shared" si="19"/>
        <v>8400</v>
      </c>
    </row>
    <row r="558" spans="1:6">
      <c r="A558" s="229" t="s">
        <v>534</v>
      </c>
      <c r="B558" s="227">
        <v>120</v>
      </c>
      <c r="C558" s="227">
        <f t="shared" si="20"/>
        <v>120</v>
      </c>
      <c r="D558" s="227">
        <f t="shared" ref="D558:D587" si="23">B561*C558/10000</f>
        <v>2.16</v>
      </c>
      <c r="E558" s="227">
        <f t="shared" si="22"/>
        <v>2.7</v>
      </c>
      <c r="F558" s="227">
        <f t="shared" ref="F558:F587" si="24">(B561*2+C558*2)*30</f>
        <v>18000</v>
      </c>
    </row>
    <row r="559" spans="1:6">
      <c r="A559" s="229" t="s">
        <v>535</v>
      </c>
      <c r="B559" s="227">
        <v>70</v>
      </c>
      <c r="C559" s="227">
        <f t="shared" si="20"/>
        <v>70</v>
      </c>
      <c r="D559" s="227">
        <f t="shared" si="23"/>
        <v>1.19</v>
      </c>
      <c r="E559" s="227">
        <f t="shared" si="22"/>
        <v>1.4875</v>
      </c>
      <c r="F559" s="227">
        <f t="shared" si="24"/>
        <v>14400</v>
      </c>
    </row>
    <row r="560" spans="1:6">
      <c r="A560" s="229" t="s">
        <v>536</v>
      </c>
      <c r="B560" s="227">
        <v>140</v>
      </c>
      <c r="C560" s="227">
        <f t="shared" si="20"/>
        <v>140</v>
      </c>
      <c r="D560" s="227">
        <f t="shared" si="23"/>
        <v>2.52</v>
      </c>
      <c r="E560" s="227">
        <f t="shared" si="22"/>
        <v>3.15</v>
      </c>
      <c r="F560" s="227">
        <f t="shared" si="24"/>
        <v>19200</v>
      </c>
    </row>
    <row r="561" spans="1:6">
      <c r="A561" s="229" t="s">
        <v>537</v>
      </c>
      <c r="B561" s="227">
        <v>180</v>
      </c>
      <c r="C561" s="227">
        <f t="shared" si="20"/>
        <v>180</v>
      </c>
      <c r="D561" s="227">
        <f t="shared" si="23"/>
        <v>3.24</v>
      </c>
      <c r="E561" s="227">
        <f t="shared" si="22"/>
        <v>4.05</v>
      </c>
      <c r="F561" s="227">
        <f t="shared" si="24"/>
        <v>21600</v>
      </c>
    </row>
    <row r="562" spans="1:6">
      <c r="A562" s="229" t="s">
        <v>538</v>
      </c>
      <c r="B562" s="227">
        <v>170</v>
      </c>
      <c r="C562" s="227">
        <f t="shared" si="20"/>
        <v>170</v>
      </c>
      <c r="D562" s="227">
        <f t="shared" si="23"/>
        <v>3.06</v>
      </c>
      <c r="E562" s="227">
        <f t="shared" si="22"/>
        <v>3.8250000000000002</v>
      </c>
      <c r="F562" s="227">
        <f t="shared" si="24"/>
        <v>21000</v>
      </c>
    </row>
    <row r="563" spans="1:6">
      <c r="A563" s="229" t="s">
        <v>539</v>
      </c>
      <c r="B563" s="227">
        <v>180</v>
      </c>
      <c r="C563" s="227">
        <f t="shared" si="20"/>
        <v>180</v>
      </c>
      <c r="D563" s="227">
        <f t="shared" si="23"/>
        <v>3.24</v>
      </c>
      <c r="E563" s="227">
        <f t="shared" si="22"/>
        <v>4.05</v>
      </c>
      <c r="F563" s="227">
        <f t="shared" si="24"/>
        <v>21600</v>
      </c>
    </row>
    <row r="564" spans="1:6">
      <c r="A564" s="229" t="s">
        <v>540</v>
      </c>
      <c r="B564" s="227">
        <v>180</v>
      </c>
      <c r="C564" s="227">
        <f t="shared" si="20"/>
        <v>180</v>
      </c>
      <c r="D564" s="227">
        <f t="shared" si="23"/>
        <v>3.24</v>
      </c>
      <c r="E564" s="227">
        <f t="shared" si="22"/>
        <v>4.05</v>
      </c>
      <c r="F564" s="227">
        <f t="shared" si="24"/>
        <v>21600</v>
      </c>
    </row>
    <row r="565" spans="1:6">
      <c r="A565" s="229" t="s">
        <v>541</v>
      </c>
      <c r="B565" s="227">
        <v>180</v>
      </c>
      <c r="C565" s="227">
        <f t="shared" si="20"/>
        <v>180</v>
      </c>
      <c r="D565" s="227">
        <f t="shared" si="23"/>
        <v>3.24</v>
      </c>
      <c r="E565" s="227">
        <f t="shared" si="22"/>
        <v>4.05</v>
      </c>
      <c r="F565" s="227">
        <f t="shared" si="24"/>
        <v>21600</v>
      </c>
    </row>
    <row r="566" spans="1:6">
      <c r="A566" s="229" t="s">
        <v>542</v>
      </c>
      <c r="B566" s="227">
        <v>180</v>
      </c>
      <c r="C566" s="227">
        <f t="shared" si="20"/>
        <v>180</v>
      </c>
      <c r="D566" s="227">
        <f t="shared" si="23"/>
        <v>2.7</v>
      </c>
      <c r="E566" s="227">
        <f t="shared" si="22"/>
        <v>3.375</v>
      </c>
      <c r="F566" s="227">
        <f t="shared" si="24"/>
        <v>19800</v>
      </c>
    </row>
    <row r="567" spans="1:6">
      <c r="A567" s="229" t="s">
        <v>543</v>
      </c>
      <c r="B567" s="227">
        <v>180</v>
      </c>
      <c r="C567" s="227">
        <f t="shared" si="20"/>
        <v>180</v>
      </c>
      <c r="D567" s="227">
        <f t="shared" si="23"/>
        <v>2.16</v>
      </c>
      <c r="E567" s="227">
        <f t="shared" si="22"/>
        <v>2.7</v>
      </c>
      <c r="F567" s="227">
        <f t="shared" si="24"/>
        <v>18000</v>
      </c>
    </row>
    <row r="568" spans="1:6">
      <c r="A568" s="229" t="s">
        <v>544</v>
      </c>
      <c r="B568" s="227">
        <v>180</v>
      </c>
      <c r="C568" s="227">
        <f t="shared" si="20"/>
        <v>180</v>
      </c>
      <c r="D568" s="227">
        <f t="shared" si="23"/>
        <v>2.16</v>
      </c>
      <c r="E568" s="227">
        <f t="shared" si="22"/>
        <v>2.7</v>
      </c>
      <c r="F568" s="227">
        <f t="shared" si="24"/>
        <v>18000</v>
      </c>
    </row>
    <row r="569" spans="1:6">
      <c r="A569" s="229" t="s">
        <v>545</v>
      </c>
      <c r="B569" s="227">
        <v>150</v>
      </c>
      <c r="C569" s="227">
        <f t="shared" si="20"/>
        <v>150</v>
      </c>
      <c r="D569" s="227">
        <f t="shared" si="23"/>
        <v>1.95</v>
      </c>
      <c r="E569" s="227">
        <f t="shared" si="22"/>
        <v>2.4375</v>
      </c>
      <c r="F569" s="227">
        <f t="shared" si="24"/>
        <v>16800</v>
      </c>
    </row>
    <row r="570" spans="1:6">
      <c r="A570" s="229" t="s">
        <v>546</v>
      </c>
      <c r="B570" s="227">
        <v>120</v>
      </c>
      <c r="C570" s="227">
        <f t="shared" si="20"/>
        <v>120</v>
      </c>
      <c r="D570" s="227">
        <f t="shared" si="23"/>
        <v>2.16</v>
      </c>
      <c r="E570" s="227">
        <f t="shared" si="22"/>
        <v>2.7</v>
      </c>
      <c r="F570" s="227">
        <f t="shared" si="24"/>
        <v>18000</v>
      </c>
    </row>
    <row r="571" spans="1:6">
      <c r="A571" s="229" t="s">
        <v>547</v>
      </c>
      <c r="B571" s="227">
        <v>120</v>
      </c>
      <c r="C571" s="227">
        <f t="shared" si="20"/>
        <v>120</v>
      </c>
      <c r="D571" s="227">
        <f t="shared" si="23"/>
        <v>0.96</v>
      </c>
      <c r="E571" s="227">
        <f t="shared" si="22"/>
        <v>1.2</v>
      </c>
      <c r="F571" s="227">
        <f t="shared" si="24"/>
        <v>12000</v>
      </c>
    </row>
    <row r="572" spans="1:6">
      <c r="A572" s="229" t="s">
        <v>548</v>
      </c>
      <c r="B572" s="227">
        <v>130</v>
      </c>
      <c r="C572" s="227">
        <f t="shared" si="20"/>
        <v>130</v>
      </c>
      <c r="D572" s="227">
        <f t="shared" si="23"/>
        <v>1.56</v>
      </c>
      <c r="E572" s="227">
        <f t="shared" si="22"/>
        <v>1.95</v>
      </c>
      <c r="F572" s="227">
        <f t="shared" si="24"/>
        <v>15000</v>
      </c>
    </row>
    <row r="573" spans="1:6">
      <c r="A573" s="229" t="s">
        <v>549</v>
      </c>
      <c r="B573" s="227">
        <v>180</v>
      </c>
      <c r="C573" s="227">
        <f t="shared" si="20"/>
        <v>180</v>
      </c>
      <c r="D573" s="227">
        <f t="shared" si="23"/>
        <v>2.16</v>
      </c>
      <c r="E573" s="227">
        <f t="shared" si="22"/>
        <v>2.7</v>
      </c>
      <c r="F573" s="227">
        <f t="shared" si="24"/>
        <v>18000</v>
      </c>
    </row>
    <row r="574" spans="1:6">
      <c r="A574" s="229" t="s">
        <v>550</v>
      </c>
      <c r="B574" s="227">
        <v>80</v>
      </c>
      <c r="C574" s="227">
        <f t="shared" si="20"/>
        <v>80</v>
      </c>
      <c r="D574" s="227">
        <f t="shared" si="23"/>
        <v>0.96</v>
      </c>
      <c r="E574" s="227">
        <f t="shared" si="22"/>
        <v>1.2</v>
      </c>
      <c r="F574" s="227">
        <f t="shared" si="24"/>
        <v>12000</v>
      </c>
    </row>
    <row r="575" spans="1:6">
      <c r="A575" s="229" t="s">
        <v>551</v>
      </c>
      <c r="B575" s="227">
        <v>120</v>
      </c>
      <c r="C575" s="227">
        <f t="shared" si="20"/>
        <v>120</v>
      </c>
      <c r="D575" s="227">
        <f t="shared" si="23"/>
        <v>1.56</v>
      </c>
      <c r="E575" s="227">
        <f t="shared" si="22"/>
        <v>1.95</v>
      </c>
      <c r="F575" s="227">
        <f t="shared" si="24"/>
        <v>15000</v>
      </c>
    </row>
    <row r="576" spans="1:6">
      <c r="A576" s="229" t="s">
        <v>552</v>
      </c>
      <c r="B576" s="227">
        <v>120</v>
      </c>
      <c r="C576" s="227">
        <f t="shared" si="20"/>
        <v>120</v>
      </c>
      <c r="D576" s="227">
        <f t="shared" si="23"/>
        <v>1.44</v>
      </c>
      <c r="E576" s="227">
        <f t="shared" si="22"/>
        <v>1.8</v>
      </c>
      <c r="F576" s="227">
        <f t="shared" si="24"/>
        <v>14400</v>
      </c>
    </row>
    <row r="577" spans="1:6">
      <c r="A577" s="229" t="s">
        <v>553</v>
      </c>
      <c r="B577" s="227">
        <v>120</v>
      </c>
      <c r="C577" s="227">
        <f t="shared" si="20"/>
        <v>120</v>
      </c>
      <c r="D577" s="227">
        <f t="shared" si="23"/>
        <v>2.04</v>
      </c>
      <c r="E577" s="227">
        <f t="shared" si="22"/>
        <v>2.5499999999999998</v>
      </c>
      <c r="F577" s="227">
        <f t="shared" si="24"/>
        <v>17400</v>
      </c>
    </row>
    <row r="578" spans="1:6">
      <c r="A578" s="229" t="s">
        <v>554</v>
      </c>
      <c r="B578" s="227">
        <v>130</v>
      </c>
      <c r="C578" s="227">
        <f t="shared" si="20"/>
        <v>130</v>
      </c>
      <c r="D578" s="227">
        <f t="shared" si="23"/>
        <v>2.08</v>
      </c>
      <c r="E578" s="227">
        <f t="shared" si="22"/>
        <v>2.6</v>
      </c>
      <c r="F578" s="227">
        <f t="shared" si="24"/>
        <v>17400</v>
      </c>
    </row>
    <row r="579" spans="1:6">
      <c r="A579" s="229" t="s">
        <v>555</v>
      </c>
      <c r="B579" s="227">
        <v>120</v>
      </c>
      <c r="C579" s="227">
        <f t="shared" si="20"/>
        <v>120</v>
      </c>
      <c r="D579" s="227">
        <f t="shared" si="23"/>
        <v>1.92</v>
      </c>
      <c r="E579" s="227">
        <f t="shared" si="22"/>
        <v>2.4</v>
      </c>
      <c r="F579" s="227">
        <f t="shared" si="24"/>
        <v>16800</v>
      </c>
    </row>
    <row r="580" spans="1:6">
      <c r="A580" s="229" t="s">
        <v>556</v>
      </c>
      <c r="B580" s="227">
        <v>170</v>
      </c>
      <c r="C580" s="227">
        <f t="shared" si="20"/>
        <v>170</v>
      </c>
      <c r="D580" s="227">
        <f t="shared" si="23"/>
        <v>2.72</v>
      </c>
      <c r="E580" s="227">
        <f t="shared" si="22"/>
        <v>3.4</v>
      </c>
      <c r="F580" s="227">
        <f t="shared" si="24"/>
        <v>19800</v>
      </c>
    </row>
    <row r="581" spans="1:6">
      <c r="A581" s="229" t="s">
        <v>557</v>
      </c>
      <c r="B581" s="227">
        <v>160</v>
      </c>
      <c r="C581" s="227">
        <f t="shared" ref="C581:C644" si="25">B581</f>
        <v>160</v>
      </c>
      <c r="D581" s="227">
        <f t="shared" si="23"/>
        <v>2.56</v>
      </c>
      <c r="E581" s="227">
        <f t="shared" ref="E581:E644" si="26">D581*$C$513</f>
        <v>3.2</v>
      </c>
      <c r="F581" s="227">
        <f t="shared" si="24"/>
        <v>19200</v>
      </c>
    </row>
    <row r="582" spans="1:6">
      <c r="A582" s="229" t="s">
        <v>558</v>
      </c>
      <c r="B582" s="227">
        <v>160</v>
      </c>
      <c r="C582" s="227">
        <f t="shared" si="25"/>
        <v>160</v>
      </c>
      <c r="D582" s="227">
        <f t="shared" si="23"/>
        <v>2.56</v>
      </c>
      <c r="E582" s="227">
        <f t="shared" si="26"/>
        <v>3.2</v>
      </c>
      <c r="F582" s="227">
        <f t="shared" si="24"/>
        <v>19200</v>
      </c>
    </row>
    <row r="583" spans="1:6">
      <c r="A583" s="229" t="s">
        <v>559</v>
      </c>
      <c r="B583" s="227">
        <v>160</v>
      </c>
      <c r="C583" s="227">
        <f t="shared" si="25"/>
        <v>160</v>
      </c>
      <c r="D583" s="227">
        <f t="shared" si="23"/>
        <v>2.56</v>
      </c>
      <c r="E583" s="227">
        <f t="shared" si="26"/>
        <v>3.2</v>
      </c>
      <c r="F583" s="227">
        <f t="shared" si="24"/>
        <v>19200</v>
      </c>
    </row>
    <row r="584" spans="1:6">
      <c r="A584" s="229" t="s">
        <v>560</v>
      </c>
      <c r="B584" s="227">
        <v>160</v>
      </c>
      <c r="C584" s="227">
        <f t="shared" si="25"/>
        <v>160</v>
      </c>
      <c r="D584" s="227">
        <f t="shared" si="23"/>
        <v>2.56</v>
      </c>
      <c r="E584" s="227">
        <f t="shared" si="26"/>
        <v>3.2</v>
      </c>
      <c r="F584" s="227">
        <f t="shared" si="24"/>
        <v>19200</v>
      </c>
    </row>
    <row r="585" spans="1:6">
      <c r="A585" s="229" t="s">
        <v>561</v>
      </c>
      <c r="B585" s="227">
        <v>160</v>
      </c>
      <c r="C585" s="227">
        <f t="shared" si="25"/>
        <v>160</v>
      </c>
      <c r="D585" s="227">
        <f t="shared" si="23"/>
        <v>1.92</v>
      </c>
      <c r="E585" s="227">
        <f t="shared" si="26"/>
        <v>2.4</v>
      </c>
      <c r="F585" s="227">
        <f t="shared" si="24"/>
        <v>16800</v>
      </c>
    </row>
    <row r="586" spans="1:6">
      <c r="A586" s="229" t="s">
        <v>562</v>
      </c>
      <c r="B586" s="227">
        <v>160</v>
      </c>
      <c r="C586" s="227">
        <f t="shared" si="25"/>
        <v>160</v>
      </c>
      <c r="D586" s="227">
        <f t="shared" si="23"/>
        <v>2.56</v>
      </c>
      <c r="E586" s="227">
        <f t="shared" si="26"/>
        <v>3.2</v>
      </c>
      <c r="F586" s="227">
        <f t="shared" si="24"/>
        <v>19200</v>
      </c>
    </row>
    <row r="587" spans="1:6">
      <c r="A587" s="229" t="s">
        <v>563</v>
      </c>
      <c r="B587" s="227">
        <v>160</v>
      </c>
      <c r="C587" s="227">
        <f t="shared" si="25"/>
        <v>160</v>
      </c>
      <c r="D587" s="227">
        <f t="shared" si="23"/>
        <v>2.56</v>
      </c>
      <c r="E587" s="227">
        <f t="shared" si="26"/>
        <v>3.2</v>
      </c>
      <c r="F587" s="227">
        <f t="shared" si="24"/>
        <v>19200</v>
      </c>
    </row>
    <row r="588" spans="1:6">
      <c r="A588" s="229" t="s">
        <v>564</v>
      </c>
      <c r="B588" s="227">
        <v>120</v>
      </c>
      <c r="C588" s="227">
        <f t="shared" si="25"/>
        <v>120</v>
      </c>
      <c r="D588" s="227">
        <f t="shared" ref="D588:D626" si="27">B588*C588/10000</f>
        <v>1.44</v>
      </c>
      <c r="E588" s="227">
        <f t="shared" si="26"/>
        <v>1.8</v>
      </c>
      <c r="F588" s="227">
        <f t="shared" ref="F588:F626" si="28">(B588*2+C588*2)*30</f>
        <v>14400</v>
      </c>
    </row>
    <row r="589" spans="1:6">
      <c r="A589" s="229" t="s">
        <v>565</v>
      </c>
      <c r="B589" s="227">
        <v>160</v>
      </c>
      <c r="C589" s="227">
        <f t="shared" si="25"/>
        <v>160</v>
      </c>
      <c r="D589" s="227">
        <f t="shared" si="27"/>
        <v>2.56</v>
      </c>
      <c r="E589" s="227">
        <f t="shared" si="26"/>
        <v>3.2</v>
      </c>
      <c r="F589" s="227">
        <f t="shared" si="28"/>
        <v>19200</v>
      </c>
    </row>
    <row r="590" spans="1:6">
      <c r="A590" s="229" t="s">
        <v>566</v>
      </c>
      <c r="B590" s="227">
        <v>160</v>
      </c>
      <c r="C590" s="227">
        <f t="shared" si="25"/>
        <v>160</v>
      </c>
      <c r="D590" s="227">
        <f t="shared" si="27"/>
        <v>2.56</v>
      </c>
      <c r="E590" s="227">
        <f t="shared" si="26"/>
        <v>3.2</v>
      </c>
      <c r="F590" s="227">
        <f t="shared" si="28"/>
        <v>19200</v>
      </c>
    </row>
    <row r="591" spans="1:6">
      <c r="A591" s="229" t="s">
        <v>567</v>
      </c>
      <c r="B591" s="227">
        <v>160</v>
      </c>
      <c r="C591" s="227">
        <f t="shared" si="25"/>
        <v>160</v>
      </c>
      <c r="D591" s="227">
        <f t="shared" si="27"/>
        <v>2.56</v>
      </c>
      <c r="E591" s="227">
        <f t="shared" si="26"/>
        <v>3.2</v>
      </c>
      <c r="F591" s="227">
        <f t="shared" si="28"/>
        <v>19200</v>
      </c>
    </row>
    <row r="592" spans="1:6">
      <c r="A592" s="229" t="s">
        <v>568</v>
      </c>
      <c r="B592" s="227">
        <v>160</v>
      </c>
      <c r="C592" s="227">
        <f t="shared" si="25"/>
        <v>160</v>
      </c>
      <c r="D592" s="227">
        <f t="shared" si="27"/>
        <v>2.56</v>
      </c>
      <c r="E592" s="227">
        <f t="shared" si="26"/>
        <v>3.2</v>
      </c>
      <c r="F592" s="227">
        <f t="shared" si="28"/>
        <v>19200</v>
      </c>
    </row>
    <row r="593" spans="1:6">
      <c r="A593" s="229" t="s">
        <v>569</v>
      </c>
      <c r="B593" s="227">
        <v>160</v>
      </c>
      <c r="C593" s="227">
        <f t="shared" si="25"/>
        <v>160</v>
      </c>
      <c r="D593" s="227">
        <f t="shared" si="27"/>
        <v>2.56</v>
      </c>
      <c r="E593" s="227">
        <f t="shared" si="26"/>
        <v>3.2</v>
      </c>
      <c r="F593" s="227">
        <f t="shared" si="28"/>
        <v>19200</v>
      </c>
    </row>
    <row r="594" spans="1:6">
      <c r="A594" s="229" t="s">
        <v>570</v>
      </c>
      <c r="B594" s="227">
        <v>160</v>
      </c>
      <c r="C594" s="227">
        <f t="shared" si="25"/>
        <v>160</v>
      </c>
      <c r="D594" s="227">
        <f t="shared" si="27"/>
        <v>2.56</v>
      </c>
      <c r="E594" s="227">
        <f t="shared" si="26"/>
        <v>3.2</v>
      </c>
      <c r="F594" s="227">
        <f t="shared" si="28"/>
        <v>19200</v>
      </c>
    </row>
    <row r="595" spans="1:6">
      <c r="A595" s="229" t="s">
        <v>571</v>
      </c>
      <c r="B595" s="227">
        <v>160</v>
      </c>
      <c r="C595" s="227">
        <f t="shared" si="25"/>
        <v>160</v>
      </c>
      <c r="D595" s="227">
        <f t="shared" si="27"/>
        <v>2.56</v>
      </c>
      <c r="E595" s="227">
        <f t="shared" si="26"/>
        <v>3.2</v>
      </c>
      <c r="F595" s="227">
        <f t="shared" si="28"/>
        <v>19200</v>
      </c>
    </row>
    <row r="596" spans="1:6">
      <c r="A596" s="229" t="s">
        <v>572</v>
      </c>
      <c r="B596" s="227">
        <v>160</v>
      </c>
      <c r="C596" s="227">
        <f t="shared" si="25"/>
        <v>160</v>
      </c>
      <c r="D596" s="227">
        <f t="shared" si="27"/>
        <v>2.56</v>
      </c>
      <c r="E596" s="227">
        <f t="shared" si="26"/>
        <v>3.2</v>
      </c>
      <c r="F596" s="227">
        <f t="shared" si="28"/>
        <v>19200</v>
      </c>
    </row>
    <row r="597" spans="1:6">
      <c r="A597" s="229" t="s">
        <v>573</v>
      </c>
      <c r="B597" s="227">
        <v>160</v>
      </c>
      <c r="C597" s="227">
        <f t="shared" si="25"/>
        <v>160</v>
      </c>
      <c r="D597" s="227">
        <f t="shared" si="27"/>
        <v>2.56</v>
      </c>
      <c r="E597" s="227">
        <f t="shared" si="26"/>
        <v>3.2</v>
      </c>
      <c r="F597" s="227">
        <f t="shared" si="28"/>
        <v>19200</v>
      </c>
    </row>
    <row r="598" spans="1:6">
      <c r="A598" s="229" t="s">
        <v>574</v>
      </c>
      <c r="B598" s="227">
        <v>160</v>
      </c>
      <c r="C598" s="227">
        <f t="shared" si="25"/>
        <v>160</v>
      </c>
      <c r="D598" s="227">
        <f t="shared" si="27"/>
        <v>2.56</v>
      </c>
      <c r="E598" s="227">
        <f t="shared" si="26"/>
        <v>3.2</v>
      </c>
      <c r="F598" s="227">
        <f t="shared" si="28"/>
        <v>19200</v>
      </c>
    </row>
    <row r="599" spans="1:6">
      <c r="A599" s="229" t="s">
        <v>575</v>
      </c>
      <c r="B599" s="227">
        <v>190</v>
      </c>
      <c r="C599" s="227">
        <f t="shared" si="25"/>
        <v>190</v>
      </c>
      <c r="D599" s="227">
        <f t="shared" si="27"/>
        <v>3.61</v>
      </c>
      <c r="E599" s="227">
        <f t="shared" si="26"/>
        <v>4.5125000000000002</v>
      </c>
      <c r="F599" s="227">
        <f t="shared" si="28"/>
        <v>22800</v>
      </c>
    </row>
    <row r="600" spans="1:6">
      <c r="A600" s="229" t="s">
        <v>576</v>
      </c>
      <c r="B600" s="227">
        <v>80</v>
      </c>
      <c r="C600" s="227">
        <f t="shared" si="25"/>
        <v>80</v>
      </c>
      <c r="D600" s="227">
        <f t="shared" si="27"/>
        <v>0.64</v>
      </c>
      <c r="E600" s="227">
        <f t="shared" si="26"/>
        <v>0.8</v>
      </c>
      <c r="F600" s="227">
        <f t="shared" si="28"/>
        <v>9600</v>
      </c>
    </row>
    <row r="601" spans="1:6">
      <c r="A601" s="229" t="s">
        <v>577</v>
      </c>
      <c r="B601" s="227">
        <v>120</v>
      </c>
      <c r="C601" s="227">
        <f t="shared" si="25"/>
        <v>120</v>
      </c>
      <c r="D601" s="227">
        <f t="shared" si="27"/>
        <v>1.44</v>
      </c>
      <c r="E601" s="227">
        <f t="shared" si="26"/>
        <v>1.8</v>
      </c>
      <c r="F601" s="227">
        <f t="shared" si="28"/>
        <v>14400</v>
      </c>
    </row>
    <row r="602" spans="1:6">
      <c r="A602" s="229" t="s">
        <v>578</v>
      </c>
      <c r="B602" s="227">
        <v>160</v>
      </c>
      <c r="C602" s="227">
        <f t="shared" si="25"/>
        <v>160</v>
      </c>
      <c r="D602" s="227">
        <f t="shared" si="27"/>
        <v>2.56</v>
      </c>
      <c r="E602" s="227">
        <f t="shared" si="26"/>
        <v>3.2</v>
      </c>
      <c r="F602" s="227">
        <f t="shared" si="28"/>
        <v>19200</v>
      </c>
    </row>
    <row r="603" spans="1:6">
      <c r="A603" s="229" t="s">
        <v>579</v>
      </c>
      <c r="B603" s="227">
        <v>160</v>
      </c>
      <c r="C603" s="227">
        <f t="shared" si="25"/>
        <v>160</v>
      </c>
      <c r="D603" s="227">
        <f t="shared" si="27"/>
        <v>2.56</v>
      </c>
      <c r="E603" s="227">
        <f t="shared" si="26"/>
        <v>3.2</v>
      </c>
      <c r="F603" s="227">
        <f t="shared" si="28"/>
        <v>19200</v>
      </c>
    </row>
    <row r="604" spans="1:6">
      <c r="A604" s="229" t="s">
        <v>580</v>
      </c>
      <c r="B604" s="227">
        <v>160</v>
      </c>
      <c r="C604" s="227">
        <f t="shared" si="25"/>
        <v>160</v>
      </c>
      <c r="D604" s="227">
        <f t="shared" si="27"/>
        <v>2.56</v>
      </c>
      <c r="E604" s="227">
        <f t="shared" si="26"/>
        <v>3.2</v>
      </c>
      <c r="F604" s="227">
        <f t="shared" si="28"/>
        <v>19200</v>
      </c>
    </row>
    <row r="605" spans="1:6">
      <c r="A605" s="229" t="s">
        <v>581</v>
      </c>
      <c r="B605" s="227">
        <v>120</v>
      </c>
      <c r="C605" s="227">
        <f t="shared" si="25"/>
        <v>120</v>
      </c>
      <c r="D605" s="227">
        <f t="shared" si="27"/>
        <v>1.44</v>
      </c>
      <c r="E605" s="227">
        <f t="shared" si="26"/>
        <v>1.8</v>
      </c>
      <c r="F605" s="227">
        <f t="shared" si="28"/>
        <v>14400</v>
      </c>
    </row>
    <row r="606" spans="1:6">
      <c r="A606" s="229" t="s">
        <v>582</v>
      </c>
      <c r="B606" s="227">
        <v>120</v>
      </c>
      <c r="C606" s="227">
        <f t="shared" si="25"/>
        <v>120</v>
      </c>
      <c r="D606" s="227">
        <f t="shared" si="27"/>
        <v>1.44</v>
      </c>
      <c r="E606" s="227">
        <f t="shared" si="26"/>
        <v>1.8</v>
      </c>
      <c r="F606" s="227">
        <f t="shared" si="28"/>
        <v>14400</v>
      </c>
    </row>
    <row r="607" spans="1:6">
      <c r="A607" s="229" t="s">
        <v>583</v>
      </c>
      <c r="B607" s="227">
        <v>130</v>
      </c>
      <c r="C607" s="227">
        <f t="shared" si="25"/>
        <v>130</v>
      </c>
      <c r="D607" s="227">
        <f t="shared" si="27"/>
        <v>1.69</v>
      </c>
      <c r="E607" s="227">
        <f t="shared" si="26"/>
        <v>2.1124999999999998</v>
      </c>
      <c r="F607" s="227">
        <f t="shared" si="28"/>
        <v>15600</v>
      </c>
    </row>
    <row r="608" spans="1:6">
      <c r="A608" s="229" t="s">
        <v>584</v>
      </c>
      <c r="B608" s="227">
        <v>200</v>
      </c>
      <c r="C608" s="227">
        <f t="shared" si="25"/>
        <v>200</v>
      </c>
      <c r="D608" s="227">
        <f t="shared" si="27"/>
        <v>4</v>
      </c>
      <c r="E608" s="227">
        <f t="shared" si="26"/>
        <v>5</v>
      </c>
      <c r="F608" s="227">
        <f t="shared" si="28"/>
        <v>24000</v>
      </c>
    </row>
    <row r="609" spans="1:6">
      <c r="A609" s="229" t="s">
        <v>585</v>
      </c>
      <c r="B609" s="227">
        <v>150</v>
      </c>
      <c r="C609" s="227">
        <f t="shared" si="25"/>
        <v>150</v>
      </c>
      <c r="D609" s="227">
        <f t="shared" si="27"/>
        <v>2.25</v>
      </c>
      <c r="E609" s="227">
        <f t="shared" si="26"/>
        <v>2.8125</v>
      </c>
      <c r="F609" s="227">
        <f t="shared" si="28"/>
        <v>18000</v>
      </c>
    </row>
    <row r="610" spans="1:6">
      <c r="A610" s="229" t="s">
        <v>586</v>
      </c>
      <c r="B610" s="227">
        <v>160</v>
      </c>
      <c r="C610" s="227">
        <f t="shared" si="25"/>
        <v>160</v>
      </c>
      <c r="D610" s="227">
        <f t="shared" si="27"/>
        <v>2.56</v>
      </c>
      <c r="E610" s="227">
        <f t="shared" si="26"/>
        <v>3.2</v>
      </c>
      <c r="F610" s="227">
        <f t="shared" si="28"/>
        <v>19200</v>
      </c>
    </row>
    <row r="611" spans="1:6">
      <c r="A611" s="229" t="s">
        <v>587</v>
      </c>
      <c r="B611" s="227">
        <v>160</v>
      </c>
      <c r="C611" s="227">
        <f t="shared" si="25"/>
        <v>160</v>
      </c>
      <c r="D611" s="227">
        <f t="shared" si="27"/>
        <v>2.56</v>
      </c>
      <c r="E611" s="227">
        <f t="shared" si="26"/>
        <v>3.2</v>
      </c>
      <c r="F611" s="227">
        <f t="shared" si="28"/>
        <v>19200</v>
      </c>
    </row>
    <row r="612" spans="1:6">
      <c r="A612" s="229" t="s">
        <v>588</v>
      </c>
      <c r="B612" s="227">
        <v>170</v>
      </c>
      <c r="C612" s="227">
        <f t="shared" si="25"/>
        <v>170</v>
      </c>
      <c r="D612" s="227">
        <f t="shared" si="27"/>
        <v>2.89</v>
      </c>
      <c r="E612" s="227">
        <f t="shared" si="26"/>
        <v>3.6124999999999998</v>
      </c>
      <c r="F612" s="227">
        <f t="shared" si="28"/>
        <v>20400</v>
      </c>
    </row>
    <row r="613" spans="1:6">
      <c r="A613" s="229" t="s">
        <v>589</v>
      </c>
      <c r="B613" s="227">
        <v>150</v>
      </c>
      <c r="C613" s="227">
        <f t="shared" si="25"/>
        <v>150</v>
      </c>
      <c r="D613" s="227">
        <f t="shared" si="27"/>
        <v>2.25</v>
      </c>
      <c r="E613" s="227">
        <f t="shared" si="26"/>
        <v>2.8125</v>
      </c>
      <c r="F613" s="227">
        <f t="shared" si="28"/>
        <v>18000</v>
      </c>
    </row>
    <row r="614" spans="1:6">
      <c r="A614" s="229" t="s">
        <v>590</v>
      </c>
      <c r="B614" s="227">
        <v>130</v>
      </c>
      <c r="C614" s="227">
        <f t="shared" si="25"/>
        <v>130</v>
      </c>
      <c r="D614" s="227">
        <f t="shared" si="27"/>
        <v>1.69</v>
      </c>
      <c r="E614" s="227">
        <f t="shared" si="26"/>
        <v>2.1124999999999998</v>
      </c>
      <c r="F614" s="227">
        <f t="shared" si="28"/>
        <v>15600</v>
      </c>
    </row>
    <row r="615" spans="1:6">
      <c r="A615" s="229" t="s">
        <v>591</v>
      </c>
      <c r="B615" s="227">
        <v>130</v>
      </c>
      <c r="C615" s="227">
        <f t="shared" si="25"/>
        <v>130</v>
      </c>
      <c r="D615" s="227">
        <f t="shared" si="27"/>
        <v>1.69</v>
      </c>
      <c r="E615" s="227">
        <f t="shared" si="26"/>
        <v>2.1124999999999998</v>
      </c>
      <c r="F615" s="227">
        <f t="shared" si="28"/>
        <v>15600</v>
      </c>
    </row>
    <row r="616" spans="1:6">
      <c r="A616" s="229" t="s">
        <v>592</v>
      </c>
      <c r="B616" s="227">
        <v>130</v>
      </c>
      <c r="C616" s="227">
        <f t="shared" si="25"/>
        <v>130</v>
      </c>
      <c r="D616" s="227">
        <f t="shared" si="27"/>
        <v>1.69</v>
      </c>
      <c r="E616" s="227">
        <f t="shared" si="26"/>
        <v>2.1124999999999998</v>
      </c>
      <c r="F616" s="227">
        <f t="shared" si="28"/>
        <v>15600</v>
      </c>
    </row>
    <row r="617" spans="1:6">
      <c r="A617" s="229" t="s">
        <v>593</v>
      </c>
      <c r="B617" s="227">
        <v>140</v>
      </c>
      <c r="C617" s="227">
        <f t="shared" si="25"/>
        <v>140</v>
      </c>
      <c r="D617" s="227">
        <f t="shared" si="27"/>
        <v>1.96</v>
      </c>
      <c r="E617" s="227">
        <f t="shared" si="26"/>
        <v>2.4500000000000002</v>
      </c>
      <c r="F617" s="227">
        <f t="shared" si="28"/>
        <v>16800</v>
      </c>
    </row>
    <row r="618" spans="1:6">
      <c r="A618" s="229" t="s">
        <v>594</v>
      </c>
      <c r="B618" s="227">
        <v>140</v>
      </c>
      <c r="C618" s="227">
        <f t="shared" si="25"/>
        <v>140</v>
      </c>
      <c r="D618" s="227">
        <f t="shared" si="27"/>
        <v>1.96</v>
      </c>
      <c r="E618" s="227">
        <f t="shared" si="26"/>
        <v>2.4500000000000002</v>
      </c>
      <c r="F618" s="227">
        <f t="shared" si="28"/>
        <v>16800</v>
      </c>
    </row>
    <row r="619" spans="1:6">
      <c r="A619" s="229" t="s">
        <v>595</v>
      </c>
      <c r="B619" s="227">
        <v>150</v>
      </c>
      <c r="C619" s="227">
        <f t="shared" si="25"/>
        <v>150</v>
      </c>
      <c r="D619" s="227">
        <f t="shared" si="27"/>
        <v>2.25</v>
      </c>
      <c r="E619" s="227">
        <f t="shared" si="26"/>
        <v>2.8125</v>
      </c>
      <c r="F619" s="227">
        <f t="shared" si="28"/>
        <v>18000</v>
      </c>
    </row>
    <row r="620" spans="1:6">
      <c r="A620" s="229" t="s">
        <v>596</v>
      </c>
      <c r="B620" s="227">
        <v>150</v>
      </c>
      <c r="C620" s="227">
        <f t="shared" si="25"/>
        <v>150</v>
      </c>
      <c r="D620" s="227">
        <f t="shared" si="27"/>
        <v>2.25</v>
      </c>
      <c r="E620" s="227">
        <f t="shared" si="26"/>
        <v>2.8125</v>
      </c>
      <c r="F620" s="227">
        <f t="shared" si="28"/>
        <v>18000</v>
      </c>
    </row>
    <row r="621" spans="1:6">
      <c r="A621" s="229" t="s">
        <v>597</v>
      </c>
      <c r="B621" s="227">
        <v>160</v>
      </c>
      <c r="C621" s="227">
        <f t="shared" si="25"/>
        <v>160</v>
      </c>
      <c r="D621" s="227">
        <f t="shared" si="27"/>
        <v>2.56</v>
      </c>
      <c r="E621" s="227">
        <f t="shared" si="26"/>
        <v>3.2</v>
      </c>
      <c r="F621" s="227">
        <f t="shared" si="28"/>
        <v>19200</v>
      </c>
    </row>
    <row r="622" spans="1:6">
      <c r="A622" s="229" t="s">
        <v>598</v>
      </c>
      <c r="B622" s="227">
        <v>170</v>
      </c>
      <c r="C622" s="227">
        <f t="shared" si="25"/>
        <v>170</v>
      </c>
      <c r="D622" s="227">
        <f t="shared" si="27"/>
        <v>2.89</v>
      </c>
      <c r="E622" s="227">
        <f t="shared" si="26"/>
        <v>3.6124999999999998</v>
      </c>
      <c r="F622" s="227">
        <f t="shared" si="28"/>
        <v>20400</v>
      </c>
    </row>
    <row r="623" spans="1:6">
      <c r="A623" s="229" t="s">
        <v>599</v>
      </c>
      <c r="B623" s="227">
        <v>120</v>
      </c>
      <c r="C623" s="227">
        <f t="shared" si="25"/>
        <v>120</v>
      </c>
      <c r="D623" s="227">
        <f t="shared" si="27"/>
        <v>1.44</v>
      </c>
      <c r="E623" s="227">
        <f t="shared" si="26"/>
        <v>1.8</v>
      </c>
      <c r="F623" s="227">
        <f t="shared" si="28"/>
        <v>14400</v>
      </c>
    </row>
    <row r="624" spans="1:6">
      <c r="A624" s="229" t="s">
        <v>600</v>
      </c>
      <c r="B624" s="227">
        <v>120</v>
      </c>
      <c r="C624" s="227">
        <f t="shared" si="25"/>
        <v>120</v>
      </c>
      <c r="D624" s="227">
        <f t="shared" si="27"/>
        <v>1.44</v>
      </c>
      <c r="E624" s="227">
        <f t="shared" si="26"/>
        <v>1.8</v>
      </c>
      <c r="F624" s="227">
        <f t="shared" si="28"/>
        <v>14400</v>
      </c>
    </row>
    <row r="625" spans="1:6">
      <c r="A625" s="229" t="s">
        <v>601</v>
      </c>
      <c r="B625" s="227">
        <v>160</v>
      </c>
      <c r="C625" s="227">
        <f t="shared" si="25"/>
        <v>160</v>
      </c>
      <c r="D625" s="227">
        <f t="shared" si="27"/>
        <v>2.56</v>
      </c>
      <c r="E625" s="227">
        <f t="shared" si="26"/>
        <v>3.2</v>
      </c>
      <c r="F625" s="227">
        <f t="shared" si="28"/>
        <v>19200</v>
      </c>
    </row>
    <row r="626" spans="1:6">
      <c r="A626" s="229" t="s">
        <v>602</v>
      </c>
      <c r="B626" s="227">
        <v>170</v>
      </c>
      <c r="C626" s="227">
        <f t="shared" si="25"/>
        <v>170</v>
      </c>
      <c r="D626" s="227">
        <f t="shared" si="27"/>
        <v>2.89</v>
      </c>
      <c r="E626" s="227">
        <f t="shared" si="26"/>
        <v>3.6124999999999998</v>
      </c>
      <c r="F626" s="227">
        <f t="shared" si="28"/>
        <v>20400</v>
      </c>
    </row>
    <row r="627" spans="1:6">
      <c r="A627" s="229" t="s">
        <v>603</v>
      </c>
      <c r="B627" s="227">
        <v>130</v>
      </c>
      <c r="C627" s="227">
        <f t="shared" si="25"/>
        <v>130</v>
      </c>
      <c r="D627" s="227">
        <f t="shared" ref="D627:D657" si="29">B628*C627/10000</f>
        <v>1.82</v>
      </c>
      <c r="E627" s="227">
        <f t="shared" si="26"/>
        <v>2.2749999999999999</v>
      </c>
      <c r="F627" s="227">
        <f t="shared" ref="F627:F657" si="30">(B628*2+C627*2)*30</f>
        <v>16200</v>
      </c>
    </row>
    <row r="628" spans="1:6">
      <c r="A628" s="229" t="s">
        <v>604</v>
      </c>
      <c r="B628" s="227">
        <v>140</v>
      </c>
      <c r="C628" s="227">
        <f t="shared" si="25"/>
        <v>140</v>
      </c>
      <c r="D628" s="227">
        <f t="shared" si="29"/>
        <v>2.2400000000000002</v>
      </c>
      <c r="E628" s="227">
        <f t="shared" si="26"/>
        <v>2.8</v>
      </c>
      <c r="F628" s="227">
        <f t="shared" si="30"/>
        <v>18000</v>
      </c>
    </row>
    <row r="629" spans="1:6">
      <c r="A629" s="229" t="s">
        <v>605</v>
      </c>
      <c r="B629" s="227">
        <v>160</v>
      </c>
      <c r="C629" s="227">
        <f t="shared" si="25"/>
        <v>160</v>
      </c>
      <c r="D629" s="227">
        <f t="shared" si="29"/>
        <v>3.2</v>
      </c>
      <c r="E629" s="227">
        <f t="shared" si="26"/>
        <v>4</v>
      </c>
      <c r="F629" s="227">
        <f t="shared" si="30"/>
        <v>21600</v>
      </c>
    </row>
    <row r="630" spans="1:6">
      <c r="A630" s="229" t="s">
        <v>606</v>
      </c>
      <c r="B630" s="227">
        <v>200</v>
      </c>
      <c r="C630" s="227">
        <f t="shared" si="25"/>
        <v>200</v>
      </c>
      <c r="D630" s="227">
        <f t="shared" si="29"/>
        <v>2.6</v>
      </c>
      <c r="E630" s="227">
        <f t="shared" si="26"/>
        <v>3.25</v>
      </c>
      <c r="F630" s="227">
        <f t="shared" si="30"/>
        <v>19800</v>
      </c>
    </row>
    <row r="631" spans="1:6">
      <c r="A631" s="229" t="s">
        <v>607</v>
      </c>
      <c r="B631" s="227">
        <v>130</v>
      </c>
      <c r="C631" s="227">
        <f t="shared" si="25"/>
        <v>130</v>
      </c>
      <c r="D631" s="227">
        <f t="shared" si="29"/>
        <v>1.3</v>
      </c>
      <c r="E631" s="227">
        <f t="shared" si="26"/>
        <v>1.625</v>
      </c>
      <c r="F631" s="227">
        <f t="shared" si="30"/>
        <v>13800</v>
      </c>
    </row>
    <row r="632" spans="1:6">
      <c r="A632" s="229" t="s">
        <v>608</v>
      </c>
      <c r="B632" s="227">
        <v>100</v>
      </c>
      <c r="C632" s="227">
        <f t="shared" si="25"/>
        <v>100</v>
      </c>
      <c r="D632" s="227">
        <f t="shared" si="29"/>
        <v>1.2</v>
      </c>
      <c r="E632" s="227">
        <f t="shared" si="26"/>
        <v>1.5</v>
      </c>
      <c r="F632" s="227">
        <f t="shared" si="30"/>
        <v>13200</v>
      </c>
    </row>
    <row r="633" spans="1:6">
      <c r="A633" s="229" t="s">
        <v>609</v>
      </c>
      <c r="B633" s="227">
        <v>120</v>
      </c>
      <c r="C633" s="227">
        <f t="shared" si="25"/>
        <v>120</v>
      </c>
      <c r="D633" s="227">
        <f t="shared" si="29"/>
        <v>1.2</v>
      </c>
      <c r="E633" s="227">
        <f t="shared" si="26"/>
        <v>1.5</v>
      </c>
      <c r="F633" s="227">
        <f t="shared" si="30"/>
        <v>13200</v>
      </c>
    </row>
    <row r="634" spans="1:6">
      <c r="A634" s="229" t="s">
        <v>610</v>
      </c>
      <c r="B634" s="227">
        <v>100</v>
      </c>
      <c r="C634" s="227">
        <f t="shared" si="25"/>
        <v>100</v>
      </c>
      <c r="D634" s="227">
        <f t="shared" si="29"/>
        <v>1.2</v>
      </c>
      <c r="E634" s="227">
        <f t="shared" si="26"/>
        <v>1.5</v>
      </c>
      <c r="F634" s="227">
        <f t="shared" si="30"/>
        <v>13200</v>
      </c>
    </row>
    <row r="635" spans="1:6">
      <c r="A635" s="229" t="s">
        <v>611</v>
      </c>
      <c r="B635" s="227">
        <v>120</v>
      </c>
      <c r="C635" s="227">
        <f t="shared" si="25"/>
        <v>120</v>
      </c>
      <c r="D635" s="227">
        <f t="shared" si="29"/>
        <v>1.92</v>
      </c>
      <c r="E635" s="227">
        <f t="shared" si="26"/>
        <v>2.4</v>
      </c>
      <c r="F635" s="227">
        <f t="shared" si="30"/>
        <v>16800</v>
      </c>
    </row>
    <row r="636" spans="1:6">
      <c r="A636" s="229" t="s">
        <v>612</v>
      </c>
      <c r="B636" s="227">
        <v>160</v>
      </c>
      <c r="C636" s="227">
        <f t="shared" si="25"/>
        <v>160</v>
      </c>
      <c r="D636" s="227">
        <f t="shared" si="29"/>
        <v>2.72</v>
      </c>
      <c r="E636" s="227">
        <f t="shared" si="26"/>
        <v>3.4</v>
      </c>
      <c r="F636" s="227">
        <f t="shared" si="30"/>
        <v>19800</v>
      </c>
    </row>
    <row r="637" spans="1:6">
      <c r="A637" s="229" t="s">
        <v>613</v>
      </c>
      <c r="B637" s="227">
        <v>170</v>
      </c>
      <c r="C637" s="227">
        <f t="shared" si="25"/>
        <v>170</v>
      </c>
      <c r="D637" s="227">
        <f t="shared" si="29"/>
        <v>3.06</v>
      </c>
      <c r="E637" s="227">
        <f t="shared" si="26"/>
        <v>3.8250000000000002</v>
      </c>
      <c r="F637" s="227">
        <f t="shared" si="30"/>
        <v>21000</v>
      </c>
    </row>
    <row r="638" spans="1:6">
      <c r="A638" s="229" t="s">
        <v>614</v>
      </c>
      <c r="B638" s="227">
        <v>180</v>
      </c>
      <c r="C638" s="227">
        <f t="shared" si="25"/>
        <v>180</v>
      </c>
      <c r="D638" s="227">
        <f t="shared" si="29"/>
        <v>2.52</v>
      </c>
      <c r="E638" s="227">
        <f t="shared" si="26"/>
        <v>3.15</v>
      </c>
      <c r="F638" s="227">
        <f t="shared" si="30"/>
        <v>19200</v>
      </c>
    </row>
    <row r="639" spans="1:6">
      <c r="A639" s="229" t="s">
        <v>615</v>
      </c>
      <c r="B639" s="227">
        <v>140</v>
      </c>
      <c r="C639" s="227">
        <f t="shared" si="25"/>
        <v>140</v>
      </c>
      <c r="D639" s="227">
        <f t="shared" si="29"/>
        <v>1.96</v>
      </c>
      <c r="E639" s="227">
        <f t="shared" si="26"/>
        <v>2.4500000000000002</v>
      </c>
      <c r="F639" s="227">
        <f t="shared" si="30"/>
        <v>16800</v>
      </c>
    </row>
    <row r="640" spans="1:6">
      <c r="A640" s="229" t="s">
        <v>616</v>
      </c>
      <c r="B640" s="227">
        <v>140</v>
      </c>
      <c r="C640" s="227">
        <f t="shared" si="25"/>
        <v>140</v>
      </c>
      <c r="D640" s="227">
        <f t="shared" si="29"/>
        <v>1.82</v>
      </c>
      <c r="E640" s="227">
        <f t="shared" si="26"/>
        <v>2.2749999999999999</v>
      </c>
      <c r="F640" s="227">
        <f t="shared" si="30"/>
        <v>16200</v>
      </c>
    </row>
    <row r="641" spans="1:6">
      <c r="A641" s="229" t="s">
        <v>617</v>
      </c>
      <c r="B641" s="227">
        <v>130</v>
      </c>
      <c r="C641" s="227">
        <f t="shared" si="25"/>
        <v>130</v>
      </c>
      <c r="D641" s="227">
        <f t="shared" si="29"/>
        <v>1.69</v>
      </c>
      <c r="E641" s="227">
        <f t="shared" si="26"/>
        <v>2.1124999999999998</v>
      </c>
      <c r="F641" s="227">
        <f t="shared" si="30"/>
        <v>15600</v>
      </c>
    </row>
    <row r="642" spans="1:6">
      <c r="A642" s="229" t="s">
        <v>618</v>
      </c>
      <c r="B642" s="227">
        <v>130</v>
      </c>
      <c r="C642" s="227">
        <f t="shared" si="25"/>
        <v>130</v>
      </c>
      <c r="D642" s="227">
        <f t="shared" si="29"/>
        <v>1.69</v>
      </c>
      <c r="E642" s="227">
        <f t="shared" si="26"/>
        <v>2.1124999999999998</v>
      </c>
      <c r="F642" s="227">
        <f t="shared" si="30"/>
        <v>15600</v>
      </c>
    </row>
    <row r="643" spans="1:6">
      <c r="A643" s="229" t="s">
        <v>619</v>
      </c>
      <c r="B643" s="227">
        <v>130</v>
      </c>
      <c r="C643" s="227">
        <f t="shared" si="25"/>
        <v>130</v>
      </c>
      <c r="D643" s="227">
        <f t="shared" si="29"/>
        <v>1.95</v>
      </c>
      <c r="E643" s="227">
        <f t="shared" si="26"/>
        <v>2.4375</v>
      </c>
      <c r="F643" s="227">
        <f t="shared" si="30"/>
        <v>16800</v>
      </c>
    </row>
    <row r="644" spans="1:6">
      <c r="A644" s="229" t="s">
        <v>620</v>
      </c>
      <c r="B644" s="227">
        <v>150</v>
      </c>
      <c r="C644" s="227">
        <f t="shared" si="25"/>
        <v>150</v>
      </c>
      <c r="D644" s="227">
        <f t="shared" si="29"/>
        <v>2.5499999999999998</v>
      </c>
      <c r="E644" s="227">
        <f t="shared" si="26"/>
        <v>3.1875</v>
      </c>
      <c r="F644" s="227">
        <f t="shared" si="30"/>
        <v>19200</v>
      </c>
    </row>
    <row r="645" spans="1:6">
      <c r="A645" s="229" t="s">
        <v>621</v>
      </c>
      <c r="B645" s="227">
        <v>170</v>
      </c>
      <c r="C645" s="227">
        <f t="shared" ref="C645:C676" si="31">B645</f>
        <v>170</v>
      </c>
      <c r="D645" s="227">
        <f t="shared" si="29"/>
        <v>2.89</v>
      </c>
      <c r="E645" s="227">
        <f t="shared" ref="E645:E676" si="32">D645*$C$513</f>
        <v>3.6124999999999998</v>
      </c>
      <c r="F645" s="227">
        <f t="shared" si="30"/>
        <v>20400</v>
      </c>
    </row>
    <row r="646" spans="1:6">
      <c r="A646" s="229" t="s">
        <v>622</v>
      </c>
      <c r="B646" s="227">
        <v>170</v>
      </c>
      <c r="C646" s="227">
        <f t="shared" si="31"/>
        <v>170</v>
      </c>
      <c r="D646" s="227">
        <f t="shared" si="29"/>
        <v>2.89</v>
      </c>
      <c r="E646" s="227">
        <f t="shared" si="32"/>
        <v>3.6124999999999998</v>
      </c>
      <c r="F646" s="227">
        <f t="shared" si="30"/>
        <v>20400</v>
      </c>
    </row>
    <row r="647" spans="1:6">
      <c r="A647" s="229" t="s">
        <v>623</v>
      </c>
      <c r="B647" s="227">
        <v>170</v>
      </c>
      <c r="C647" s="227">
        <f t="shared" si="31"/>
        <v>170</v>
      </c>
      <c r="D647" s="227">
        <f t="shared" si="29"/>
        <v>3.06</v>
      </c>
      <c r="E647" s="227">
        <f t="shared" si="32"/>
        <v>3.8250000000000002</v>
      </c>
      <c r="F647" s="227">
        <f t="shared" si="30"/>
        <v>21000</v>
      </c>
    </row>
    <row r="648" spans="1:6">
      <c r="A648" s="229" t="s">
        <v>624</v>
      </c>
      <c r="B648" s="227">
        <v>180</v>
      </c>
      <c r="C648" s="227">
        <f t="shared" si="31"/>
        <v>180</v>
      </c>
      <c r="D648" s="227">
        <f t="shared" si="29"/>
        <v>3.06</v>
      </c>
      <c r="E648" s="227">
        <f t="shared" si="32"/>
        <v>3.8250000000000002</v>
      </c>
      <c r="F648" s="227">
        <f t="shared" si="30"/>
        <v>21000</v>
      </c>
    </row>
    <row r="649" spans="1:6">
      <c r="A649" s="229" t="s">
        <v>625</v>
      </c>
      <c r="B649" s="227">
        <v>170</v>
      </c>
      <c r="C649" s="227">
        <f t="shared" si="31"/>
        <v>170</v>
      </c>
      <c r="D649" s="227">
        <f t="shared" si="29"/>
        <v>3.06</v>
      </c>
      <c r="E649" s="227">
        <f t="shared" si="32"/>
        <v>3.8250000000000002</v>
      </c>
      <c r="F649" s="227">
        <f t="shared" si="30"/>
        <v>21000</v>
      </c>
    </row>
    <row r="650" spans="1:6">
      <c r="A650" s="229" t="s">
        <v>626</v>
      </c>
      <c r="B650" s="227">
        <v>180</v>
      </c>
      <c r="C650" s="227">
        <f t="shared" si="31"/>
        <v>180</v>
      </c>
      <c r="D650" s="227">
        <f t="shared" si="29"/>
        <v>3.24</v>
      </c>
      <c r="E650" s="227">
        <f t="shared" si="32"/>
        <v>4.05</v>
      </c>
      <c r="F650" s="227">
        <f t="shared" si="30"/>
        <v>21600</v>
      </c>
    </row>
    <row r="651" spans="1:6">
      <c r="A651" s="229" t="s">
        <v>627</v>
      </c>
      <c r="B651" s="227">
        <v>180</v>
      </c>
      <c r="C651" s="227">
        <f t="shared" si="31"/>
        <v>180</v>
      </c>
      <c r="D651" s="227">
        <f t="shared" si="29"/>
        <v>2.16</v>
      </c>
      <c r="E651" s="227">
        <f t="shared" si="32"/>
        <v>2.7</v>
      </c>
      <c r="F651" s="227">
        <f t="shared" si="30"/>
        <v>18000</v>
      </c>
    </row>
    <row r="652" spans="1:6">
      <c r="A652" s="229" t="s">
        <v>628</v>
      </c>
      <c r="B652" s="227">
        <v>120</v>
      </c>
      <c r="C652" s="227">
        <f t="shared" si="31"/>
        <v>120</v>
      </c>
      <c r="D652" s="227">
        <f t="shared" si="29"/>
        <v>1.44</v>
      </c>
      <c r="E652" s="227">
        <f t="shared" si="32"/>
        <v>1.8</v>
      </c>
      <c r="F652" s="227">
        <f t="shared" si="30"/>
        <v>14400</v>
      </c>
    </row>
    <row r="653" spans="1:6">
      <c r="A653" s="229" t="s">
        <v>629</v>
      </c>
      <c r="B653" s="227">
        <v>120</v>
      </c>
      <c r="C653" s="227">
        <f t="shared" si="31"/>
        <v>120</v>
      </c>
      <c r="D653" s="227">
        <f t="shared" si="29"/>
        <v>1.44</v>
      </c>
      <c r="E653" s="227">
        <f t="shared" si="32"/>
        <v>1.8</v>
      </c>
      <c r="F653" s="227">
        <f t="shared" si="30"/>
        <v>14400</v>
      </c>
    </row>
    <row r="654" spans="1:6">
      <c r="A654" s="229" t="s">
        <v>630</v>
      </c>
      <c r="B654" s="227">
        <v>120</v>
      </c>
      <c r="C654" s="227">
        <f t="shared" si="31"/>
        <v>120</v>
      </c>
      <c r="D654" s="227">
        <f t="shared" si="29"/>
        <v>1.8</v>
      </c>
      <c r="E654" s="227">
        <f t="shared" si="32"/>
        <v>2.25</v>
      </c>
      <c r="F654" s="227">
        <f t="shared" si="30"/>
        <v>16200</v>
      </c>
    </row>
    <row r="655" spans="1:6">
      <c r="A655" s="229" t="s">
        <v>631</v>
      </c>
      <c r="B655" s="227">
        <v>150</v>
      </c>
      <c r="C655" s="227">
        <f t="shared" si="31"/>
        <v>150</v>
      </c>
      <c r="D655" s="227">
        <f t="shared" si="29"/>
        <v>2.4</v>
      </c>
      <c r="E655" s="227">
        <f t="shared" si="32"/>
        <v>3</v>
      </c>
      <c r="F655" s="227">
        <f t="shared" si="30"/>
        <v>18600</v>
      </c>
    </row>
    <row r="656" spans="1:6">
      <c r="A656" s="229" t="s">
        <v>632</v>
      </c>
      <c r="B656" s="227">
        <v>160</v>
      </c>
      <c r="C656" s="227">
        <f t="shared" si="31"/>
        <v>160</v>
      </c>
      <c r="D656" s="227">
        <f t="shared" si="29"/>
        <v>2.4</v>
      </c>
      <c r="E656" s="227">
        <f t="shared" si="32"/>
        <v>3</v>
      </c>
      <c r="F656" s="227">
        <f t="shared" si="30"/>
        <v>18600</v>
      </c>
    </row>
    <row r="657" spans="1:6">
      <c r="A657" s="229" t="s">
        <v>633</v>
      </c>
      <c r="B657" s="227">
        <v>150</v>
      </c>
      <c r="C657" s="227">
        <f t="shared" si="31"/>
        <v>150</v>
      </c>
      <c r="D657" s="227">
        <f t="shared" si="29"/>
        <v>2.25</v>
      </c>
      <c r="E657" s="227">
        <f t="shared" si="32"/>
        <v>2.8125</v>
      </c>
      <c r="F657" s="227">
        <f t="shared" si="30"/>
        <v>18000</v>
      </c>
    </row>
    <row r="658" spans="1:6">
      <c r="A658" s="229" t="s">
        <v>634</v>
      </c>
      <c r="B658" s="227">
        <v>150</v>
      </c>
      <c r="C658" s="227">
        <f t="shared" si="31"/>
        <v>150</v>
      </c>
      <c r="D658" s="227">
        <f t="shared" ref="D658:D676" si="33">B658*C658/10000</f>
        <v>2.25</v>
      </c>
      <c r="E658" s="227">
        <f t="shared" si="32"/>
        <v>2.8125</v>
      </c>
      <c r="F658" s="227">
        <f t="shared" ref="F658:F676" si="34">(B658*2+C658*2)*30</f>
        <v>18000</v>
      </c>
    </row>
    <row r="659" spans="1:6">
      <c r="A659" s="229" t="s">
        <v>635</v>
      </c>
      <c r="B659" s="227">
        <v>150</v>
      </c>
      <c r="C659" s="227">
        <f t="shared" si="31"/>
        <v>150</v>
      </c>
      <c r="D659" s="227">
        <f t="shared" si="33"/>
        <v>2.25</v>
      </c>
      <c r="E659" s="227">
        <f t="shared" si="32"/>
        <v>2.8125</v>
      </c>
      <c r="F659" s="227">
        <f t="shared" si="34"/>
        <v>18000</v>
      </c>
    </row>
    <row r="660" spans="1:6">
      <c r="A660" s="229" t="s">
        <v>636</v>
      </c>
      <c r="B660" s="227">
        <v>150</v>
      </c>
      <c r="C660" s="227">
        <f t="shared" si="31"/>
        <v>150</v>
      </c>
      <c r="D660" s="227">
        <f t="shared" si="33"/>
        <v>2.25</v>
      </c>
      <c r="E660" s="227">
        <f t="shared" si="32"/>
        <v>2.8125</v>
      </c>
      <c r="F660" s="227">
        <f t="shared" si="34"/>
        <v>18000</v>
      </c>
    </row>
    <row r="661" spans="1:6">
      <c r="A661" s="229" t="s">
        <v>637</v>
      </c>
      <c r="B661" s="227">
        <v>150</v>
      </c>
      <c r="C661" s="227">
        <f t="shared" si="31"/>
        <v>150</v>
      </c>
      <c r="D661" s="227">
        <f t="shared" si="33"/>
        <v>2.25</v>
      </c>
      <c r="E661" s="227">
        <f t="shared" si="32"/>
        <v>2.8125</v>
      </c>
      <c r="F661" s="227">
        <f t="shared" si="34"/>
        <v>18000</v>
      </c>
    </row>
    <row r="662" spans="1:6">
      <c r="A662" s="229" t="s">
        <v>638</v>
      </c>
      <c r="B662" s="227">
        <v>160</v>
      </c>
      <c r="C662" s="227">
        <f t="shared" si="31"/>
        <v>160</v>
      </c>
      <c r="D662" s="227">
        <f t="shared" si="33"/>
        <v>2.56</v>
      </c>
      <c r="E662" s="227">
        <f t="shared" si="32"/>
        <v>3.2</v>
      </c>
      <c r="F662" s="227">
        <f t="shared" si="34"/>
        <v>19200</v>
      </c>
    </row>
    <row r="663" spans="1:6">
      <c r="A663" s="229" t="s">
        <v>639</v>
      </c>
      <c r="B663" s="227">
        <v>140</v>
      </c>
      <c r="C663" s="227">
        <f t="shared" si="31"/>
        <v>140</v>
      </c>
      <c r="D663" s="227">
        <f t="shared" si="33"/>
        <v>1.96</v>
      </c>
      <c r="E663" s="227">
        <f t="shared" si="32"/>
        <v>2.4500000000000002</v>
      </c>
      <c r="F663" s="227">
        <f t="shared" si="34"/>
        <v>16800</v>
      </c>
    </row>
    <row r="664" spans="1:6">
      <c r="A664" s="229" t="s">
        <v>640</v>
      </c>
      <c r="B664" s="227">
        <v>120</v>
      </c>
      <c r="C664" s="227">
        <f t="shared" si="31"/>
        <v>120</v>
      </c>
      <c r="D664" s="227">
        <f t="shared" si="33"/>
        <v>1.44</v>
      </c>
      <c r="E664" s="227">
        <f t="shared" si="32"/>
        <v>1.8</v>
      </c>
      <c r="F664" s="227">
        <f t="shared" si="34"/>
        <v>14400</v>
      </c>
    </row>
    <row r="665" spans="1:6">
      <c r="A665" s="229" t="s">
        <v>641</v>
      </c>
      <c r="B665" s="227">
        <v>130</v>
      </c>
      <c r="C665" s="227">
        <f t="shared" si="31"/>
        <v>130</v>
      </c>
      <c r="D665" s="227">
        <f t="shared" si="33"/>
        <v>1.69</v>
      </c>
      <c r="E665" s="227">
        <f t="shared" si="32"/>
        <v>2.1124999999999998</v>
      </c>
      <c r="F665" s="227">
        <f t="shared" si="34"/>
        <v>15600</v>
      </c>
    </row>
    <row r="666" spans="1:6">
      <c r="A666" s="229" t="s">
        <v>642</v>
      </c>
      <c r="B666" s="227">
        <v>160</v>
      </c>
      <c r="C666" s="227">
        <f t="shared" si="31"/>
        <v>160</v>
      </c>
      <c r="D666" s="227">
        <f t="shared" si="33"/>
        <v>2.56</v>
      </c>
      <c r="E666" s="227">
        <f t="shared" si="32"/>
        <v>3.2</v>
      </c>
      <c r="F666" s="227">
        <f t="shared" si="34"/>
        <v>19200</v>
      </c>
    </row>
    <row r="667" spans="1:6">
      <c r="A667" s="229" t="s">
        <v>643</v>
      </c>
      <c r="B667" s="227">
        <v>150</v>
      </c>
      <c r="C667" s="227">
        <f t="shared" si="31"/>
        <v>150</v>
      </c>
      <c r="D667" s="227">
        <f t="shared" si="33"/>
        <v>2.25</v>
      </c>
      <c r="E667" s="227">
        <f t="shared" si="32"/>
        <v>2.8125</v>
      </c>
      <c r="F667" s="227">
        <f t="shared" si="34"/>
        <v>18000</v>
      </c>
    </row>
    <row r="668" spans="1:6">
      <c r="A668" s="229" t="s">
        <v>644</v>
      </c>
      <c r="B668" s="227">
        <v>150</v>
      </c>
      <c r="C668" s="227">
        <f t="shared" si="31"/>
        <v>150</v>
      </c>
      <c r="D668" s="227">
        <f t="shared" si="33"/>
        <v>2.25</v>
      </c>
      <c r="E668" s="227">
        <f t="shared" si="32"/>
        <v>2.8125</v>
      </c>
      <c r="F668" s="227">
        <f t="shared" si="34"/>
        <v>18000</v>
      </c>
    </row>
    <row r="669" spans="1:6">
      <c r="A669" s="229" t="s">
        <v>645</v>
      </c>
      <c r="B669" s="227">
        <v>150</v>
      </c>
      <c r="C669" s="227">
        <f t="shared" si="31"/>
        <v>150</v>
      </c>
      <c r="D669" s="227">
        <f t="shared" si="33"/>
        <v>2.25</v>
      </c>
      <c r="E669" s="227">
        <f t="shared" si="32"/>
        <v>2.8125</v>
      </c>
      <c r="F669" s="227">
        <f t="shared" si="34"/>
        <v>18000</v>
      </c>
    </row>
    <row r="670" spans="1:6">
      <c r="A670" s="229" t="s">
        <v>646</v>
      </c>
      <c r="B670" s="227">
        <v>150</v>
      </c>
      <c r="C670" s="227">
        <f t="shared" si="31"/>
        <v>150</v>
      </c>
      <c r="D670" s="227">
        <f t="shared" si="33"/>
        <v>2.25</v>
      </c>
      <c r="E670" s="227">
        <f t="shared" si="32"/>
        <v>2.8125</v>
      </c>
      <c r="F670" s="227">
        <f t="shared" si="34"/>
        <v>18000</v>
      </c>
    </row>
    <row r="671" spans="1:6">
      <c r="A671" s="229" t="s">
        <v>647</v>
      </c>
      <c r="B671" s="227">
        <v>150</v>
      </c>
      <c r="C671" s="227">
        <f t="shared" si="31"/>
        <v>150</v>
      </c>
      <c r="D671" s="227">
        <f t="shared" si="33"/>
        <v>2.25</v>
      </c>
      <c r="E671" s="227">
        <f t="shared" si="32"/>
        <v>2.8125</v>
      </c>
      <c r="F671" s="227">
        <f t="shared" si="34"/>
        <v>18000</v>
      </c>
    </row>
    <row r="672" spans="1:6">
      <c r="A672" s="229" t="s">
        <v>648</v>
      </c>
      <c r="B672" s="227">
        <v>150</v>
      </c>
      <c r="C672" s="227">
        <f t="shared" si="31"/>
        <v>150</v>
      </c>
      <c r="D672" s="227">
        <f t="shared" si="33"/>
        <v>2.25</v>
      </c>
      <c r="E672" s="227">
        <f t="shared" si="32"/>
        <v>2.8125</v>
      </c>
      <c r="F672" s="227">
        <f t="shared" si="34"/>
        <v>18000</v>
      </c>
    </row>
    <row r="673" spans="1:6">
      <c r="A673" s="229" t="s">
        <v>649</v>
      </c>
      <c r="B673" s="227">
        <v>150</v>
      </c>
      <c r="C673" s="227">
        <f t="shared" si="31"/>
        <v>150</v>
      </c>
      <c r="D673" s="227">
        <f t="shared" si="33"/>
        <v>2.25</v>
      </c>
      <c r="E673" s="227">
        <f t="shared" si="32"/>
        <v>2.8125</v>
      </c>
      <c r="F673" s="227">
        <f t="shared" si="34"/>
        <v>18000</v>
      </c>
    </row>
    <row r="674" spans="1:6">
      <c r="A674" s="229" t="s">
        <v>650</v>
      </c>
      <c r="B674" s="227">
        <v>160</v>
      </c>
      <c r="C674" s="227">
        <f t="shared" si="31"/>
        <v>160</v>
      </c>
      <c r="D674" s="227">
        <f t="shared" si="33"/>
        <v>2.56</v>
      </c>
      <c r="E674" s="227">
        <f t="shared" si="32"/>
        <v>3.2</v>
      </c>
      <c r="F674" s="227">
        <f t="shared" si="34"/>
        <v>19200</v>
      </c>
    </row>
    <row r="675" spans="1:6">
      <c r="A675" s="229" t="s">
        <v>651</v>
      </c>
      <c r="B675" s="227">
        <v>170</v>
      </c>
      <c r="C675" s="227">
        <f t="shared" si="31"/>
        <v>170</v>
      </c>
      <c r="D675" s="227">
        <f t="shared" si="33"/>
        <v>2.89</v>
      </c>
      <c r="E675" s="227">
        <f t="shared" si="32"/>
        <v>3.6124999999999998</v>
      </c>
      <c r="F675" s="227">
        <f t="shared" si="34"/>
        <v>20400</v>
      </c>
    </row>
    <row r="676" spans="1:6">
      <c r="A676" s="229" t="s">
        <v>652</v>
      </c>
      <c r="B676" s="227">
        <v>130</v>
      </c>
      <c r="C676" s="227">
        <f t="shared" si="31"/>
        <v>130</v>
      </c>
      <c r="D676" s="227">
        <f t="shared" si="33"/>
        <v>1.69</v>
      </c>
      <c r="E676" s="227">
        <f t="shared" si="32"/>
        <v>2.1124999999999998</v>
      </c>
      <c r="F676" s="227">
        <f t="shared" si="34"/>
        <v>15600</v>
      </c>
    </row>
    <row r="677" spans="1:6">
      <c r="D677" s="229">
        <f>SUM(D516:D676)</f>
        <v>360.27</v>
      </c>
      <c r="E677" s="229">
        <f>SUM(E516:E676)</f>
        <v>450.33749999999998</v>
      </c>
      <c r="F677" s="229">
        <f>SUM(F516:F676)</f>
        <v>2862600</v>
      </c>
    </row>
    <row r="679" spans="1:6">
      <c r="D679" s="229" t="s">
        <v>499</v>
      </c>
      <c r="E679" s="229" t="s">
        <v>500</v>
      </c>
      <c r="F679" s="229" t="s">
        <v>653</v>
      </c>
    </row>
    <row r="680" spans="1:6">
      <c r="D680" s="229">
        <f>SUM(D516:D676)</f>
        <v>360.27</v>
      </c>
      <c r="E680" s="229">
        <f>SUM(E516:E676)</f>
        <v>450.33749999999998</v>
      </c>
      <c r="F680" s="229">
        <f>F677/10000</f>
        <v>286.26</v>
      </c>
    </row>
  </sheetData>
  <mergeCells count="187">
    <mergeCell ref="A443:E443"/>
    <mergeCell ref="A444:A445"/>
    <mergeCell ref="B444:C444"/>
    <mergeCell ref="D444:D445"/>
    <mergeCell ref="E444:E445"/>
    <mergeCell ref="A454:E454"/>
    <mergeCell ref="A455:A456"/>
    <mergeCell ref="B455:C455"/>
    <mergeCell ref="D455:D456"/>
    <mergeCell ref="E455:E456"/>
    <mergeCell ref="A174:G174"/>
    <mergeCell ref="A201:C201"/>
    <mergeCell ref="A202:C202"/>
    <mergeCell ref="B139:C139"/>
    <mergeCell ref="A140:F140"/>
    <mergeCell ref="A141:G141"/>
    <mergeCell ref="A142:G142"/>
    <mergeCell ref="A173:C173"/>
    <mergeCell ref="B134:C134"/>
    <mergeCell ref="B135:C135"/>
    <mergeCell ref="B136:C136"/>
    <mergeCell ref="B138:C138"/>
    <mergeCell ref="B137:C137"/>
    <mergeCell ref="B121:C121"/>
    <mergeCell ref="B124:C124"/>
    <mergeCell ref="B125:C125"/>
    <mergeCell ref="G118:G119"/>
    <mergeCell ref="B119:C119"/>
    <mergeCell ref="B120:C120"/>
    <mergeCell ref="H73:H74"/>
    <mergeCell ref="H82:H83"/>
    <mergeCell ref="A103:F103"/>
    <mergeCell ref="A116:F116"/>
    <mergeCell ref="A118:A119"/>
    <mergeCell ref="B118:C118"/>
    <mergeCell ref="D118:D119"/>
    <mergeCell ref="E118:E119"/>
    <mergeCell ref="F118:F119"/>
    <mergeCell ref="B114:C114"/>
    <mergeCell ref="B115:C115"/>
    <mergeCell ref="A117:G117"/>
    <mergeCell ref="B110:C110"/>
    <mergeCell ref="B111:C111"/>
    <mergeCell ref="B112:C112"/>
    <mergeCell ref="B113:C113"/>
    <mergeCell ref="B109:C109"/>
    <mergeCell ref="A104:G104"/>
    <mergeCell ref="B133:C133"/>
    <mergeCell ref="B126:C126"/>
    <mergeCell ref="B127:C127"/>
    <mergeCell ref="B128:C128"/>
    <mergeCell ref="A122:F122"/>
    <mergeCell ref="A123:G123"/>
    <mergeCell ref="A124:A125"/>
    <mergeCell ref="D124:D125"/>
    <mergeCell ref="E124:E125"/>
    <mergeCell ref="F124:F125"/>
    <mergeCell ref="G124:G125"/>
    <mergeCell ref="B129:C129"/>
    <mergeCell ref="A130:F130"/>
    <mergeCell ref="A131:G131"/>
    <mergeCell ref="A132:A133"/>
    <mergeCell ref="B132:C132"/>
    <mergeCell ref="D132:D133"/>
    <mergeCell ref="E132:E133"/>
    <mergeCell ref="F132:F133"/>
    <mergeCell ref="G132:G133"/>
    <mergeCell ref="A105:A106"/>
    <mergeCell ref="B108:C108"/>
    <mergeCell ref="D105:D106"/>
    <mergeCell ref="E105:E106"/>
    <mergeCell ref="F105:F106"/>
    <mergeCell ref="G105:G106"/>
    <mergeCell ref="B106:C106"/>
    <mergeCell ref="B105:C105"/>
    <mergeCell ref="B107:C107"/>
    <mergeCell ref="B93:C93"/>
    <mergeCell ref="B94:C94"/>
    <mergeCell ref="B95:C95"/>
    <mergeCell ref="B96:C96"/>
    <mergeCell ref="B97:C97"/>
    <mergeCell ref="B101:C101"/>
    <mergeCell ref="B102:C102"/>
    <mergeCell ref="A90:G90"/>
    <mergeCell ref="A91:A92"/>
    <mergeCell ref="B91:C91"/>
    <mergeCell ref="D91:D92"/>
    <mergeCell ref="E91:E92"/>
    <mergeCell ref="F91:F92"/>
    <mergeCell ref="G91:G92"/>
    <mergeCell ref="B92:C92"/>
    <mergeCell ref="B98:C98"/>
    <mergeCell ref="B99:C99"/>
    <mergeCell ref="B100:C100"/>
    <mergeCell ref="F73:F74"/>
    <mergeCell ref="G73:G74"/>
    <mergeCell ref="A82:A83"/>
    <mergeCell ref="B82:C82"/>
    <mergeCell ref="D82:D83"/>
    <mergeCell ref="E82:E83"/>
    <mergeCell ref="F82:F83"/>
    <mergeCell ref="G82:G83"/>
    <mergeCell ref="B73:C73"/>
    <mergeCell ref="A73:A74"/>
    <mergeCell ref="D73:D74"/>
    <mergeCell ref="E73:E74"/>
    <mergeCell ref="A70:C70"/>
    <mergeCell ref="A72:G72"/>
    <mergeCell ref="A1:G1"/>
    <mergeCell ref="A6:G6"/>
    <mergeCell ref="A42:G42"/>
    <mergeCell ref="A5:G5"/>
    <mergeCell ref="A3:F3"/>
    <mergeCell ref="A4:F4"/>
    <mergeCell ref="A2:G2"/>
    <mergeCell ref="A41:C41"/>
    <mergeCell ref="A71:C71"/>
    <mergeCell ref="A203:G203"/>
    <mergeCell ref="A204:G204"/>
    <mergeCell ref="A233:C233"/>
    <mergeCell ref="A234:G234"/>
    <mergeCell ref="A261:C261"/>
    <mergeCell ref="A262:C262"/>
    <mergeCell ref="A263:G263"/>
    <mergeCell ref="A264:G264"/>
    <mergeCell ref="A273:C273"/>
    <mergeCell ref="A274:G274"/>
    <mergeCell ref="A281:C281"/>
    <mergeCell ref="A282:C282"/>
    <mergeCell ref="A283:G283"/>
    <mergeCell ref="A284:G284"/>
    <mergeCell ref="A306:C306"/>
    <mergeCell ref="A307:G307"/>
    <mergeCell ref="A329:C329"/>
    <mergeCell ref="A330:C330"/>
    <mergeCell ref="A345:G345"/>
    <mergeCell ref="A344:D344"/>
    <mergeCell ref="A350:D350"/>
    <mergeCell ref="A351:D351"/>
    <mergeCell ref="A352:G352"/>
    <mergeCell ref="A353:G353"/>
    <mergeCell ref="A331:G331"/>
    <mergeCell ref="A332:G332"/>
    <mergeCell ref="A333:C333"/>
    <mergeCell ref="A334:C334"/>
    <mergeCell ref="A335:C335"/>
    <mergeCell ref="A336:G336"/>
    <mergeCell ref="A337:G337"/>
    <mergeCell ref="A434:A435"/>
    <mergeCell ref="B434:C434"/>
    <mergeCell ref="D434:D435"/>
    <mergeCell ref="E434:E435"/>
    <mergeCell ref="A433:E433"/>
    <mergeCell ref="A371:G371"/>
    <mergeCell ref="A372:G372"/>
    <mergeCell ref="A404:G404"/>
    <mergeCell ref="A359:D359"/>
    <mergeCell ref="A360:G360"/>
    <mergeCell ref="A364:D364"/>
    <mergeCell ref="A365:D365"/>
    <mergeCell ref="A366:G366"/>
    <mergeCell ref="A367:G367"/>
    <mergeCell ref="A368:C368"/>
    <mergeCell ref="A369:C369"/>
    <mergeCell ref="A370:C370"/>
    <mergeCell ref="A512:G512"/>
    <mergeCell ref="A473:C473"/>
    <mergeCell ref="A464:G464"/>
    <mergeCell ref="A465:G465"/>
    <mergeCell ref="A466:C466"/>
    <mergeCell ref="A467:C467"/>
    <mergeCell ref="A468:C468"/>
    <mergeCell ref="A469:G469"/>
    <mergeCell ref="A470:G470"/>
    <mergeCell ref="A471:C471"/>
    <mergeCell ref="A472:C472"/>
    <mergeCell ref="A493:G493"/>
    <mergeCell ref="A494:C494"/>
    <mergeCell ref="A495:C495"/>
    <mergeCell ref="A496:C496"/>
    <mergeCell ref="A497:C497"/>
    <mergeCell ref="A474:G474"/>
    <mergeCell ref="A475:G475"/>
    <mergeCell ref="A476:C476"/>
    <mergeCell ref="A478:C478"/>
    <mergeCell ref="A479:C479"/>
    <mergeCell ref="A477:C477"/>
  </mergeCell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H27" sqref="H27"/>
    </sheetView>
  </sheetViews>
  <sheetFormatPr defaultRowHeight="15"/>
  <cols>
    <col min="8" max="8" width="13.140625" customWidth="1"/>
  </cols>
  <sheetData>
    <row r="1" spans="1:8" ht="18.75">
      <c r="A1" s="450" t="s">
        <v>131</v>
      </c>
      <c r="B1" s="450"/>
      <c r="C1" s="450"/>
      <c r="D1" s="450"/>
      <c r="E1" s="450"/>
      <c r="F1" s="450"/>
      <c r="G1" s="450"/>
      <c r="H1" s="450"/>
    </row>
    <row r="2" spans="1:8">
      <c r="A2" s="449" t="s">
        <v>121</v>
      </c>
      <c r="B2" s="449"/>
      <c r="C2" s="449"/>
      <c r="D2" s="449"/>
      <c r="E2" s="449"/>
      <c r="F2" s="449"/>
      <c r="G2" s="449"/>
      <c r="H2" s="128">
        <v>14646.75</v>
      </c>
    </row>
    <row r="3" spans="1:8">
      <c r="A3" s="393" t="s">
        <v>127</v>
      </c>
      <c r="B3" s="393"/>
      <c r="C3" s="393"/>
      <c r="D3" s="393"/>
      <c r="E3" s="393"/>
      <c r="F3" s="393"/>
      <c r="G3" s="393"/>
      <c r="H3" s="393"/>
    </row>
    <row r="4" spans="1:8">
      <c r="A4" s="449" t="s">
        <v>122</v>
      </c>
      <c r="B4" s="449"/>
      <c r="C4" s="449"/>
      <c r="D4" s="449"/>
      <c r="E4" s="449"/>
      <c r="F4" s="449"/>
      <c r="G4" s="449"/>
      <c r="H4" s="128">
        <v>2890.75</v>
      </c>
    </row>
    <row r="5" spans="1:8">
      <c r="A5" s="449" t="s">
        <v>123</v>
      </c>
      <c r="B5" s="449"/>
      <c r="C5" s="449"/>
      <c r="D5" s="449"/>
      <c r="E5" s="449"/>
      <c r="F5" s="449"/>
      <c r="G5" s="449"/>
      <c r="H5" s="128">
        <v>1601.3</v>
      </c>
    </row>
    <row r="6" spans="1:8">
      <c r="A6" s="449" t="s">
        <v>124</v>
      </c>
      <c r="B6" s="449"/>
      <c r="C6" s="449"/>
      <c r="D6" s="449"/>
      <c r="E6" s="449"/>
      <c r="F6" s="449"/>
      <c r="G6" s="449"/>
      <c r="H6" s="128">
        <v>469.05</v>
      </c>
    </row>
    <row r="7" spans="1:8">
      <c r="A7" s="449" t="s">
        <v>125</v>
      </c>
      <c r="B7" s="449"/>
      <c r="C7" s="449"/>
      <c r="D7" s="449"/>
      <c r="E7" s="449"/>
      <c r="F7" s="449"/>
      <c r="G7" s="449"/>
      <c r="H7" s="128">
        <v>5.2</v>
      </c>
    </row>
    <row r="8" spans="1:8">
      <c r="A8" s="449" t="s">
        <v>230</v>
      </c>
      <c r="B8" s="449"/>
      <c r="C8" s="449"/>
      <c r="D8" s="449"/>
      <c r="E8" s="449"/>
      <c r="F8" s="449"/>
      <c r="G8" s="449"/>
      <c r="H8" s="128">
        <v>515</v>
      </c>
    </row>
    <row r="9" spans="1:8">
      <c r="A9" s="448" t="s">
        <v>126</v>
      </c>
      <c r="B9" s="448"/>
      <c r="C9" s="448"/>
      <c r="D9" s="448"/>
      <c r="E9" s="448"/>
      <c r="F9" s="448"/>
      <c r="G9" s="448"/>
      <c r="H9" s="129">
        <f>SUM(H4:H8)</f>
        <v>5481.3</v>
      </c>
    </row>
    <row r="10" spans="1:8">
      <c r="A10" s="393" t="s">
        <v>128</v>
      </c>
      <c r="B10" s="393"/>
      <c r="C10" s="393"/>
      <c r="D10" s="393"/>
      <c r="E10" s="393"/>
      <c r="F10" s="393"/>
      <c r="G10" s="393"/>
      <c r="H10" s="393"/>
    </row>
    <row r="11" spans="1:8">
      <c r="A11" s="449" t="s">
        <v>129</v>
      </c>
      <c r="B11" s="449"/>
      <c r="C11" s="449"/>
      <c r="D11" s="449"/>
      <c r="E11" s="449"/>
      <c r="F11" s="449"/>
      <c r="G11" s="449"/>
      <c r="H11" s="128">
        <v>4527</v>
      </c>
    </row>
    <row r="12" spans="1:8">
      <c r="A12" s="448" t="s">
        <v>130</v>
      </c>
      <c r="B12" s="448"/>
      <c r="C12" s="448"/>
      <c r="D12" s="448"/>
      <c r="E12" s="448"/>
      <c r="F12" s="448"/>
      <c r="G12" s="448"/>
      <c r="H12" s="129">
        <f>H11</f>
        <v>4527</v>
      </c>
    </row>
    <row r="13" spans="1:8">
      <c r="A13" s="393" t="s">
        <v>132</v>
      </c>
      <c r="B13" s="393"/>
      <c r="C13" s="393"/>
      <c r="D13" s="393"/>
      <c r="E13" s="393"/>
      <c r="F13" s="393"/>
      <c r="G13" s="393"/>
      <c r="H13" s="393"/>
    </row>
    <row r="14" spans="1:8">
      <c r="A14" s="449" t="s">
        <v>122</v>
      </c>
      <c r="B14" s="449"/>
      <c r="C14" s="449"/>
      <c r="D14" s="449"/>
      <c r="E14" s="449"/>
      <c r="F14" s="449"/>
      <c r="G14" s="449"/>
      <c r="H14" s="128">
        <v>3200.2</v>
      </c>
    </row>
    <row r="15" spans="1:8">
      <c r="A15" s="449" t="s">
        <v>123</v>
      </c>
      <c r="B15" s="449"/>
      <c r="C15" s="449"/>
      <c r="D15" s="449"/>
      <c r="E15" s="449"/>
      <c r="F15" s="449"/>
      <c r="G15" s="449"/>
      <c r="H15" s="128">
        <v>1614.25</v>
      </c>
    </row>
    <row r="16" spans="1:8">
      <c r="A16" s="449" t="s">
        <v>124</v>
      </c>
      <c r="B16" s="449"/>
      <c r="C16" s="449"/>
      <c r="D16" s="449"/>
      <c r="E16" s="449"/>
      <c r="F16" s="449"/>
      <c r="G16" s="449"/>
      <c r="H16" s="128">
        <v>566.75</v>
      </c>
    </row>
    <row r="17" spans="1:8">
      <c r="A17" s="449" t="s">
        <v>133</v>
      </c>
      <c r="B17" s="449"/>
      <c r="C17" s="449"/>
      <c r="D17" s="449"/>
      <c r="E17" s="449"/>
      <c r="F17" s="449"/>
      <c r="G17" s="449"/>
      <c r="H17" s="128">
        <v>515</v>
      </c>
    </row>
    <row r="18" spans="1:8">
      <c r="A18" s="449" t="s">
        <v>134</v>
      </c>
      <c r="B18" s="449"/>
      <c r="C18" s="449"/>
      <c r="D18" s="449"/>
      <c r="E18" s="449"/>
      <c r="F18" s="449"/>
      <c r="G18" s="449"/>
      <c r="H18" s="128">
        <v>5.2</v>
      </c>
    </row>
    <row r="19" spans="1:8">
      <c r="A19" s="448" t="s">
        <v>135</v>
      </c>
      <c r="B19" s="448"/>
      <c r="C19" s="448"/>
      <c r="D19" s="448"/>
      <c r="E19" s="448"/>
      <c r="F19" s="448"/>
      <c r="G19" s="448"/>
      <c r="H19" s="129">
        <f>SUM(H14:H18)</f>
        <v>5901.4</v>
      </c>
    </row>
    <row r="20" spans="1:8">
      <c r="A20" s="393" t="s">
        <v>136</v>
      </c>
      <c r="B20" s="393"/>
      <c r="C20" s="393"/>
      <c r="D20" s="393"/>
      <c r="E20" s="393"/>
      <c r="F20" s="393"/>
      <c r="G20" s="393"/>
      <c r="H20" s="393"/>
    </row>
    <row r="21" spans="1:8">
      <c r="A21" s="449" t="s">
        <v>137</v>
      </c>
      <c r="B21" s="449"/>
      <c r="C21" s="449"/>
      <c r="D21" s="449"/>
      <c r="E21" s="449"/>
      <c r="F21" s="449"/>
      <c r="G21" s="449"/>
      <c r="H21" s="128">
        <v>754.6</v>
      </c>
    </row>
    <row r="22" spans="1:8">
      <c r="A22" s="449" t="s">
        <v>138</v>
      </c>
      <c r="B22" s="449"/>
      <c r="C22" s="449"/>
      <c r="D22" s="449"/>
      <c r="E22" s="449"/>
      <c r="F22" s="449"/>
      <c r="G22" s="449"/>
      <c r="H22" s="128">
        <v>109.7</v>
      </c>
    </row>
    <row r="23" spans="1:8">
      <c r="A23" s="449" t="s">
        <v>139</v>
      </c>
      <c r="B23" s="449"/>
      <c r="C23" s="449"/>
      <c r="D23" s="449"/>
      <c r="E23" s="449"/>
      <c r="F23" s="449"/>
      <c r="G23" s="449"/>
      <c r="H23" s="128">
        <v>351.9</v>
      </c>
    </row>
    <row r="24" spans="1:8">
      <c r="A24" s="449" t="s">
        <v>231</v>
      </c>
      <c r="B24" s="449"/>
      <c r="C24" s="449"/>
      <c r="D24" s="449"/>
      <c r="E24" s="449"/>
      <c r="F24" s="449"/>
      <c r="G24" s="449"/>
      <c r="H24" s="128">
        <v>3552</v>
      </c>
    </row>
    <row r="25" spans="1:8">
      <c r="A25" s="449" t="s">
        <v>140</v>
      </c>
      <c r="B25" s="449"/>
      <c r="C25" s="449"/>
      <c r="D25" s="449"/>
      <c r="E25" s="449"/>
      <c r="F25" s="449"/>
      <c r="G25" s="449"/>
      <c r="H25" s="128">
        <v>109.5</v>
      </c>
    </row>
    <row r="26" spans="1:8">
      <c r="A26" s="449" t="s">
        <v>141</v>
      </c>
      <c r="B26" s="449"/>
      <c r="C26" s="449"/>
      <c r="D26" s="449"/>
      <c r="E26" s="449"/>
      <c r="F26" s="449"/>
      <c r="G26" s="449"/>
      <c r="H26" s="128">
        <v>23.2</v>
      </c>
    </row>
    <row r="27" spans="1:8">
      <c r="A27" s="448" t="s">
        <v>142</v>
      </c>
      <c r="B27" s="448"/>
      <c r="C27" s="448"/>
      <c r="D27" s="448"/>
      <c r="E27" s="448"/>
      <c r="F27" s="448"/>
      <c r="G27" s="448"/>
      <c r="H27" s="129">
        <f>SUM(H21:H26)</f>
        <v>4900.8999999999996</v>
      </c>
    </row>
  </sheetData>
  <mergeCells count="27">
    <mergeCell ref="A5:G5"/>
    <mergeCell ref="A6:G6"/>
    <mergeCell ref="A7:G7"/>
    <mergeCell ref="A1:H1"/>
    <mergeCell ref="A3:H3"/>
    <mergeCell ref="A2:G2"/>
    <mergeCell ref="A4:G4"/>
    <mergeCell ref="A12:G12"/>
    <mergeCell ref="A13:H13"/>
    <mergeCell ref="A14:G14"/>
    <mergeCell ref="A15:G15"/>
    <mergeCell ref="A8:G8"/>
    <mergeCell ref="A9:G9"/>
    <mergeCell ref="A10:H10"/>
    <mergeCell ref="A11:G11"/>
    <mergeCell ref="A19:G19"/>
    <mergeCell ref="A20:H20"/>
    <mergeCell ref="A21:G21"/>
    <mergeCell ref="A22:G22"/>
    <mergeCell ref="A16:G16"/>
    <mergeCell ref="A17:G17"/>
    <mergeCell ref="A18:G18"/>
    <mergeCell ref="A27:G27"/>
    <mergeCell ref="A26:G26"/>
    <mergeCell ref="A23:G23"/>
    <mergeCell ref="A24:G24"/>
    <mergeCell ref="A25:G25"/>
  </mergeCells>
  <pageMargins left="0.511811024" right="0.511811024" top="0.78740157499999996" bottom="0.78740157499999996" header="0.31496062000000002" footer="0.31496062000000002"/>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H76"/>
  <sheetViews>
    <sheetView showGridLines="0" workbookViewId="0">
      <selection activeCell="D49" sqref="D49"/>
    </sheetView>
  </sheetViews>
  <sheetFormatPr defaultRowHeight="15"/>
  <cols>
    <col min="1" max="2" width="4.7109375" customWidth="1"/>
    <col min="3" max="3" width="19.42578125" customWidth="1"/>
    <col min="4" max="4" width="8.5703125" bestFit="1" customWidth="1"/>
    <col min="7" max="7" width="8.5703125" bestFit="1" customWidth="1"/>
    <col min="8" max="8" width="5.85546875" customWidth="1"/>
  </cols>
  <sheetData>
    <row r="3" spans="3:8">
      <c r="C3" s="456" t="s">
        <v>433</v>
      </c>
      <c r="D3" s="456"/>
      <c r="E3" s="456"/>
      <c r="F3" s="456"/>
      <c r="G3" s="456"/>
      <c r="H3" s="456"/>
    </row>
    <row r="4" spans="3:8">
      <c r="C4" s="456"/>
      <c r="D4" s="456"/>
      <c r="E4" s="456"/>
      <c r="F4" s="456"/>
      <c r="G4" s="456"/>
      <c r="H4" s="456"/>
    </row>
    <row r="5" spans="3:8" ht="15.75" thickBot="1"/>
    <row r="6" spans="3:8">
      <c r="C6" s="195" t="s">
        <v>434</v>
      </c>
      <c r="D6" s="196">
        <v>12.5</v>
      </c>
      <c r="E6" s="197" t="s">
        <v>13</v>
      </c>
      <c r="F6" s="198" t="s">
        <v>435</v>
      </c>
      <c r="G6" s="196">
        <f>D6*7.5</f>
        <v>93.75</v>
      </c>
      <c r="H6" s="199" t="s">
        <v>16</v>
      </c>
    </row>
    <row r="7" spans="3:8" ht="15.75" thickBot="1">
      <c r="C7" s="200" t="s">
        <v>436</v>
      </c>
      <c r="D7" s="201">
        <v>7.5</v>
      </c>
      <c r="E7" s="202" t="s">
        <v>13</v>
      </c>
      <c r="F7" s="203" t="s">
        <v>437</v>
      </c>
      <c r="G7" s="201">
        <f>D7*7.5</f>
        <v>56.25</v>
      </c>
      <c r="H7" s="204" t="s">
        <v>16</v>
      </c>
    </row>
    <row r="8" spans="3:8" ht="15.75" thickBot="1">
      <c r="C8" s="205"/>
    </row>
    <row r="9" spans="3:8">
      <c r="C9" s="195" t="s">
        <v>438</v>
      </c>
      <c r="D9" s="196">
        <v>49</v>
      </c>
      <c r="E9" s="197" t="s">
        <v>13</v>
      </c>
      <c r="F9" s="198" t="s">
        <v>439</v>
      </c>
      <c r="G9" s="196">
        <f>D9*15</f>
        <v>735</v>
      </c>
      <c r="H9" s="199" t="s">
        <v>16</v>
      </c>
    </row>
    <row r="10" spans="3:8" ht="15.75" thickBot="1">
      <c r="C10" s="200" t="s">
        <v>440</v>
      </c>
      <c r="D10" s="201">
        <v>46</v>
      </c>
      <c r="E10" s="202" t="s">
        <v>13</v>
      </c>
      <c r="F10" s="203" t="s">
        <v>441</v>
      </c>
      <c r="G10" s="201">
        <f>D10*15</f>
        <v>690</v>
      </c>
      <c r="H10" s="204" t="s">
        <v>16</v>
      </c>
    </row>
    <row r="11" spans="3:8" ht="15.75" thickBot="1">
      <c r="C11" s="205"/>
    </row>
    <row r="12" spans="3:8">
      <c r="C12" s="195" t="s">
        <v>442</v>
      </c>
      <c r="D12" s="196">
        <v>92</v>
      </c>
      <c r="E12" s="197" t="s">
        <v>13</v>
      </c>
      <c r="F12" s="198" t="s">
        <v>443</v>
      </c>
      <c r="G12" s="196">
        <f>D12*15</f>
        <v>1380</v>
      </c>
      <c r="H12" s="199" t="s">
        <v>16</v>
      </c>
    </row>
    <row r="13" spans="3:8" ht="15.75" thickBot="1">
      <c r="C13" s="200" t="s">
        <v>444</v>
      </c>
      <c r="D13" s="201">
        <v>58</v>
      </c>
      <c r="E13" s="202" t="s">
        <v>13</v>
      </c>
      <c r="F13" s="203" t="s">
        <v>445</v>
      </c>
      <c r="G13" s="201">
        <f>D13*15</f>
        <v>870</v>
      </c>
      <c r="H13" s="204" t="s">
        <v>16</v>
      </c>
    </row>
    <row r="14" spans="3:8" ht="15.75" thickBot="1"/>
    <row r="15" spans="3:8">
      <c r="C15" s="195" t="s">
        <v>446</v>
      </c>
      <c r="D15" s="196">
        <v>92</v>
      </c>
      <c r="E15" s="197" t="s">
        <v>13</v>
      </c>
      <c r="F15" s="198" t="s">
        <v>447</v>
      </c>
      <c r="G15" s="196">
        <f>D15*15</f>
        <v>1380</v>
      </c>
      <c r="H15" s="199" t="s">
        <v>16</v>
      </c>
    </row>
    <row r="16" spans="3:8" ht="15.75" thickBot="1">
      <c r="C16" s="200" t="s">
        <v>448</v>
      </c>
      <c r="D16" s="201">
        <v>30</v>
      </c>
      <c r="E16" s="202" t="s">
        <v>13</v>
      </c>
      <c r="F16" s="203" t="s">
        <v>449</v>
      </c>
      <c r="G16" s="201">
        <f>D16*15</f>
        <v>450</v>
      </c>
      <c r="H16" s="204" t="s">
        <v>16</v>
      </c>
    </row>
    <row r="17" spans="3:8" ht="15.75" thickBot="1"/>
    <row r="18" spans="3:8">
      <c r="C18" s="195" t="s">
        <v>450</v>
      </c>
      <c r="D18" s="196">
        <v>130</v>
      </c>
      <c r="E18" s="197" t="s">
        <v>13</v>
      </c>
      <c r="F18" s="198" t="s">
        <v>451</v>
      </c>
      <c r="G18" s="196">
        <f>D18*15</f>
        <v>1950</v>
      </c>
      <c r="H18" s="199" t="s">
        <v>16</v>
      </c>
    </row>
    <row r="19" spans="3:8" ht="15.75" thickBot="1">
      <c r="C19" s="200" t="s">
        <v>452</v>
      </c>
      <c r="D19" s="201">
        <v>8.5</v>
      </c>
      <c r="E19" s="202" t="s">
        <v>13</v>
      </c>
      <c r="F19" s="203" t="s">
        <v>453</v>
      </c>
      <c r="G19" s="201">
        <f>D19*15</f>
        <v>127.5</v>
      </c>
      <c r="H19" s="204" t="s">
        <v>16</v>
      </c>
    </row>
    <row r="20" spans="3:8" ht="15.75" thickBot="1"/>
    <row r="21" spans="3:8">
      <c r="C21" s="195" t="s">
        <v>454</v>
      </c>
      <c r="D21" s="196">
        <v>166.5</v>
      </c>
      <c r="E21" s="197" t="s">
        <v>13</v>
      </c>
      <c r="F21" s="198" t="s">
        <v>455</v>
      </c>
      <c r="G21" s="196">
        <f>D21*15</f>
        <v>2497.5</v>
      </c>
      <c r="H21" s="199" t="s">
        <v>16</v>
      </c>
    </row>
    <row r="22" spans="3:8" ht="15.75" thickBot="1">
      <c r="C22" s="200" t="s">
        <v>456</v>
      </c>
      <c r="D22" s="201">
        <v>1</v>
      </c>
      <c r="E22" s="202" t="s">
        <v>13</v>
      </c>
      <c r="F22" s="203" t="s">
        <v>457</v>
      </c>
      <c r="G22" s="201">
        <f>D22*15</f>
        <v>15</v>
      </c>
      <c r="H22" s="204" t="s">
        <v>16</v>
      </c>
    </row>
    <row r="23" spans="3:8" ht="15.75" thickBot="1"/>
    <row r="24" spans="3:8">
      <c r="C24" s="195" t="s">
        <v>458</v>
      </c>
      <c r="D24" s="196">
        <v>213</v>
      </c>
      <c r="E24" s="197" t="s">
        <v>13</v>
      </c>
      <c r="F24" s="198" t="s">
        <v>459</v>
      </c>
      <c r="G24" s="196">
        <f>D24*7.5</f>
        <v>1597.5</v>
      </c>
      <c r="H24" s="199" t="s">
        <v>16</v>
      </c>
    </row>
    <row r="25" spans="3:8" ht="15.75" thickBot="1">
      <c r="C25" s="200" t="s">
        <v>460</v>
      </c>
      <c r="D25" s="201">
        <v>0.5</v>
      </c>
      <c r="E25" s="202" t="s">
        <v>13</v>
      </c>
      <c r="F25" s="203" t="s">
        <v>461</v>
      </c>
      <c r="G25" s="201">
        <f>D25*7.5</f>
        <v>3.75</v>
      </c>
      <c r="H25" s="204" t="s">
        <v>16</v>
      </c>
    </row>
    <row r="26" spans="3:8" ht="15.75" thickBot="1"/>
    <row r="27" spans="3:8">
      <c r="C27" s="206"/>
      <c r="D27" s="207"/>
      <c r="E27" s="207" t="s">
        <v>462</v>
      </c>
      <c r="F27" s="207"/>
      <c r="G27" s="207"/>
      <c r="H27" s="208"/>
    </row>
    <row r="28" spans="3:8">
      <c r="C28" s="209" t="s">
        <v>463</v>
      </c>
      <c r="D28" s="210">
        <f>G6+G9+G12+G15+G18+G24+G21</f>
        <v>9633.75</v>
      </c>
      <c r="E28" s="211" t="s">
        <v>16</v>
      </c>
      <c r="F28" s="212" t="s">
        <v>464</v>
      </c>
      <c r="G28" s="210">
        <f>G7+G10+G13+G16+G19+G25+G22</f>
        <v>2212.5</v>
      </c>
      <c r="H28" s="213" t="s">
        <v>16</v>
      </c>
    </row>
    <row r="29" spans="3:8" ht="15.75" thickBot="1">
      <c r="C29" s="214"/>
      <c r="D29" s="215"/>
      <c r="E29" s="216"/>
      <c r="F29" s="217"/>
      <c r="G29" s="215"/>
      <c r="H29" s="218"/>
    </row>
    <row r="30" spans="3:8" ht="15.75" thickBot="1"/>
    <row r="31" spans="3:8">
      <c r="C31" s="457" t="s">
        <v>465</v>
      </c>
      <c r="D31" s="458"/>
      <c r="E31" s="458"/>
      <c r="F31" s="458"/>
      <c r="G31" s="458"/>
      <c r="H31" s="459"/>
    </row>
    <row r="32" spans="3:8">
      <c r="C32" s="209" t="s">
        <v>463</v>
      </c>
      <c r="D32" s="210">
        <f>D28*1.3</f>
        <v>12523.88</v>
      </c>
      <c r="E32" s="211" t="s">
        <v>16</v>
      </c>
      <c r="F32" s="212" t="s">
        <v>464</v>
      </c>
      <c r="G32" s="210">
        <f>G28*1.3</f>
        <v>2876.25</v>
      </c>
      <c r="H32" s="213" t="s">
        <v>16</v>
      </c>
    </row>
    <row r="33" spans="3:8" ht="15.75" thickBot="1">
      <c r="C33" s="214"/>
      <c r="D33" s="215"/>
      <c r="E33" s="216"/>
      <c r="F33" s="217"/>
      <c r="G33" s="215"/>
      <c r="H33" s="218"/>
    </row>
    <row r="34" spans="3:8" ht="15.75" thickBot="1"/>
    <row r="35" spans="3:8">
      <c r="C35" s="457" t="s">
        <v>465</v>
      </c>
      <c r="D35" s="458"/>
      <c r="E35" s="458"/>
      <c r="F35" s="458"/>
      <c r="G35" s="458"/>
      <c r="H35" s="459"/>
    </row>
    <row r="36" spans="3:8">
      <c r="C36" s="209"/>
      <c r="D36" t="s">
        <v>466</v>
      </c>
      <c r="E36" s="219">
        <f>D32-G32</f>
        <v>9647.6299999999992</v>
      </c>
      <c r="F36" s="219" t="s">
        <v>16</v>
      </c>
      <c r="G36" s="210"/>
      <c r="H36" s="213"/>
    </row>
    <row r="37" spans="3:8" ht="15.75" thickBot="1">
      <c r="C37" s="214"/>
      <c r="D37" s="215"/>
      <c r="E37" s="216"/>
      <c r="F37" s="217"/>
      <c r="G37" s="215"/>
      <c r="H37" s="218"/>
    </row>
    <row r="38" spans="3:8" ht="15.75" thickBot="1"/>
    <row r="39" spans="3:8">
      <c r="C39" s="453" t="s">
        <v>467</v>
      </c>
      <c r="D39" s="454"/>
      <c r="E39" s="454"/>
      <c r="F39" s="454"/>
      <c r="G39" s="454"/>
      <c r="H39" s="455"/>
    </row>
    <row r="40" spans="3:8">
      <c r="C40" s="209" t="s">
        <v>468</v>
      </c>
      <c r="D40" s="210">
        <f>'Mem. Calculo Bloco Educacional'!G4</f>
        <v>1127.3900000000001</v>
      </c>
      <c r="E40" s="211" t="s">
        <v>16</v>
      </c>
      <c r="F40" s="212"/>
      <c r="G40" s="210"/>
      <c r="H40" s="213"/>
    </row>
    <row r="41" spans="3:8">
      <c r="C41" s="209" t="s">
        <v>470</v>
      </c>
      <c r="D41" s="210">
        <f>'Mem. Calculo Refeitório'!G3</f>
        <v>182.93</v>
      </c>
      <c r="E41" s="211" t="s">
        <v>16</v>
      </c>
      <c r="F41" s="212"/>
      <c r="G41" s="210"/>
      <c r="H41" s="213"/>
    </row>
    <row r="42" spans="3:8">
      <c r="C42" s="209" t="s">
        <v>471</v>
      </c>
      <c r="D42" s="210">
        <f>'Mem. Calculo Quadra'!G3</f>
        <v>624.51</v>
      </c>
      <c r="E42" s="211" t="s">
        <v>16</v>
      </c>
      <c r="F42" s="212"/>
      <c r="G42" s="210"/>
      <c r="H42" s="213"/>
    </row>
    <row r="43" spans="3:8" ht="15.75" thickBot="1">
      <c r="C43" s="220" t="s">
        <v>469</v>
      </c>
      <c r="D43" s="221">
        <f>SUM(D40:D42)</f>
        <v>1934.83</v>
      </c>
      <c r="E43" s="222" t="s">
        <v>16</v>
      </c>
      <c r="F43" s="217"/>
      <c r="G43" s="215"/>
      <c r="H43" s="218"/>
    </row>
    <row r="44" spans="3:8" ht="15.75" thickBot="1"/>
    <row r="45" spans="3:8">
      <c r="C45" s="453" t="s">
        <v>475</v>
      </c>
      <c r="D45" s="454"/>
      <c r="E45" s="454"/>
      <c r="F45" s="454"/>
      <c r="G45" s="454"/>
      <c r="H45" s="455"/>
    </row>
    <row r="46" spans="3:8">
      <c r="C46" s="209" t="s">
        <v>473</v>
      </c>
      <c r="D46" s="210">
        <f>E36</f>
        <v>9647.6299999999992</v>
      </c>
      <c r="E46" s="211" t="s">
        <v>16</v>
      </c>
      <c r="F46" s="212"/>
      <c r="G46" s="210"/>
      <c r="H46" s="213"/>
    </row>
    <row r="47" spans="3:8">
      <c r="C47" s="209" t="s">
        <v>474</v>
      </c>
      <c r="D47" s="210">
        <f>D43</f>
        <v>1934.83</v>
      </c>
      <c r="E47" s="211" t="s">
        <v>16</v>
      </c>
      <c r="F47" s="212"/>
      <c r="G47" s="210"/>
      <c r="H47" s="213"/>
    </row>
    <row r="48" spans="3:8">
      <c r="C48" s="209" t="s">
        <v>477</v>
      </c>
      <c r="D48" s="210">
        <f>D46-D47</f>
        <v>7712.8</v>
      </c>
      <c r="E48" s="211" t="s">
        <v>16</v>
      </c>
      <c r="F48" s="212"/>
      <c r="G48" s="210"/>
      <c r="H48" s="213"/>
    </row>
    <row r="49" spans="3:8" ht="24.75" customHeight="1">
      <c r="C49" s="223" t="s">
        <v>478</v>
      </c>
      <c r="D49" s="224">
        <v>3</v>
      </c>
      <c r="E49" s="225" t="s">
        <v>479</v>
      </c>
      <c r="F49" s="451" t="s">
        <v>481</v>
      </c>
      <c r="G49" s="451"/>
      <c r="H49" s="452"/>
    </row>
    <row r="50" spans="3:8" ht="15.75" thickBot="1">
      <c r="C50" s="220" t="s">
        <v>476</v>
      </c>
      <c r="D50" s="221">
        <f>D48*D49</f>
        <v>23138.400000000001</v>
      </c>
      <c r="E50" s="222" t="s">
        <v>16</v>
      </c>
      <c r="F50" s="217"/>
      <c r="G50" s="215"/>
      <c r="H50" s="218"/>
    </row>
    <row r="63" spans="3:8">
      <c r="C63" s="194"/>
    </row>
    <row r="64" spans="3:8">
      <c r="C64" s="194"/>
    </row>
    <row r="65" spans="3:3">
      <c r="C65" s="194"/>
    </row>
    <row r="66" spans="3:3">
      <c r="C66" s="194"/>
    </row>
    <row r="67" spans="3:3">
      <c r="C67" s="194"/>
    </row>
    <row r="68" spans="3:3">
      <c r="C68" s="194"/>
    </row>
    <row r="69" spans="3:3">
      <c r="C69" s="194"/>
    </row>
    <row r="70" spans="3:3">
      <c r="C70" s="194"/>
    </row>
    <row r="71" spans="3:3">
      <c r="C71" s="194"/>
    </row>
    <row r="72" spans="3:3">
      <c r="C72" s="194"/>
    </row>
    <row r="73" spans="3:3">
      <c r="C73" s="194"/>
    </row>
    <row r="74" spans="3:3">
      <c r="C74" s="194"/>
    </row>
    <row r="75" spans="3:3">
      <c r="C75" s="194"/>
    </row>
    <row r="76" spans="3:3">
      <c r="C76" s="194"/>
    </row>
  </sheetData>
  <mergeCells count="6">
    <mergeCell ref="F49:H49"/>
    <mergeCell ref="C39:H39"/>
    <mergeCell ref="C45:H45"/>
    <mergeCell ref="C3:H4"/>
    <mergeCell ref="C31:H31"/>
    <mergeCell ref="C35:H35"/>
  </mergeCells>
  <pageMargins left="0.51181102362204722" right="0.51181102362204722" top="0.78740157480314965" bottom="0.78740157480314965" header="0.31496062992125984" footer="0.31496062992125984"/>
  <pageSetup paperSize="9" scale="77" orientation="portrait" r:id="rId1"/>
  <headerFooter>
    <oddHeader>&amp;LPS ENGENHARIA VIDEOAULAS&amp;CPERMITIDO COPIAR, DESDE QUE CITADA A FONTE!</oddHeader>
    <oddFooter>&amp;LPS ENGENHARIA VIDEOAULAS&amp;CPERMITIDO COPIAR, DESDE QUE CITADA A FONTE!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opLeftCell="A4" workbookViewId="0">
      <selection activeCell="D12" sqref="D12"/>
    </sheetView>
  </sheetViews>
  <sheetFormatPr defaultRowHeight="15"/>
  <cols>
    <col min="2" max="2" width="13.5703125" customWidth="1"/>
    <col min="3" max="3" width="11.7109375" customWidth="1"/>
    <col min="4" max="4" width="13.42578125" customWidth="1"/>
    <col min="5" max="5" width="11.5703125" customWidth="1"/>
    <col min="6" max="6" width="14" customWidth="1"/>
    <col min="7" max="7" width="19.5703125" customWidth="1"/>
  </cols>
  <sheetData>
    <row r="2" spans="1:7">
      <c r="A2" s="364" t="s">
        <v>17</v>
      </c>
      <c r="B2" s="364"/>
      <c r="C2" s="364"/>
      <c r="D2" s="364"/>
      <c r="E2" s="364"/>
      <c r="F2" s="364"/>
      <c r="G2" s="364"/>
    </row>
    <row r="3" spans="1:7">
      <c r="A3" s="396" t="s">
        <v>67</v>
      </c>
      <c r="B3" s="397" t="s">
        <v>164</v>
      </c>
      <c r="C3" s="398"/>
      <c r="D3" s="396" t="s">
        <v>159</v>
      </c>
      <c r="E3" s="396" t="s">
        <v>161</v>
      </c>
      <c r="F3" s="396" t="s">
        <v>162</v>
      </c>
      <c r="G3" s="396" t="s">
        <v>163</v>
      </c>
    </row>
    <row r="4" spans="1:7">
      <c r="A4" s="396"/>
      <c r="B4" s="147" t="s">
        <v>160</v>
      </c>
      <c r="C4" s="147" t="s">
        <v>156</v>
      </c>
      <c r="D4" s="396"/>
      <c r="E4" s="396"/>
      <c r="F4" s="396"/>
      <c r="G4" s="396"/>
    </row>
    <row r="5" spans="1:7" ht="46.5" customHeight="1">
      <c r="A5" s="115" t="s">
        <v>165</v>
      </c>
      <c r="B5" s="132">
        <v>0.8</v>
      </c>
      <c r="C5" s="132">
        <v>1.7</v>
      </c>
      <c r="D5" s="132">
        <v>38</v>
      </c>
      <c r="E5" s="132" t="s">
        <v>175</v>
      </c>
      <c r="F5" s="132" t="s">
        <v>180</v>
      </c>
      <c r="G5" s="139" t="s">
        <v>186</v>
      </c>
    </row>
    <row r="6" spans="1:7" ht="78.75" customHeight="1">
      <c r="A6" s="115" t="s">
        <v>166</v>
      </c>
      <c r="B6" s="132">
        <v>0.9</v>
      </c>
      <c r="C6" s="132">
        <v>2.1</v>
      </c>
      <c r="D6" s="132">
        <v>15</v>
      </c>
      <c r="E6" s="132" t="s">
        <v>175</v>
      </c>
      <c r="F6" s="132" t="s">
        <v>181</v>
      </c>
      <c r="G6" s="139" t="s">
        <v>187</v>
      </c>
    </row>
    <row r="7" spans="1:7" ht="64.5" customHeight="1">
      <c r="A7" s="115" t="s">
        <v>167</v>
      </c>
      <c r="B7" s="132">
        <v>0.9</v>
      </c>
      <c r="C7" s="132">
        <v>2.1</v>
      </c>
      <c r="D7" s="132">
        <v>28</v>
      </c>
      <c r="E7" s="139" t="s">
        <v>176</v>
      </c>
      <c r="F7" s="139" t="s">
        <v>182</v>
      </c>
      <c r="G7" s="139" t="s">
        <v>188</v>
      </c>
    </row>
    <row r="8" spans="1:7" ht="51" customHeight="1">
      <c r="A8" s="115" t="s">
        <v>168</v>
      </c>
      <c r="B8" s="132">
        <v>0.9</v>
      </c>
      <c r="C8" s="132">
        <v>2.1</v>
      </c>
      <c r="D8" s="132">
        <v>6</v>
      </c>
      <c r="E8" s="132" t="s">
        <v>175</v>
      </c>
      <c r="F8" s="139" t="s">
        <v>183</v>
      </c>
      <c r="G8" s="132" t="s">
        <v>189</v>
      </c>
    </row>
    <row r="9" spans="1:7">
      <c r="A9" s="115" t="s">
        <v>169</v>
      </c>
      <c r="B9" s="132">
        <v>2</v>
      </c>
      <c r="C9" s="132">
        <v>2.1</v>
      </c>
      <c r="D9" s="132">
        <v>1</v>
      </c>
      <c r="E9" s="132" t="s">
        <v>177</v>
      </c>
      <c r="F9" s="132" t="s">
        <v>184</v>
      </c>
      <c r="G9" s="132" t="s">
        <v>190</v>
      </c>
    </row>
    <row r="10" spans="1:7">
      <c r="A10" s="115" t="s">
        <v>170</v>
      </c>
      <c r="B10" s="132">
        <v>1</v>
      </c>
      <c r="C10" s="132">
        <v>2.1</v>
      </c>
      <c r="D10" s="132">
        <v>1</v>
      </c>
      <c r="E10" s="132" t="s">
        <v>175</v>
      </c>
      <c r="F10" s="132" t="s">
        <v>184</v>
      </c>
      <c r="G10" s="132" t="s">
        <v>191</v>
      </c>
    </row>
    <row r="11" spans="1:7" ht="116.25" customHeight="1">
      <c r="A11" s="115" t="s">
        <v>171</v>
      </c>
      <c r="B11" s="132">
        <v>0.8</v>
      </c>
      <c r="C11" s="132">
        <v>2.1</v>
      </c>
      <c r="D11" s="132">
        <v>13</v>
      </c>
      <c r="E11" s="132" t="s">
        <v>175</v>
      </c>
      <c r="F11" s="132" t="s">
        <v>181</v>
      </c>
      <c r="G11" s="139" t="s">
        <v>192</v>
      </c>
    </row>
    <row r="12" spans="1:7" ht="54" customHeight="1">
      <c r="A12" s="115" t="s">
        <v>172</v>
      </c>
      <c r="B12" s="132">
        <v>2.4</v>
      </c>
      <c r="C12" s="132">
        <v>2.1</v>
      </c>
      <c r="D12" s="132">
        <v>2</v>
      </c>
      <c r="E12" s="132" t="s">
        <v>178</v>
      </c>
      <c r="F12" s="132" t="s">
        <v>181</v>
      </c>
      <c r="G12" s="139" t="s">
        <v>193</v>
      </c>
    </row>
    <row r="13" spans="1:7" ht="48.75" customHeight="1">
      <c r="A13" s="115" t="s">
        <v>173</v>
      </c>
      <c r="B13" s="132">
        <v>4.5</v>
      </c>
      <c r="C13" s="132">
        <v>2.4</v>
      </c>
      <c r="D13" s="132">
        <v>1</v>
      </c>
      <c r="E13" s="132" t="s">
        <v>179</v>
      </c>
      <c r="F13" s="139" t="s">
        <v>185</v>
      </c>
      <c r="G13" s="132" t="s">
        <v>194</v>
      </c>
    </row>
    <row r="14" spans="1:7" ht="60" customHeight="1">
      <c r="A14" s="115" t="s">
        <v>174</v>
      </c>
      <c r="B14" s="132">
        <v>3.95</v>
      </c>
      <c r="C14" s="132">
        <v>2.4</v>
      </c>
      <c r="D14" s="132">
        <v>2</v>
      </c>
      <c r="E14" s="132" t="s">
        <v>179</v>
      </c>
      <c r="F14" s="139" t="s">
        <v>185</v>
      </c>
      <c r="G14" s="132" t="s">
        <v>194</v>
      </c>
    </row>
    <row r="15" spans="1:7">
      <c r="A15" s="396" t="s">
        <v>68</v>
      </c>
      <c r="B15" s="397" t="s">
        <v>164</v>
      </c>
      <c r="C15" s="398"/>
      <c r="D15" s="396" t="s">
        <v>159</v>
      </c>
      <c r="E15" s="396" t="s">
        <v>161</v>
      </c>
      <c r="F15" s="396" t="s">
        <v>162</v>
      </c>
      <c r="G15" s="396" t="s">
        <v>163</v>
      </c>
    </row>
    <row r="16" spans="1:7">
      <c r="A16" s="396"/>
      <c r="B16" s="147" t="s">
        <v>160</v>
      </c>
      <c r="C16" s="147" t="s">
        <v>156</v>
      </c>
      <c r="D16" s="396"/>
      <c r="E16" s="396"/>
      <c r="F16" s="396"/>
      <c r="G16" s="396"/>
    </row>
    <row r="17" spans="1:7" ht="128.25" customHeight="1">
      <c r="A17" s="115" t="s">
        <v>195</v>
      </c>
      <c r="B17" s="132">
        <v>3</v>
      </c>
      <c r="C17" s="132">
        <v>0.6</v>
      </c>
      <c r="D17" s="132">
        <v>52</v>
      </c>
      <c r="E17" s="139" t="s">
        <v>204</v>
      </c>
      <c r="F17" s="139" t="s">
        <v>185</v>
      </c>
      <c r="G17" s="139" t="s">
        <v>268</v>
      </c>
    </row>
    <row r="18" spans="1:7" ht="99.75" customHeight="1">
      <c r="A18" s="115" t="s">
        <v>196</v>
      </c>
      <c r="B18" s="132">
        <v>1.2</v>
      </c>
      <c r="C18" s="132">
        <v>1.1000000000000001</v>
      </c>
      <c r="D18" s="132">
        <v>6</v>
      </c>
      <c r="E18" s="132" t="s">
        <v>178</v>
      </c>
      <c r="F18" s="139" t="s">
        <v>185</v>
      </c>
      <c r="G18" s="139" t="s">
        <v>251</v>
      </c>
    </row>
    <row r="19" spans="1:7" ht="127.5" customHeight="1">
      <c r="A19" s="115" t="s">
        <v>197</v>
      </c>
      <c r="B19" s="132">
        <v>1.2</v>
      </c>
      <c r="C19" s="132">
        <v>2.4</v>
      </c>
      <c r="D19" s="132">
        <v>64</v>
      </c>
      <c r="E19" s="139" t="s">
        <v>252</v>
      </c>
      <c r="F19" s="139" t="s">
        <v>185</v>
      </c>
      <c r="G19" s="139" t="s">
        <v>269</v>
      </c>
    </row>
    <row r="20" spans="1:7" ht="69" customHeight="1">
      <c r="A20" s="115" t="s">
        <v>198</v>
      </c>
      <c r="B20" s="132">
        <v>2</v>
      </c>
      <c r="C20" s="132">
        <v>0.8</v>
      </c>
      <c r="D20" s="132">
        <v>5</v>
      </c>
      <c r="E20" s="139" t="s">
        <v>204</v>
      </c>
      <c r="F20" s="139" t="s">
        <v>185</v>
      </c>
      <c r="G20" s="139" t="s">
        <v>253</v>
      </c>
    </row>
    <row r="21" spans="1:7" ht="54" customHeight="1">
      <c r="A21" s="115" t="s">
        <v>199</v>
      </c>
      <c r="B21" s="132">
        <v>0.4</v>
      </c>
      <c r="C21" s="132">
        <v>0.4</v>
      </c>
      <c r="D21" s="132">
        <v>4</v>
      </c>
      <c r="E21" s="139" t="s">
        <v>252</v>
      </c>
      <c r="F21" s="139" t="s">
        <v>185</v>
      </c>
      <c r="G21" s="139" t="s">
        <v>254</v>
      </c>
    </row>
    <row r="22" spans="1:7" ht="63.75" customHeight="1">
      <c r="A22" s="115" t="s">
        <v>200</v>
      </c>
      <c r="B22" s="132">
        <v>0.8</v>
      </c>
      <c r="C22" s="132">
        <v>0.4</v>
      </c>
      <c r="D22" s="132">
        <v>8</v>
      </c>
      <c r="E22" s="139" t="s">
        <v>252</v>
      </c>
      <c r="F22" s="139" t="s">
        <v>185</v>
      </c>
      <c r="G22" s="139" t="s">
        <v>255</v>
      </c>
    </row>
    <row r="23" spans="1:7">
      <c r="A23" s="115" t="s">
        <v>201</v>
      </c>
      <c r="B23" s="132">
        <v>2</v>
      </c>
      <c r="C23" s="132">
        <v>1.5</v>
      </c>
      <c r="D23" s="132">
        <v>2</v>
      </c>
      <c r="E23" s="132" t="s">
        <v>256</v>
      </c>
      <c r="F23" s="132" t="s">
        <v>180</v>
      </c>
      <c r="G23" s="139" t="s">
        <v>257</v>
      </c>
    </row>
    <row r="24" spans="1:7" ht="73.5" customHeight="1">
      <c r="A24" s="115" t="s">
        <v>202</v>
      </c>
      <c r="B24" s="132" t="s">
        <v>258</v>
      </c>
      <c r="C24" s="132" t="s">
        <v>258</v>
      </c>
      <c r="D24" s="132">
        <v>2</v>
      </c>
      <c r="E24" s="139" t="s">
        <v>260</v>
      </c>
      <c r="F24" s="139" t="s">
        <v>259</v>
      </c>
      <c r="G24" s="139" t="s">
        <v>257</v>
      </c>
    </row>
    <row r="25" spans="1:7" ht="57" customHeight="1">
      <c r="A25" s="115" t="s">
        <v>203</v>
      </c>
      <c r="B25" s="132">
        <v>3</v>
      </c>
      <c r="C25" s="132">
        <v>1.1000000000000001</v>
      </c>
      <c r="D25" s="132">
        <v>2</v>
      </c>
      <c r="E25" s="132" t="s">
        <v>178</v>
      </c>
      <c r="F25" s="139" t="s">
        <v>185</v>
      </c>
      <c r="G25" s="139" t="s">
        <v>261</v>
      </c>
    </row>
  </sheetData>
  <mergeCells count="13">
    <mergeCell ref="G15:G16"/>
    <mergeCell ref="A2:G2"/>
    <mergeCell ref="A3:A4"/>
    <mergeCell ref="B3:C3"/>
    <mergeCell ref="D3:D4"/>
    <mergeCell ref="E3:E4"/>
    <mergeCell ref="F3:F4"/>
    <mergeCell ref="G3:G4"/>
    <mergeCell ref="A15:A16"/>
    <mergeCell ref="B15:C15"/>
    <mergeCell ref="D15:D16"/>
    <mergeCell ref="E15:E16"/>
    <mergeCell ref="F15:F16"/>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view="pageBreakPreview" zoomScaleNormal="100" zoomScaleSheetLayoutView="100" workbookViewId="0">
      <selection activeCell="C2" sqref="C2"/>
    </sheetView>
  </sheetViews>
  <sheetFormatPr defaultRowHeight="15"/>
  <cols>
    <col min="2" max="2" width="47.28515625" bestFit="1" customWidth="1"/>
    <col min="3" max="3" width="15.5703125" bestFit="1" customWidth="1"/>
    <col min="4" max="4" width="17.5703125" bestFit="1" customWidth="1"/>
    <col min="5" max="5" width="14.42578125" bestFit="1" customWidth="1"/>
    <col min="6" max="6" width="10.7109375" bestFit="1" customWidth="1"/>
    <col min="7" max="7" width="8.42578125" bestFit="1" customWidth="1"/>
    <col min="8" max="8" width="4.140625" bestFit="1" customWidth="1"/>
    <col min="9" max="9" width="8.5703125" customWidth="1"/>
    <col min="10" max="10" width="13.140625" customWidth="1"/>
  </cols>
  <sheetData>
    <row r="1" spans="1:10">
      <c r="A1" s="460" t="s">
        <v>739</v>
      </c>
      <c r="B1" s="460"/>
      <c r="C1" s="460"/>
      <c r="D1" s="460"/>
      <c r="E1" s="460"/>
      <c r="F1" s="460"/>
      <c r="G1" s="460"/>
      <c r="H1" s="460"/>
      <c r="I1" s="460"/>
      <c r="J1" s="460"/>
    </row>
    <row r="2" spans="1:10" ht="38.25">
      <c r="A2" s="264" t="s">
        <v>740</v>
      </c>
      <c r="B2" s="265" t="s">
        <v>118</v>
      </c>
      <c r="C2" s="266" t="s">
        <v>741</v>
      </c>
      <c r="D2" s="264" t="s">
        <v>742</v>
      </c>
      <c r="E2" s="264" t="s">
        <v>743</v>
      </c>
      <c r="F2" s="264" t="s">
        <v>744</v>
      </c>
      <c r="G2" s="267" t="s">
        <v>745</v>
      </c>
      <c r="H2" s="264" t="s">
        <v>746</v>
      </c>
      <c r="I2" s="268" t="s">
        <v>747</v>
      </c>
      <c r="J2" s="268" t="s">
        <v>748</v>
      </c>
    </row>
    <row r="3" spans="1:10">
      <c r="A3" s="461">
        <v>1</v>
      </c>
      <c r="B3" s="462" t="s">
        <v>754</v>
      </c>
      <c r="C3" s="269" t="s">
        <v>750</v>
      </c>
      <c r="D3" s="270" t="s">
        <v>751</v>
      </c>
      <c r="E3" s="269" t="s">
        <v>752</v>
      </c>
      <c r="F3" s="269" t="s">
        <v>753</v>
      </c>
      <c r="G3" s="271">
        <v>43862</v>
      </c>
      <c r="H3" s="272" t="s">
        <v>749</v>
      </c>
      <c r="I3" s="273">
        <v>55.15</v>
      </c>
      <c r="J3" s="463">
        <f>MEDIAN(I3:I5)</f>
        <v>55.15</v>
      </c>
    </row>
    <row r="4" spans="1:10">
      <c r="A4" s="461"/>
      <c r="B4" s="462"/>
      <c r="C4" s="269" t="s">
        <v>755</v>
      </c>
      <c r="D4" s="270" t="s">
        <v>756</v>
      </c>
      <c r="E4" s="269" t="s">
        <v>757</v>
      </c>
      <c r="F4" s="274" t="s">
        <v>763</v>
      </c>
      <c r="G4" s="271">
        <v>43862</v>
      </c>
      <c r="H4" s="272" t="s">
        <v>749</v>
      </c>
      <c r="I4" s="273">
        <v>61.36</v>
      </c>
      <c r="J4" s="463"/>
    </row>
    <row r="5" spans="1:10">
      <c r="A5" s="461"/>
      <c r="B5" s="462"/>
      <c r="C5" s="269" t="s">
        <v>758</v>
      </c>
      <c r="D5" s="270" t="s">
        <v>759</v>
      </c>
      <c r="E5" s="269" t="s">
        <v>760</v>
      </c>
      <c r="F5" s="274" t="s">
        <v>761</v>
      </c>
      <c r="G5" s="271">
        <v>43862</v>
      </c>
      <c r="H5" s="272" t="s">
        <v>749</v>
      </c>
      <c r="I5" s="273">
        <v>50</v>
      </c>
      <c r="J5" s="463"/>
    </row>
  </sheetData>
  <mergeCells count="4">
    <mergeCell ref="A1:J1"/>
    <mergeCell ref="A3:A5"/>
    <mergeCell ref="B3:B5"/>
    <mergeCell ref="J3:J5"/>
  </mergeCells>
  <conditionalFormatting sqref="B1:B2">
    <cfRule type="duplicateValues" dxfId="4" priority="4"/>
  </conditionalFormatting>
  <conditionalFormatting sqref="A1:A2">
    <cfRule type="duplicateValues" dxfId="3" priority="5"/>
  </conditionalFormatting>
  <conditionalFormatting sqref="B3:B5">
    <cfRule type="duplicateValues" dxfId="2" priority="1"/>
  </conditionalFormatting>
  <conditionalFormatting sqref="A3:A5">
    <cfRule type="duplicateValues" dxfId="1" priority="2"/>
  </conditionalFormatting>
  <conditionalFormatting sqref="A3:A5">
    <cfRule type="duplicateValues" dxfId="0" priority="3"/>
  </conditionalFormatting>
  <pageMargins left="0.511811024" right="0.511811024" top="0.78740157499999996" bottom="0.78740157499999996" header="0.31496062000000002" footer="0.31496062000000002"/>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4"/>
  <sheetViews>
    <sheetView view="pageBreakPreview" zoomScale="85" zoomScaleNormal="85" zoomScaleSheetLayoutView="85" zoomScalePageLayoutView="70" workbookViewId="0">
      <selection activeCell="H12" sqref="H12"/>
    </sheetView>
  </sheetViews>
  <sheetFormatPr defaultRowHeight="14.25"/>
  <cols>
    <col min="1" max="1" width="11" style="20" customWidth="1"/>
    <col min="2" max="2" width="12.5703125" style="20" customWidth="1"/>
    <col min="3" max="3" width="7.140625" style="26" customWidth="1"/>
    <col min="4" max="4" width="100.7109375" style="24" customWidth="1"/>
    <col min="5" max="5" width="9" style="20" customWidth="1"/>
    <col min="6" max="6" width="14.42578125" style="25" customWidth="1"/>
    <col min="7" max="7" width="12.7109375" style="25" customWidth="1"/>
    <col min="8" max="8" width="13.7109375" style="25" customWidth="1"/>
    <col min="9" max="9" width="11.7109375" style="20" customWidth="1"/>
    <col min="10" max="10" width="15" style="25" customWidth="1"/>
    <col min="11" max="12" width="11" style="65" bestFit="1" customWidth="1"/>
    <col min="13" max="13" width="15.5703125" style="65" bestFit="1" customWidth="1"/>
    <col min="14" max="14" width="16.85546875" style="65" customWidth="1"/>
    <col min="15" max="15" width="16" style="65" customWidth="1"/>
    <col min="16" max="67" width="9.140625" style="65"/>
    <col min="68" max="111" width="9.140625" style="20"/>
    <col min="112" max="16384" width="9.140625" style="21"/>
  </cols>
  <sheetData>
    <row r="1" spans="1:111" ht="11.1" customHeight="1">
      <c r="A1" s="307" t="str">
        <f>B4</f>
        <v xml:space="preserve"> Passeio e Calçada da Praça do Distrito de Primavera</v>
      </c>
      <c r="B1" s="308"/>
      <c r="C1" s="308"/>
      <c r="D1" s="308"/>
      <c r="E1" s="308"/>
      <c r="F1" s="308"/>
      <c r="G1" s="308"/>
      <c r="H1" s="308"/>
      <c r="I1" s="308"/>
      <c r="J1" s="309"/>
    </row>
    <row r="2" spans="1:111" ht="11.1" customHeight="1">
      <c r="A2" s="310"/>
      <c r="B2" s="311"/>
      <c r="C2" s="311"/>
      <c r="D2" s="311"/>
      <c r="E2" s="311"/>
      <c r="F2" s="311"/>
      <c r="G2" s="311"/>
      <c r="H2" s="311"/>
      <c r="I2" s="311"/>
      <c r="J2" s="312"/>
    </row>
    <row r="3" spans="1:111" s="72" customFormat="1" ht="21" customHeight="1">
      <c r="A3" s="279" t="s">
        <v>107</v>
      </c>
      <c r="B3" s="29"/>
      <c r="C3" s="30"/>
      <c r="D3" s="73"/>
      <c r="E3" s="96" t="s">
        <v>7</v>
      </c>
      <c r="F3" s="97"/>
      <c r="G3" s="74">
        <f>I21</f>
        <v>0</v>
      </c>
      <c r="H3" s="74"/>
      <c r="I3" s="98" t="s">
        <v>9</v>
      </c>
      <c r="J3" s="280">
        <v>43853</v>
      </c>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row>
    <row r="4" spans="1:111" s="72" customFormat="1" ht="21" customHeight="1">
      <c r="A4" s="281" t="s">
        <v>108</v>
      </c>
      <c r="B4" s="82" t="str">
        <f>MID(Capa!A48,6,200)</f>
        <v xml:space="preserve"> Passeio e Calçada da Praça do Distrito de Primavera</v>
      </c>
      <c r="C4" s="82"/>
      <c r="D4" s="82"/>
      <c r="E4" s="93"/>
      <c r="F4" s="99" t="s">
        <v>8</v>
      </c>
      <c r="G4" s="94">
        <f>G3/B6</f>
        <v>0</v>
      </c>
      <c r="H4" s="94"/>
      <c r="I4" s="278" t="s">
        <v>116</v>
      </c>
      <c r="J4" s="282">
        <f>'BDI - Serviços'!I23</f>
        <v>0.24940000000000001</v>
      </c>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row>
    <row r="5" spans="1:111" s="72" customFormat="1" ht="21" customHeight="1">
      <c r="A5" s="281" t="s">
        <v>97</v>
      </c>
      <c r="B5" s="82" t="str">
        <f>Capa!A49</f>
        <v>Local: Loteamento Cidade Gaspar do Norte, AV. Rio Grande do Sul, quadra 25, Distrito de Primavera - MT</v>
      </c>
      <c r="C5" s="100"/>
      <c r="D5" s="101"/>
      <c r="E5" s="102"/>
      <c r="F5" s="94"/>
      <c r="H5" s="94"/>
      <c r="I5" s="278" t="s">
        <v>117</v>
      </c>
      <c r="J5" s="282">
        <f>'BDI-Equipamentos'!I24</f>
        <v>0.1278</v>
      </c>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row>
    <row r="6" spans="1:111" s="72" customFormat="1" ht="21" customHeight="1">
      <c r="A6" s="283" t="s">
        <v>51</v>
      </c>
      <c r="B6" s="103">
        <v>2558.87</v>
      </c>
      <c r="C6" s="100"/>
      <c r="D6" s="277"/>
      <c r="E6" s="102"/>
      <c r="F6" s="94"/>
      <c r="G6" s="99" t="s">
        <v>109</v>
      </c>
      <c r="H6" s="82" t="s">
        <v>765</v>
      </c>
      <c r="J6" s="284"/>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row>
    <row r="7" spans="1:111" s="72" customFormat="1" ht="21" customHeight="1">
      <c r="A7" s="301" t="s">
        <v>738</v>
      </c>
      <c r="B7" s="260"/>
      <c r="C7" s="261"/>
      <c r="D7" s="262"/>
      <c r="E7" s="104" t="s">
        <v>106</v>
      </c>
      <c r="F7" s="94"/>
      <c r="G7" s="94"/>
      <c r="H7" s="94"/>
      <c r="I7" s="82"/>
      <c r="J7" s="284"/>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row>
    <row r="8" spans="1:111" ht="12" customHeight="1">
      <c r="A8" s="285"/>
      <c r="B8" s="76"/>
      <c r="C8" s="75"/>
      <c r="D8" s="77"/>
      <c r="E8" s="21"/>
      <c r="F8" s="8"/>
      <c r="G8" s="8"/>
      <c r="H8" s="23"/>
      <c r="I8" s="76"/>
      <c r="J8" s="286"/>
    </row>
    <row r="9" spans="1:111" ht="12.75" customHeight="1">
      <c r="A9" s="313" t="s">
        <v>6</v>
      </c>
      <c r="B9" s="314" t="s">
        <v>98</v>
      </c>
      <c r="C9" s="315" t="s">
        <v>0</v>
      </c>
      <c r="D9" s="314" t="s">
        <v>1</v>
      </c>
      <c r="E9" s="314" t="s">
        <v>19</v>
      </c>
      <c r="F9" s="316" t="s">
        <v>103</v>
      </c>
      <c r="G9" s="276"/>
      <c r="H9" s="315" t="s">
        <v>2</v>
      </c>
      <c r="I9" s="315"/>
      <c r="J9" s="317"/>
    </row>
    <row r="10" spans="1:111" ht="48" customHeight="1">
      <c r="A10" s="313"/>
      <c r="B10" s="314"/>
      <c r="C10" s="315"/>
      <c r="D10" s="314"/>
      <c r="E10" s="314"/>
      <c r="F10" s="316"/>
      <c r="G10" s="31" t="s">
        <v>96</v>
      </c>
      <c r="H10" s="31" t="s">
        <v>3</v>
      </c>
      <c r="I10" s="275" t="s">
        <v>4</v>
      </c>
      <c r="J10" s="287" t="s">
        <v>5</v>
      </c>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row>
    <row r="11" spans="1:111" customFormat="1" ht="33.75" customHeight="1">
      <c r="A11" s="288"/>
      <c r="B11" s="16"/>
      <c r="C11" s="11" t="s">
        <v>25</v>
      </c>
      <c r="D11" s="12" t="s">
        <v>321</v>
      </c>
      <c r="E11" s="16"/>
      <c r="F11" s="17"/>
      <c r="G11" s="17"/>
      <c r="H11" s="17"/>
      <c r="I11" s="18"/>
      <c r="J11" s="289"/>
      <c r="M11" s="253"/>
      <c r="O11" s="254"/>
    </row>
    <row r="12" spans="1:111" s="22" customFormat="1" ht="19.5" customHeight="1">
      <c r="A12" s="290" t="s">
        <v>14</v>
      </c>
      <c r="B12" s="56" t="s">
        <v>12</v>
      </c>
      <c r="C12" s="57" t="s">
        <v>27</v>
      </c>
      <c r="D12" s="51" t="s">
        <v>480</v>
      </c>
      <c r="E12" s="56" t="s">
        <v>75</v>
      </c>
      <c r="F12" s="114">
        <v>6</v>
      </c>
      <c r="G12" s="60">
        <f t="shared" ref="G12:G19" si="0">$J$4</f>
        <v>0.24940000000000001</v>
      </c>
      <c r="H12" s="58"/>
      <c r="I12" s="70">
        <f t="shared" ref="I12:I19" si="1">H12*(1+G12)</f>
        <v>0</v>
      </c>
      <c r="J12" s="291">
        <f t="shared" ref="J12:J19" si="2">F12*I12</f>
        <v>0</v>
      </c>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row>
    <row r="13" spans="1:111" customFormat="1" ht="15">
      <c r="A13" s="292">
        <v>100575</v>
      </c>
      <c r="B13" s="56" t="s">
        <v>12</v>
      </c>
      <c r="C13" s="57" t="s">
        <v>30</v>
      </c>
      <c r="D13" s="51" t="s">
        <v>735</v>
      </c>
      <c r="E13" s="56" t="s">
        <v>75</v>
      </c>
      <c r="F13" s="114">
        <f>SUM(F14+F15)</f>
        <v>2558.87</v>
      </c>
      <c r="G13" s="60">
        <f t="shared" si="0"/>
        <v>0.24940000000000001</v>
      </c>
      <c r="H13" s="58"/>
      <c r="I13" s="70">
        <f t="shared" si="1"/>
        <v>0</v>
      </c>
      <c r="J13" s="291">
        <f t="shared" si="2"/>
        <v>0</v>
      </c>
      <c r="M13" s="253"/>
      <c r="O13" s="254"/>
    </row>
    <row r="14" spans="1:111" s="121" customFormat="1">
      <c r="A14" s="293" t="s">
        <v>733</v>
      </c>
      <c r="B14" s="53" t="s">
        <v>69</v>
      </c>
      <c r="C14" s="50" t="s">
        <v>33</v>
      </c>
      <c r="D14" s="63" t="s">
        <v>322</v>
      </c>
      <c r="E14" s="56" t="s">
        <v>75</v>
      </c>
      <c r="F14" s="114">
        <v>108.02</v>
      </c>
      <c r="G14" s="52">
        <f t="shared" si="0"/>
        <v>0.24940000000000001</v>
      </c>
      <c r="H14" s="69"/>
      <c r="I14" s="70">
        <f t="shared" si="1"/>
        <v>0</v>
      </c>
      <c r="J14" s="291">
        <f t="shared" si="2"/>
        <v>0</v>
      </c>
      <c r="K14" s="179"/>
      <c r="L14" s="179"/>
      <c r="M14" s="253"/>
      <c r="N14" s="179"/>
      <c r="O14" s="254"/>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row>
    <row r="15" spans="1:111" s="121" customFormat="1" ht="24">
      <c r="A15" s="294" t="s">
        <v>734</v>
      </c>
      <c r="B15" s="56" t="s">
        <v>69</v>
      </c>
      <c r="C15" s="13" t="s">
        <v>36</v>
      </c>
      <c r="D15" s="49" t="s">
        <v>764</v>
      </c>
      <c r="E15" s="56" t="s">
        <v>75</v>
      </c>
      <c r="F15" s="114">
        <v>2450.85</v>
      </c>
      <c r="G15" s="60">
        <f t="shared" si="0"/>
        <v>0.24940000000000001</v>
      </c>
      <c r="H15" s="58"/>
      <c r="I15" s="64">
        <f t="shared" si="1"/>
        <v>0</v>
      </c>
      <c r="J15" s="291">
        <f t="shared" si="2"/>
        <v>0</v>
      </c>
      <c r="K15" s="179"/>
      <c r="L15" s="179"/>
      <c r="M15" s="253"/>
      <c r="N15" s="179"/>
      <c r="O15" s="254"/>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row>
    <row r="16" spans="1:111" s="121" customFormat="1" ht="36">
      <c r="A16" s="290">
        <v>94273</v>
      </c>
      <c r="B16" s="56" t="s">
        <v>12</v>
      </c>
      <c r="C16" s="13" t="s">
        <v>53</v>
      </c>
      <c r="D16" s="55" t="s">
        <v>492</v>
      </c>
      <c r="E16" s="56" t="s">
        <v>73</v>
      </c>
      <c r="F16" s="114">
        <v>402.81</v>
      </c>
      <c r="G16" s="60">
        <f t="shared" si="0"/>
        <v>0.24940000000000001</v>
      </c>
      <c r="H16" s="14"/>
      <c r="I16" s="64">
        <f t="shared" si="1"/>
        <v>0</v>
      </c>
      <c r="J16" s="291">
        <f t="shared" si="2"/>
        <v>0</v>
      </c>
      <c r="K16" s="179"/>
      <c r="L16" s="179"/>
      <c r="M16" s="253"/>
      <c r="N16" s="179"/>
      <c r="O16" s="254"/>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row>
    <row r="17" spans="1:111" s="121" customFormat="1" ht="36">
      <c r="A17" s="290">
        <v>94274</v>
      </c>
      <c r="B17" s="56" t="s">
        <v>12</v>
      </c>
      <c r="C17" s="13" t="s">
        <v>112</v>
      </c>
      <c r="D17" s="55" t="s">
        <v>493</v>
      </c>
      <c r="E17" s="56" t="s">
        <v>73</v>
      </c>
      <c r="F17" s="114">
        <v>17.45</v>
      </c>
      <c r="G17" s="60">
        <f t="shared" si="0"/>
        <v>0.24940000000000001</v>
      </c>
      <c r="H17" s="14"/>
      <c r="I17" s="64">
        <f t="shared" ref="I17" si="3">H17*(1+G17)</f>
        <v>0</v>
      </c>
      <c r="J17" s="291">
        <f t="shared" ref="J17" si="4">F17*I17</f>
        <v>0</v>
      </c>
      <c r="K17" s="179"/>
      <c r="L17" s="179"/>
      <c r="M17" s="253"/>
      <c r="N17" s="179"/>
      <c r="O17" s="254"/>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row>
    <row r="18" spans="1:111" s="121" customFormat="1" ht="24">
      <c r="A18" s="290">
        <v>94287</v>
      </c>
      <c r="B18" s="56" t="s">
        <v>12</v>
      </c>
      <c r="C18" s="13" t="s">
        <v>113</v>
      </c>
      <c r="D18" s="55" t="s">
        <v>766</v>
      </c>
      <c r="E18" s="56" t="s">
        <v>73</v>
      </c>
      <c r="F18" s="114">
        <v>402.81</v>
      </c>
      <c r="G18" s="60">
        <f t="shared" si="0"/>
        <v>0.24940000000000001</v>
      </c>
      <c r="H18" s="14"/>
      <c r="I18" s="64">
        <f t="shared" ref="I18" si="5">H18*(1+G18)</f>
        <v>0</v>
      </c>
      <c r="J18" s="291">
        <f t="shared" ref="J18" si="6">F18*I18</f>
        <v>0</v>
      </c>
      <c r="K18" s="179"/>
      <c r="L18" s="179"/>
      <c r="M18" s="253"/>
      <c r="N18" s="179"/>
      <c r="O18" s="254"/>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row>
    <row r="19" spans="1:111" s="121" customFormat="1" ht="24">
      <c r="A19" s="290">
        <v>94288</v>
      </c>
      <c r="B19" s="56" t="s">
        <v>12</v>
      </c>
      <c r="C19" s="13" t="s">
        <v>145</v>
      </c>
      <c r="D19" s="55" t="s">
        <v>767</v>
      </c>
      <c r="E19" s="56" t="s">
        <v>73</v>
      </c>
      <c r="F19" s="114">
        <v>17.45</v>
      </c>
      <c r="G19" s="60">
        <f t="shared" si="0"/>
        <v>0.24940000000000001</v>
      </c>
      <c r="H19" s="14"/>
      <c r="I19" s="64">
        <f t="shared" si="1"/>
        <v>0</v>
      </c>
      <c r="J19" s="291">
        <f t="shared" si="2"/>
        <v>0</v>
      </c>
      <c r="K19" s="179"/>
      <c r="L19" s="179"/>
      <c r="M19" s="253"/>
      <c r="N19" s="179"/>
      <c r="O19" s="254"/>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row>
    <row r="20" spans="1:111" ht="15" thickBot="1">
      <c r="A20" s="295"/>
      <c r="B20" s="296"/>
      <c r="C20" s="297"/>
      <c r="D20" s="298"/>
      <c r="E20" s="296"/>
      <c r="F20" s="299"/>
      <c r="G20" s="299"/>
      <c r="H20" s="303" t="s">
        <v>15</v>
      </c>
      <c r="I20" s="304"/>
      <c r="J20" s="300">
        <f>SUM(J12:J19)</f>
        <v>0</v>
      </c>
      <c r="O20" s="254"/>
    </row>
    <row r="21" spans="1:111" ht="17.25" customHeight="1" thickBot="1">
      <c r="A21" s="318" t="s">
        <v>105</v>
      </c>
      <c r="B21" s="319"/>
      <c r="C21" s="319"/>
      <c r="D21" s="319"/>
      <c r="E21" s="319"/>
      <c r="F21" s="319"/>
      <c r="G21" s="319"/>
      <c r="H21" s="320"/>
      <c r="I21" s="305">
        <f>SUM(J12:J19)</f>
        <v>0</v>
      </c>
      <c r="J21" s="306"/>
      <c r="K21" s="263"/>
    </row>
    <row r="24" spans="1:111">
      <c r="A24" s="59"/>
      <c r="B24" s="59"/>
      <c r="E24" s="59"/>
      <c r="I24" s="21"/>
      <c r="J24" s="21"/>
    </row>
  </sheetData>
  <autoFilter ref="A1:A24"/>
  <mergeCells count="11">
    <mergeCell ref="H20:I20"/>
    <mergeCell ref="I21:J21"/>
    <mergeCell ref="A1:J2"/>
    <mergeCell ref="A9:A10"/>
    <mergeCell ref="B9:B10"/>
    <mergeCell ref="C9:C10"/>
    <mergeCell ref="D9:D10"/>
    <mergeCell ref="E9:E10"/>
    <mergeCell ref="F9:F10"/>
    <mergeCell ref="H9:J9"/>
    <mergeCell ref="A21:H21"/>
  </mergeCells>
  <printOptions horizontalCentered="1"/>
  <pageMargins left="0.59055118110236227" right="0.11811023622047245" top="0.51181102362204722" bottom="0.98425196850393704" header="0.31496062992125984" footer="0.31496062992125984"/>
  <pageSetup paperSize="9" scale="65" orientation="landscape" r:id="rId1"/>
  <headerFooter>
    <oddFooter>&amp;L&amp;G&amp;C&amp;"-,Negrito"&amp;9BRUNO LEONAM PEREIRA DE ALMEIDA
Engenheiro Civil&amp;"-,Regular"
CREA MT047880&amp;R&amp;P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view="pageBreakPreview" zoomScale="70" zoomScaleNormal="80" zoomScaleSheetLayoutView="70" workbookViewId="0">
      <selection activeCell="J15" sqref="J15"/>
    </sheetView>
  </sheetViews>
  <sheetFormatPr defaultRowHeight="20.85" customHeight="1"/>
  <cols>
    <col min="1" max="1" width="10.140625" style="59" customWidth="1"/>
    <col min="2" max="2" width="90.140625" style="59" customWidth="1"/>
    <col min="3" max="3" width="5.28515625" style="59" customWidth="1"/>
    <col min="4" max="4" width="11.7109375" style="59" customWidth="1"/>
    <col min="5" max="5" width="16.140625" style="59" customWidth="1"/>
    <col min="6" max="6" width="11.7109375" style="59" customWidth="1"/>
    <col min="7" max="7" width="9.140625" style="59"/>
    <col min="8" max="8" width="10" style="59" customWidth="1"/>
    <col min="9" max="9" width="12.140625" style="59" customWidth="1"/>
    <col min="10" max="10" width="9.140625" style="59"/>
    <col min="11" max="11" width="9.7109375" style="59" customWidth="1"/>
    <col min="12" max="12" width="11.85546875" style="59" customWidth="1"/>
    <col min="13" max="13" width="9.140625" style="59" customWidth="1"/>
    <col min="14" max="14" width="10.5703125" style="59" bestFit="1" customWidth="1"/>
    <col min="15" max="15" width="11.85546875" style="59" customWidth="1"/>
    <col min="16" max="16" width="9.140625" style="59"/>
    <col min="17" max="17" width="12.5703125" style="59" customWidth="1"/>
    <col min="18" max="18" width="12.140625" style="59" customWidth="1"/>
    <col min="19" max="20" width="9.140625" style="59"/>
    <col min="21" max="21" width="16" style="59" customWidth="1"/>
    <col min="22" max="23" width="9.140625" style="59"/>
    <col min="24" max="24" width="12.140625" style="59" customWidth="1"/>
    <col min="25" max="25" width="9.140625" style="59"/>
    <col min="26" max="26" width="12.5703125" style="59" customWidth="1"/>
    <col min="27" max="27" width="11.28515625" style="59" customWidth="1"/>
    <col min="28" max="28" width="9.140625" style="59"/>
    <col min="29" max="29" width="12.7109375" style="59" customWidth="1"/>
    <col min="30" max="30" width="12" style="59" customWidth="1"/>
    <col min="31" max="31" width="9.140625" style="59"/>
    <col min="32" max="32" width="14" style="59" customWidth="1"/>
    <col min="33" max="16384" width="9.140625" style="59"/>
  </cols>
  <sheetData>
    <row r="1" spans="1:32" s="81" customFormat="1" ht="20.85" customHeight="1">
      <c r="A1" s="328" t="str">
        <f>Orçamento!A1</f>
        <v xml:space="preserve"> Passeio e Calçada da Praça do Distrito de Primavera</v>
      </c>
      <c r="B1" s="329"/>
      <c r="C1" s="329"/>
      <c r="D1" s="329"/>
      <c r="E1" s="329"/>
      <c r="F1" s="329"/>
      <c r="G1" s="329"/>
      <c r="H1" s="329"/>
      <c r="O1" s="121"/>
      <c r="P1" s="121"/>
      <c r="Q1" s="121"/>
      <c r="R1" s="121"/>
      <c r="S1" s="121"/>
      <c r="T1" s="121"/>
      <c r="U1" s="121"/>
      <c r="V1" s="121"/>
      <c r="W1" s="121"/>
      <c r="X1" s="121"/>
      <c r="Y1" s="121"/>
      <c r="Z1" s="121"/>
      <c r="AA1" s="121"/>
      <c r="AB1" s="116"/>
      <c r="AC1" s="116"/>
      <c r="AD1" s="116"/>
      <c r="AE1" s="116"/>
    </row>
    <row r="2" spans="1:32" s="81" customFormat="1" ht="20.85" customHeight="1">
      <c r="A2" s="328" t="s">
        <v>119</v>
      </c>
      <c r="B2" s="329"/>
      <c r="C2" s="329"/>
      <c r="D2" s="329"/>
      <c r="E2" s="329"/>
      <c r="F2" s="329"/>
      <c r="G2" s="329"/>
      <c r="H2" s="329"/>
      <c r="O2" s="121"/>
      <c r="P2" s="121"/>
      <c r="Q2" s="121"/>
      <c r="R2" s="121"/>
      <c r="S2" s="121"/>
      <c r="T2" s="121"/>
      <c r="U2" s="121"/>
      <c r="V2" s="121"/>
      <c r="W2" s="121"/>
      <c r="X2" s="121"/>
      <c r="Y2" s="121"/>
      <c r="Z2" s="121"/>
      <c r="AA2" s="121"/>
      <c r="AB2" s="116"/>
      <c r="AC2" s="116"/>
      <c r="AD2" s="116"/>
      <c r="AE2" s="116"/>
    </row>
    <row r="3" spans="1:32" s="89" customFormat="1" ht="21" customHeight="1">
      <c r="A3" s="122" t="str">
        <f>Orçamento!A3</f>
        <v>Proprietário:  Municipio de Sorriso</v>
      </c>
      <c r="B3" s="83"/>
      <c r="D3" s="257" t="s">
        <v>7</v>
      </c>
      <c r="E3" s="86">
        <f>C19</f>
        <v>0</v>
      </c>
      <c r="G3" s="118" t="s">
        <v>9</v>
      </c>
      <c r="H3" s="88">
        <f>Orçamento!J3</f>
        <v>43853</v>
      </c>
      <c r="O3" s="121"/>
      <c r="P3" s="121"/>
      <c r="Q3" s="121"/>
      <c r="R3" s="121"/>
      <c r="S3" s="121"/>
      <c r="T3" s="121"/>
      <c r="U3" s="121"/>
      <c r="V3" s="121"/>
      <c r="W3" s="121"/>
      <c r="X3" s="121"/>
      <c r="Y3" s="121"/>
      <c r="Z3" s="121"/>
      <c r="AA3" s="121"/>
      <c r="AB3" s="21"/>
      <c r="AC3" s="21"/>
      <c r="AD3" s="21"/>
      <c r="AE3" s="21"/>
    </row>
    <row r="4" spans="1:32" s="89" customFormat="1" ht="21" customHeight="1">
      <c r="A4" s="122" t="str">
        <f>Orçamento!B4</f>
        <v xml:space="preserve"> Passeio e Calçada da Praça do Distrito de Primavera</v>
      </c>
      <c r="B4" s="82"/>
      <c r="C4" s="90"/>
      <c r="D4" s="257" t="s">
        <v>8</v>
      </c>
      <c r="E4" s="86">
        <f>E3/B6</f>
        <v>0</v>
      </c>
      <c r="G4" s="118" t="s">
        <v>10</v>
      </c>
      <c r="H4" s="91">
        <f>'BDI - Serviços'!I23</f>
        <v>0.24940000000000001</v>
      </c>
      <c r="K4" s="117"/>
      <c r="L4" s="126"/>
      <c r="M4" s="127"/>
      <c r="N4" s="127"/>
      <c r="O4" s="121"/>
      <c r="P4" s="121"/>
      <c r="Q4" s="121"/>
      <c r="R4" s="121"/>
      <c r="S4" s="121"/>
      <c r="T4" s="121"/>
      <c r="U4" s="121"/>
      <c r="V4" s="121"/>
      <c r="W4" s="121"/>
      <c r="X4" s="121"/>
      <c r="Y4" s="121"/>
      <c r="Z4" s="121"/>
      <c r="AA4" s="121"/>
      <c r="AB4" s="21"/>
      <c r="AC4" s="21"/>
      <c r="AD4" s="21"/>
      <c r="AE4" s="21"/>
    </row>
    <row r="5" spans="1:32" s="89" customFormat="1" ht="32.25" customHeight="1">
      <c r="A5" s="122" t="str">
        <f>Orçamento!A5</f>
        <v>Local:</v>
      </c>
      <c r="B5" s="330" t="str">
        <f>Orçamento!B5</f>
        <v>Local: Loteamento Cidade Gaspar do Norte, AV. Rio Grande do Sul, quadra 25, Distrito de Primavera - MT</v>
      </c>
      <c r="C5" s="330"/>
      <c r="D5" s="92" t="s">
        <v>11</v>
      </c>
      <c r="E5" s="93" t="str">
        <f>Orçamento!H6</f>
        <v>SINAPI - DEZ/2019 - DESONERADO</v>
      </c>
      <c r="K5" s="117"/>
      <c r="L5" s="126"/>
      <c r="M5" s="127"/>
      <c r="N5" s="127"/>
      <c r="O5" s="21"/>
      <c r="P5" s="21"/>
      <c r="Q5" s="21"/>
      <c r="R5" s="21"/>
      <c r="S5" s="21"/>
      <c r="T5" s="21"/>
      <c r="U5" s="21"/>
      <c r="V5" s="21"/>
      <c r="W5" s="21"/>
      <c r="X5" s="21"/>
      <c r="Y5" s="21"/>
      <c r="Z5" s="21"/>
      <c r="AA5" s="21"/>
      <c r="AB5" s="21"/>
      <c r="AC5" s="21"/>
      <c r="AD5" s="21"/>
      <c r="AE5" s="21"/>
    </row>
    <row r="6" spans="1:32" s="89" customFormat="1" ht="21" customHeight="1">
      <c r="A6" s="122" t="str">
        <f>Orçamento!A6</f>
        <v xml:space="preserve">Área: </v>
      </c>
      <c r="B6" s="94">
        <f>Orçamento!B6</f>
        <v>2558.87</v>
      </c>
      <c r="C6" s="83"/>
      <c r="D6" s="95" t="str">
        <f>Orçamento!E7</f>
        <v>Arredondamentos: Opções → Avançado → Fórmulas → "Definir Precisão Conforme Exibido"</v>
      </c>
      <c r="E6" s="82"/>
      <c r="K6" s="117"/>
      <c r="L6" s="126"/>
      <c r="M6" s="127"/>
      <c r="N6" s="127"/>
      <c r="O6" s="21"/>
      <c r="P6" s="21"/>
      <c r="Q6" s="21"/>
      <c r="R6" s="21"/>
      <c r="S6" s="21"/>
      <c r="T6" s="21"/>
      <c r="U6" s="21"/>
      <c r="V6" s="21"/>
      <c r="W6" s="21"/>
      <c r="X6" s="21"/>
      <c r="Y6" s="21"/>
      <c r="Z6" s="21"/>
      <c r="AA6" s="21"/>
      <c r="AB6" s="21"/>
      <c r="AC6" s="21"/>
      <c r="AD6" s="21"/>
      <c r="AE6" s="21"/>
    </row>
    <row r="7" spans="1:32" s="89" customFormat="1" ht="21" customHeight="1">
      <c r="A7" s="123" t="str">
        <f>Orçamento!A7</f>
        <v>Responsável Técnico: BRUNO LEONAM PEREIRA DE ALMEIDA - CREA MT047880</v>
      </c>
      <c r="B7" s="83"/>
      <c r="D7" s="83"/>
      <c r="E7" s="82"/>
      <c r="K7" s="117"/>
      <c r="L7" s="126"/>
      <c r="M7" s="127"/>
      <c r="N7" s="127"/>
      <c r="O7" s="21"/>
      <c r="P7" s="21"/>
      <c r="Q7" s="21"/>
      <c r="R7" s="21"/>
      <c r="S7" s="21"/>
      <c r="T7" s="21"/>
      <c r="U7" s="21"/>
      <c r="V7" s="21"/>
      <c r="W7" s="21"/>
      <c r="X7" s="21"/>
      <c r="Y7" s="21"/>
      <c r="Z7" s="21"/>
      <c r="AA7" s="21"/>
      <c r="AB7" s="21"/>
      <c r="AC7" s="21"/>
      <c r="AD7" s="21"/>
      <c r="AE7" s="21"/>
    </row>
    <row r="8" spans="1:32" ht="20.85" customHeight="1">
      <c r="A8" s="124"/>
      <c r="B8" s="125"/>
      <c r="C8" s="125"/>
      <c r="D8" s="125"/>
      <c r="E8" s="125"/>
      <c r="F8" s="119"/>
      <c r="G8" s="119"/>
      <c r="H8" s="119"/>
      <c r="I8" s="119"/>
      <c r="J8" s="119"/>
      <c r="K8" s="120"/>
      <c r="L8" s="126"/>
      <c r="M8" s="127"/>
      <c r="N8" s="127"/>
      <c r="O8" s="21"/>
      <c r="P8" s="21"/>
      <c r="Q8" s="21"/>
      <c r="R8" s="21"/>
      <c r="S8" s="21"/>
      <c r="T8" s="21"/>
      <c r="U8" s="21"/>
      <c r="V8" s="21"/>
      <c r="W8" s="21"/>
      <c r="X8" s="21"/>
      <c r="Y8" s="21"/>
      <c r="Z8" s="21"/>
      <c r="AA8" s="21"/>
      <c r="AB8" s="21"/>
      <c r="AC8" s="21"/>
      <c r="AD8" s="21"/>
      <c r="AE8" s="21"/>
      <c r="AF8" s="21"/>
    </row>
    <row r="9" spans="1:32" s="28" customFormat="1" ht="20.85" customHeight="1">
      <c r="A9" s="331" t="s">
        <v>22</v>
      </c>
      <c r="B9" s="333" t="s">
        <v>118</v>
      </c>
      <c r="C9" s="333" t="s">
        <v>23</v>
      </c>
      <c r="D9" s="335"/>
      <c r="E9" s="331" t="s">
        <v>24</v>
      </c>
      <c r="F9" s="325">
        <v>30</v>
      </c>
      <c r="G9" s="325"/>
      <c r="H9" s="325"/>
      <c r="I9" s="325">
        <f>F9+30</f>
        <v>60</v>
      </c>
      <c r="J9" s="325"/>
      <c r="K9" s="325"/>
      <c r="L9" s="325">
        <f>I9+30</f>
        <v>90</v>
      </c>
      <c r="M9" s="325"/>
      <c r="N9" s="325"/>
    </row>
    <row r="10" spans="1:32" s="28" customFormat="1" ht="20.85" customHeight="1">
      <c r="A10" s="332"/>
      <c r="B10" s="334"/>
      <c r="C10" s="334"/>
      <c r="D10" s="336"/>
      <c r="E10" s="332"/>
      <c r="F10" s="258" t="s">
        <v>56</v>
      </c>
      <c r="G10" s="258" t="s">
        <v>55</v>
      </c>
      <c r="H10" s="258" t="s">
        <v>57</v>
      </c>
      <c r="I10" s="258" t="s">
        <v>56</v>
      </c>
      <c r="J10" s="258" t="s">
        <v>55</v>
      </c>
      <c r="K10" s="258" t="s">
        <v>57</v>
      </c>
      <c r="L10" s="258" t="s">
        <v>56</v>
      </c>
      <c r="M10" s="258" t="s">
        <v>55</v>
      </c>
      <c r="N10" s="258" t="s">
        <v>57</v>
      </c>
    </row>
    <row r="11" spans="1:32" s="28" customFormat="1" ht="12">
      <c r="A11" s="247" t="str">
        <f>Orçamento!C12</f>
        <v>1.1</v>
      </c>
      <c r="B11" s="259" t="str">
        <f>Orçamento!D12</f>
        <v>PLACA DE OBRA EM CHAPA DE AÇO GALVANIZADO (4,00m x 2,00m)</v>
      </c>
      <c r="C11" s="323">
        <f>Orçamento!J12</f>
        <v>0</v>
      </c>
      <c r="D11" s="324"/>
      <c r="E11" s="248" t="e">
        <f t="shared" ref="E11:E18" si="0">C11/$C$19</f>
        <v>#DIV/0!</v>
      </c>
      <c r="F11" s="249">
        <f t="shared" ref="F11:F18" si="1">G11*$C11</f>
        <v>0</v>
      </c>
      <c r="G11" s="250">
        <v>1</v>
      </c>
      <c r="H11" s="251">
        <f t="shared" ref="H11:H18" si="2">G11</f>
        <v>1</v>
      </c>
      <c r="I11" s="249"/>
      <c r="J11" s="250"/>
      <c r="K11" s="251"/>
      <c r="L11" s="249"/>
      <c r="M11" s="250"/>
      <c r="N11" s="251"/>
    </row>
    <row r="12" spans="1:32" s="28" customFormat="1" ht="12">
      <c r="A12" s="247" t="s">
        <v>30</v>
      </c>
      <c r="B12" s="259" t="s">
        <v>768</v>
      </c>
      <c r="C12" s="323">
        <f>Orçamento!J13</f>
        <v>0</v>
      </c>
      <c r="D12" s="324"/>
      <c r="E12" s="248" t="e">
        <f t="shared" si="0"/>
        <v>#DIV/0!</v>
      </c>
      <c r="F12" s="249">
        <f t="shared" si="1"/>
        <v>0</v>
      </c>
      <c r="G12" s="250">
        <v>1</v>
      </c>
      <c r="H12" s="251">
        <f t="shared" si="2"/>
        <v>1</v>
      </c>
      <c r="I12" s="249"/>
      <c r="J12" s="250"/>
      <c r="K12" s="251"/>
      <c r="L12" s="249"/>
      <c r="M12" s="250"/>
      <c r="N12" s="251"/>
    </row>
    <row r="13" spans="1:32" s="28" customFormat="1" ht="12">
      <c r="A13" s="247" t="str">
        <f>Orçamento!C14</f>
        <v>1.3</v>
      </c>
      <c r="B13" s="259" t="str">
        <f>Orçamento!D14</f>
        <v>FORNECIMENTO E INSTALAÇÃO DE PISO PODOTÁTIL, EM CONCRETO, 25x25CM, DIRECIONAL/ALERTA</v>
      </c>
      <c r="C13" s="323">
        <f>Orçamento!J14</f>
        <v>0</v>
      </c>
      <c r="D13" s="324"/>
      <c r="E13" s="113" t="e">
        <f t="shared" si="0"/>
        <v>#DIV/0!</v>
      </c>
      <c r="F13" s="58">
        <f t="shared" si="1"/>
        <v>0</v>
      </c>
      <c r="G13" s="32"/>
      <c r="H13" s="27">
        <f t="shared" si="2"/>
        <v>0</v>
      </c>
      <c r="I13" s="58">
        <f t="shared" ref="I13:I18" si="3">J13*$C13</f>
        <v>0</v>
      </c>
      <c r="J13" s="32">
        <v>0.3</v>
      </c>
      <c r="K13" s="27">
        <f t="shared" ref="K13:K18" si="4">H13+J13</f>
        <v>0.3</v>
      </c>
      <c r="L13" s="58">
        <f t="shared" ref="L13:L18" si="5">M13*$C13</f>
        <v>0</v>
      </c>
      <c r="M13" s="32">
        <v>0.7</v>
      </c>
      <c r="N13" s="27">
        <f t="shared" ref="N13:N18" si="6">K13+M13</f>
        <v>1</v>
      </c>
    </row>
    <row r="14" spans="1:32" s="28" customFormat="1" ht="36">
      <c r="A14" s="247" t="str">
        <f>Orçamento!C15</f>
        <v>1.4</v>
      </c>
      <c r="B14" s="259" t="str">
        <f>Orçamento!D15</f>
        <v>COMPOSIÇÃO CRIADA  ATRAVÉS DA REFERENCIA: (92397) EXECUÇÃO DE PÁTIO/ESTACIONAMENTO EM PISO INTERTRAVADO, COM BLOCO RETANGULAR COR NATURAL DE 20 X 10 CM, ESPESSURA 8 CM. AF_12/2015</v>
      </c>
      <c r="C14" s="323">
        <f>Orçamento!J15</f>
        <v>0</v>
      </c>
      <c r="D14" s="324"/>
      <c r="E14" s="113" t="e">
        <f t="shared" si="0"/>
        <v>#DIV/0!</v>
      </c>
      <c r="F14" s="58">
        <f t="shared" si="1"/>
        <v>0</v>
      </c>
      <c r="G14" s="32">
        <v>0.1</v>
      </c>
      <c r="H14" s="27">
        <f t="shared" si="2"/>
        <v>0.1</v>
      </c>
      <c r="I14" s="58">
        <f t="shared" si="3"/>
        <v>0</v>
      </c>
      <c r="J14" s="32">
        <v>0.5</v>
      </c>
      <c r="K14" s="27">
        <f t="shared" si="4"/>
        <v>0.6</v>
      </c>
      <c r="L14" s="58">
        <f t="shared" si="5"/>
        <v>0</v>
      </c>
      <c r="M14" s="32">
        <v>0.4</v>
      </c>
      <c r="N14" s="27">
        <f t="shared" si="6"/>
        <v>1</v>
      </c>
    </row>
    <row r="15" spans="1:32" s="28" customFormat="1" ht="36">
      <c r="A15" s="247" t="str">
        <f>Orçamento!C16</f>
        <v>1.5</v>
      </c>
      <c r="B15" s="259" t="str">
        <f>Orçamento!D16</f>
        <v>ASSENTAMENTO DE GUIA (MEIO-FIO) EM TRECHO RETO, CONFECCIONADA EM CONCRETO PRÉ-FABRICADO, DIMENSÕES 100X15X13X30 CM (COMPRIMENTO X BASE INFERIOR X BASE SUPERIOR X ALTURA), PARA VIAS URBANAS (USO VIÁRIO). AF_06/2016</v>
      </c>
      <c r="C15" s="323">
        <f>Orçamento!J16</f>
        <v>0</v>
      </c>
      <c r="D15" s="324"/>
      <c r="E15" s="113" t="e">
        <f t="shared" si="0"/>
        <v>#DIV/0!</v>
      </c>
      <c r="F15" s="58">
        <f t="shared" si="1"/>
        <v>0</v>
      </c>
      <c r="G15" s="32">
        <v>0.5</v>
      </c>
      <c r="H15" s="27">
        <f t="shared" si="2"/>
        <v>0.5</v>
      </c>
      <c r="I15" s="58">
        <f t="shared" si="3"/>
        <v>0</v>
      </c>
      <c r="J15" s="32">
        <v>0.3</v>
      </c>
      <c r="K15" s="27">
        <f t="shared" si="4"/>
        <v>0.8</v>
      </c>
      <c r="L15" s="58">
        <f t="shared" si="5"/>
        <v>0</v>
      </c>
      <c r="M15" s="32">
        <v>0.2</v>
      </c>
      <c r="N15" s="27">
        <f t="shared" si="6"/>
        <v>1</v>
      </c>
    </row>
    <row r="16" spans="1:32" s="28" customFormat="1" ht="36">
      <c r="A16" s="247" t="str">
        <f>Orçamento!C17</f>
        <v>1.6</v>
      </c>
      <c r="B16" s="259" t="str">
        <f>Orçamento!D17</f>
        <v>ASSENTAMENTO DE GUIA (MEIO-FIO) EM TRECHO CURVO, CONFECCIONADA EM CONCRETO PRÉ-FABRICADO, DIMENSÕES 100X15X13X30 CM (COMPRIMENTO X BASE INFERIOR X BASE SUPERIOR X ALTURA), PARA VIAS URBANAS (USO VIÁRIO). AF_06/2016</v>
      </c>
      <c r="C16" s="323">
        <f>Orçamento!J17</f>
        <v>0</v>
      </c>
      <c r="D16" s="324"/>
      <c r="E16" s="113" t="e">
        <f t="shared" ref="E16:E17" si="7">C16/$C$19</f>
        <v>#DIV/0!</v>
      </c>
      <c r="F16" s="58">
        <f t="shared" ref="F16:F17" si="8">G16*$C16</f>
        <v>0</v>
      </c>
      <c r="G16" s="32">
        <v>0.3</v>
      </c>
      <c r="H16" s="27">
        <f t="shared" ref="H16:H17" si="9">G16</f>
        <v>0.3</v>
      </c>
      <c r="I16" s="58">
        <f t="shared" si="3"/>
        <v>0</v>
      </c>
      <c r="J16" s="32">
        <v>0.7</v>
      </c>
      <c r="K16" s="27">
        <f t="shared" si="4"/>
        <v>1</v>
      </c>
      <c r="L16" s="58">
        <f t="shared" si="5"/>
        <v>0</v>
      </c>
      <c r="M16" s="32"/>
      <c r="N16" s="27">
        <f t="shared" si="6"/>
        <v>1</v>
      </c>
    </row>
    <row r="17" spans="1:14" s="28" customFormat="1" ht="24">
      <c r="A17" s="247" t="str">
        <f>Orçamento!C18</f>
        <v>1.7</v>
      </c>
      <c r="B17" s="259" t="str">
        <f>Orçamento!D18</f>
        <v>EXECUÇÃO DE SARJETA DE CONCRETO USINADO, MOLDADA IN LOCO EM TRECHO RETO, 30 CM BASE X 10 CM ALTURA. AF-06/2016</v>
      </c>
      <c r="C17" s="323">
        <f>Orçamento!J18</f>
        <v>0</v>
      </c>
      <c r="D17" s="324"/>
      <c r="E17" s="113" t="e">
        <f t="shared" si="7"/>
        <v>#DIV/0!</v>
      </c>
      <c r="F17" s="58">
        <f t="shared" si="8"/>
        <v>0</v>
      </c>
      <c r="G17" s="32">
        <v>0.5</v>
      </c>
      <c r="H17" s="27">
        <f t="shared" si="9"/>
        <v>0.5</v>
      </c>
      <c r="I17" s="58">
        <f t="shared" si="3"/>
        <v>0</v>
      </c>
      <c r="J17" s="32">
        <v>0.3</v>
      </c>
      <c r="K17" s="27">
        <f t="shared" si="4"/>
        <v>0.8</v>
      </c>
      <c r="L17" s="58">
        <f t="shared" si="5"/>
        <v>0</v>
      </c>
      <c r="M17" s="32">
        <v>0.2</v>
      </c>
      <c r="N17" s="27">
        <f t="shared" si="6"/>
        <v>1</v>
      </c>
    </row>
    <row r="18" spans="1:14" s="28" customFormat="1" ht="24">
      <c r="A18" s="247" t="str">
        <f>Orçamento!C19</f>
        <v>1.8</v>
      </c>
      <c r="B18" s="259" t="str">
        <f>Orçamento!D19</f>
        <v>EXECUÇÃO DE SARJETA DE CONCRETO USINADO, MOLDADA IN LOCO EM TRECHO CURVO, 30 CM BASE X 10 CM ALTURA. AF-06/2016</v>
      </c>
      <c r="C18" s="323">
        <f>Orçamento!J19</f>
        <v>0</v>
      </c>
      <c r="D18" s="324"/>
      <c r="E18" s="113" t="e">
        <f t="shared" si="0"/>
        <v>#DIV/0!</v>
      </c>
      <c r="F18" s="58">
        <f t="shared" si="1"/>
        <v>0</v>
      </c>
      <c r="G18" s="32">
        <v>0.3</v>
      </c>
      <c r="H18" s="27">
        <f t="shared" si="2"/>
        <v>0.3</v>
      </c>
      <c r="I18" s="58">
        <f t="shared" si="3"/>
        <v>0</v>
      </c>
      <c r="J18" s="32">
        <v>0.7</v>
      </c>
      <c r="K18" s="27">
        <f t="shared" si="4"/>
        <v>1</v>
      </c>
      <c r="L18" s="58">
        <f t="shared" si="5"/>
        <v>0</v>
      </c>
      <c r="M18" s="32"/>
      <c r="N18" s="27">
        <f t="shared" si="6"/>
        <v>1</v>
      </c>
    </row>
    <row r="19" spans="1:14" s="28" customFormat="1" ht="20.85" customHeight="1">
      <c r="A19" s="326" t="s">
        <v>110</v>
      </c>
      <c r="B19" s="327"/>
      <c r="C19" s="321">
        <f>SUM(C11:D18)</f>
        <v>0</v>
      </c>
      <c r="D19" s="322"/>
      <c r="E19" s="68" t="e">
        <f>SUM(E11:E18)</f>
        <v>#DIV/0!</v>
      </c>
      <c r="F19" s="321">
        <f>SUM(F11:F18)</f>
        <v>0</v>
      </c>
      <c r="G19" s="322"/>
      <c r="H19" s="68" t="e">
        <f>F19/$C19</f>
        <v>#DIV/0!</v>
      </c>
      <c r="I19" s="321">
        <f>SUM(I11:I18)</f>
        <v>0</v>
      </c>
      <c r="J19" s="322"/>
      <c r="K19" s="68" t="e">
        <f>I19/$C19</f>
        <v>#DIV/0!</v>
      </c>
      <c r="L19" s="321">
        <f>SUM(L11:L18)</f>
        <v>0</v>
      </c>
      <c r="M19" s="322"/>
      <c r="N19" s="68" t="e">
        <f>L19/$C19</f>
        <v>#DIV/0!</v>
      </c>
    </row>
    <row r="20" spans="1:14" s="28" customFormat="1" ht="20.85" customHeight="1">
      <c r="A20" s="326" t="s">
        <v>111</v>
      </c>
      <c r="B20" s="327"/>
      <c r="C20" s="79"/>
      <c r="D20" s="79"/>
      <c r="E20" s="80"/>
      <c r="F20" s="321">
        <f>F19</f>
        <v>0</v>
      </c>
      <c r="G20" s="322"/>
      <c r="H20" s="68" t="e">
        <f>F20/$C19</f>
        <v>#DIV/0!</v>
      </c>
      <c r="I20" s="321">
        <f>F20+I19</f>
        <v>0</v>
      </c>
      <c r="J20" s="322"/>
      <c r="K20" s="68" t="e">
        <f>I20/$C19</f>
        <v>#DIV/0!</v>
      </c>
      <c r="L20" s="321">
        <f>I20+L19-0.01</f>
        <v>-0.01</v>
      </c>
      <c r="M20" s="322"/>
      <c r="N20" s="68" t="e">
        <f>L20/$C19</f>
        <v>#DIV/0!</v>
      </c>
    </row>
    <row r="21" spans="1:14" customFormat="1" ht="27" customHeight="1">
      <c r="A21" s="59"/>
      <c r="B21" s="59"/>
      <c r="C21" s="59"/>
      <c r="D21" s="59"/>
      <c r="E21" s="59"/>
      <c r="F21" s="59"/>
      <c r="G21" s="59"/>
      <c r="H21" s="59"/>
      <c r="I21" s="59"/>
      <c r="J21" s="59"/>
      <c r="K21" s="59"/>
      <c r="L21" s="59"/>
      <c r="M21" s="59"/>
      <c r="N21" s="59"/>
    </row>
  </sheetData>
  <mergeCells count="27">
    <mergeCell ref="C16:D16"/>
    <mergeCell ref="C17:D17"/>
    <mergeCell ref="C13:D13"/>
    <mergeCell ref="A1:H1"/>
    <mergeCell ref="F9:H9"/>
    <mergeCell ref="B5:C5"/>
    <mergeCell ref="E9:E10"/>
    <mergeCell ref="B9:B10"/>
    <mergeCell ref="A9:A10"/>
    <mergeCell ref="C9:D10"/>
    <mergeCell ref="A2:H2"/>
    <mergeCell ref="L20:M20"/>
    <mergeCell ref="C12:D12"/>
    <mergeCell ref="L9:N9"/>
    <mergeCell ref="L19:M19"/>
    <mergeCell ref="A20:B20"/>
    <mergeCell ref="A19:B19"/>
    <mergeCell ref="C19:D19"/>
    <mergeCell ref="I9:K9"/>
    <mergeCell ref="F19:G19"/>
    <mergeCell ref="F20:G20"/>
    <mergeCell ref="I19:J19"/>
    <mergeCell ref="I20:J20"/>
    <mergeCell ref="C14:D14"/>
    <mergeCell ref="C15:D15"/>
    <mergeCell ref="C18:D18"/>
    <mergeCell ref="C11:D11"/>
  </mergeCells>
  <printOptions horizontalCentered="1"/>
  <pageMargins left="0.98425196850393704" right="0.98425196850393704" top="0.98425196850393704" bottom="0.98425196850393704" header="0.51181102362204722" footer="0.51181102362204722"/>
  <pageSetup paperSize="9" scale="50" fitToHeight="0" orientation="landscape" r:id="rId1"/>
  <headerFooter>
    <oddFooter>&amp;L&amp;G&amp;C&amp;"-,Negrito"&amp;9BRUNO LEONAM PEREIRA DE ALMEIDA
&amp;"-,Regular"Engenheiro Civil
CREA MT047880&amp;R&amp;P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view="pageBreakPreview" zoomScaleNormal="100" zoomScaleSheetLayoutView="100" zoomScalePageLayoutView="115" workbookViewId="0">
      <selection activeCell="B16" sqref="B16:H16"/>
    </sheetView>
  </sheetViews>
  <sheetFormatPr defaultRowHeight="12"/>
  <cols>
    <col min="1" max="1" width="9.140625" style="28"/>
    <col min="2" max="2" width="22.28515625" style="28" bestFit="1" customWidth="1"/>
    <col min="3" max="3" width="7.5703125" style="28" customWidth="1"/>
    <col min="4" max="4" width="4.85546875" style="28" customWidth="1"/>
    <col min="5" max="5" width="7.140625" style="28" customWidth="1"/>
    <col min="6" max="6" width="13.140625" style="28" customWidth="1"/>
    <col min="7" max="7" width="12.28515625" style="28" customWidth="1"/>
    <col min="8" max="8" width="11.140625" style="28" customWidth="1"/>
    <col min="9" max="9" width="9.85546875" style="28" bestFit="1" customWidth="1"/>
    <col min="10" max="10" width="8.28515625" style="28" customWidth="1"/>
    <col min="11" max="11" width="6.7109375" style="28" customWidth="1"/>
    <col min="12" max="13" width="9.140625" style="28"/>
    <col min="14" max="15" width="18.5703125" style="28" customWidth="1"/>
    <col min="16" max="16384" width="9.140625" style="28"/>
  </cols>
  <sheetData>
    <row r="1" spans="1:10" ht="15" customHeight="1">
      <c r="A1" s="338" t="str">
        <f>Orçamento!A1</f>
        <v xml:space="preserve"> Passeio e Calçada da Praça do Distrito de Primavera</v>
      </c>
      <c r="B1" s="338"/>
      <c r="C1" s="338"/>
      <c r="D1" s="338"/>
      <c r="E1" s="338"/>
      <c r="F1" s="338"/>
      <c r="G1" s="338"/>
      <c r="H1" s="338"/>
      <c r="I1" s="338"/>
      <c r="J1" s="338"/>
    </row>
    <row r="2" spans="1:10" ht="14.25">
      <c r="A2" s="82" t="str">
        <f>Orçamento!A3</f>
        <v>Proprietário:  Municipio de Sorriso</v>
      </c>
      <c r="B2" s="83"/>
      <c r="C2" s="84"/>
      <c r="D2" s="85"/>
      <c r="E2" s="357" t="s">
        <v>7</v>
      </c>
      <c r="F2" s="357"/>
      <c r="G2" s="86">
        <f>Orçamento!I21</f>
        <v>0</v>
      </c>
      <c r="H2" s="87" t="s">
        <v>9</v>
      </c>
      <c r="I2" s="88">
        <f>Orçamento!J3</f>
        <v>43853</v>
      </c>
      <c r="J2" s="105"/>
    </row>
    <row r="3" spans="1:10" ht="15">
      <c r="A3" s="82" t="str">
        <f>Orçamento!B4</f>
        <v xml:space="preserve"> Passeio e Calçada da Praça do Distrito de Primavera</v>
      </c>
      <c r="B3" s="82"/>
      <c r="C3" s="82"/>
      <c r="D3" s="82"/>
      <c r="E3" s="90"/>
      <c r="F3" s="87" t="s">
        <v>8</v>
      </c>
      <c r="G3" s="86">
        <f>G2/B5</f>
        <v>0</v>
      </c>
      <c r="H3" s="87" t="s">
        <v>10</v>
      </c>
      <c r="I3" s="91">
        <f>'BDI - Serviços'!I23</f>
        <v>0.24940000000000001</v>
      </c>
      <c r="J3" s="105"/>
    </row>
    <row r="4" spans="1:10" ht="27" customHeight="1">
      <c r="A4" s="82" t="str">
        <f>Orçamento!A5</f>
        <v>Local:</v>
      </c>
      <c r="B4" s="330" t="str">
        <f>Orçamento!B5</f>
        <v>Local: Loteamento Cidade Gaspar do Norte, AV. Rio Grande do Sul, quadra 25, Distrito de Primavera - MT</v>
      </c>
      <c r="C4" s="330"/>
      <c r="D4" s="330"/>
      <c r="E4" s="330"/>
      <c r="F4" s="330"/>
      <c r="G4" s="330"/>
      <c r="H4" s="92" t="s">
        <v>11</v>
      </c>
      <c r="I4" s="337" t="str">
        <f>Orçamento!H6</f>
        <v>SINAPI - DEZ/2019 - DESONERADO</v>
      </c>
      <c r="J4" s="337"/>
    </row>
    <row r="5" spans="1:10" ht="14.25">
      <c r="A5" s="82" t="str">
        <f>Orçamento!A6</f>
        <v xml:space="preserve">Área: </v>
      </c>
      <c r="B5" s="94">
        <f>Orçamento!B6</f>
        <v>2558.87</v>
      </c>
      <c r="C5" s="82"/>
      <c r="D5" s="95" t="str">
        <f>Orçamento!E7</f>
        <v>Arredondamentos: Opções → Avançado → Fórmulas → "Definir Precisão Conforme Exibido"</v>
      </c>
      <c r="G5" s="83"/>
      <c r="H5" s="83"/>
      <c r="I5" s="82"/>
      <c r="J5" s="105"/>
    </row>
    <row r="6" spans="1:10" ht="14.25">
      <c r="A6" s="93" t="str">
        <f>Orçamento!A7</f>
        <v>Responsável Técnico: BRUNO LEONAM PEREIRA DE ALMEIDA - CREA MT047880</v>
      </c>
      <c r="B6" s="83"/>
      <c r="C6" s="84"/>
      <c r="D6" s="85"/>
      <c r="E6" s="83"/>
      <c r="F6" s="83"/>
      <c r="G6" s="89"/>
      <c r="H6" s="83"/>
      <c r="I6" s="82"/>
      <c r="J6" s="105"/>
    </row>
    <row r="7" spans="1:10" ht="15">
      <c r="A7" s="360" t="s">
        <v>87</v>
      </c>
      <c r="B7" s="360"/>
      <c r="C7" s="360"/>
      <c r="D7" s="360"/>
      <c r="E7" s="360"/>
      <c r="F7" s="360"/>
      <c r="G7" s="360"/>
      <c r="H7" s="360"/>
      <c r="I7" s="360"/>
      <c r="J7" s="360"/>
    </row>
    <row r="8" spans="1:10">
      <c r="A8" s="34" t="s">
        <v>25</v>
      </c>
      <c r="B8" s="343" t="s">
        <v>26</v>
      </c>
      <c r="C8" s="344"/>
      <c r="D8" s="344"/>
      <c r="E8" s="344"/>
      <c r="F8" s="344"/>
      <c r="G8" s="344"/>
      <c r="H8" s="345"/>
      <c r="I8" s="347">
        <f>SUM(I9:I12)</f>
        <v>6.8500000000000005E-2</v>
      </c>
      <c r="J8" s="347"/>
    </row>
    <row r="9" spans="1:10">
      <c r="A9" s="48" t="s">
        <v>27</v>
      </c>
      <c r="B9" s="346" t="s">
        <v>28</v>
      </c>
      <c r="C9" s="346"/>
      <c r="D9" s="346"/>
      <c r="E9" s="346"/>
      <c r="F9" s="340" t="s">
        <v>29</v>
      </c>
      <c r="G9" s="340"/>
      <c r="H9" s="340"/>
      <c r="I9" s="339">
        <v>3.7999999999999999E-2</v>
      </c>
      <c r="J9" s="339"/>
    </row>
    <row r="10" spans="1:10">
      <c r="A10" s="48" t="s">
        <v>30</v>
      </c>
      <c r="B10" s="346" t="s">
        <v>31</v>
      </c>
      <c r="C10" s="346"/>
      <c r="D10" s="346"/>
      <c r="E10" s="346"/>
      <c r="F10" s="340" t="s">
        <v>32</v>
      </c>
      <c r="G10" s="340"/>
      <c r="H10" s="340"/>
      <c r="I10" s="339">
        <v>7.0000000000000001E-3</v>
      </c>
      <c r="J10" s="339"/>
    </row>
    <row r="11" spans="1:10">
      <c r="A11" s="48" t="s">
        <v>33</v>
      </c>
      <c r="B11" s="346" t="s">
        <v>34</v>
      </c>
      <c r="C11" s="346"/>
      <c r="D11" s="346"/>
      <c r="E11" s="346"/>
      <c r="F11" s="340" t="s">
        <v>35</v>
      </c>
      <c r="G11" s="340"/>
      <c r="H11" s="340"/>
      <c r="I11" s="339">
        <v>1.2E-2</v>
      </c>
      <c r="J11" s="339"/>
    </row>
    <row r="12" spans="1:10">
      <c r="A12" s="48" t="s">
        <v>36</v>
      </c>
      <c r="B12" s="346" t="s">
        <v>37</v>
      </c>
      <c r="C12" s="346"/>
      <c r="D12" s="346"/>
      <c r="E12" s="346"/>
      <c r="F12" s="340" t="s">
        <v>38</v>
      </c>
      <c r="G12" s="340"/>
      <c r="H12" s="340"/>
      <c r="I12" s="339">
        <v>1.15E-2</v>
      </c>
      <c r="J12" s="339"/>
    </row>
    <row r="13" spans="1:10" ht="6.75" customHeight="1">
      <c r="A13" s="48"/>
      <c r="B13" s="340"/>
      <c r="C13" s="340"/>
      <c r="D13" s="340"/>
      <c r="E13" s="340"/>
      <c r="F13" s="340"/>
      <c r="G13" s="340"/>
      <c r="H13" s="340"/>
      <c r="I13" s="339"/>
      <c r="J13" s="339"/>
    </row>
    <row r="14" spans="1:10">
      <c r="A14" s="34" t="s">
        <v>39</v>
      </c>
      <c r="B14" s="343" t="s">
        <v>40</v>
      </c>
      <c r="C14" s="344"/>
      <c r="D14" s="344"/>
      <c r="E14" s="344"/>
      <c r="F14" s="344"/>
      <c r="G14" s="344"/>
      <c r="H14" s="345"/>
      <c r="I14" s="347">
        <f>SUM(I15:I18)</f>
        <v>0.10150000000000001</v>
      </c>
      <c r="J14" s="347"/>
    </row>
    <row r="15" spans="1:10">
      <c r="A15" s="48" t="s">
        <v>41</v>
      </c>
      <c r="B15" s="346" t="s">
        <v>42</v>
      </c>
      <c r="C15" s="346"/>
      <c r="D15" s="346"/>
      <c r="E15" s="346"/>
      <c r="F15" s="346"/>
      <c r="G15" s="346"/>
      <c r="H15" s="346"/>
      <c r="I15" s="339">
        <v>6.4999999999999997E-3</v>
      </c>
      <c r="J15" s="339"/>
    </row>
    <row r="16" spans="1:10">
      <c r="A16" s="48" t="s">
        <v>43</v>
      </c>
      <c r="B16" s="346" t="s">
        <v>44</v>
      </c>
      <c r="C16" s="346"/>
      <c r="D16" s="346"/>
      <c r="E16" s="346"/>
      <c r="F16" s="346"/>
      <c r="G16" s="346"/>
      <c r="H16" s="346"/>
      <c r="I16" s="339">
        <v>0.03</v>
      </c>
      <c r="J16" s="339"/>
    </row>
    <row r="17" spans="1:14">
      <c r="A17" s="48" t="s">
        <v>45</v>
      </c>
      <c r="B17" s="346" t="s">
        <v>46</v>
      </c>
      <c r="C17" s="346"/>
      <c r="D17" s="346"/>
      <c r="E17" s="346"/>
      <c r="F17" s="346"/>
      <c r="G17" s="346"/>
      <c r="H17" s="346"/>
      <c r="I17" s="339">
        <v>0.02</v>
      </c>
      <c r="J17" s="339"/>
    </row>
    <row r="18" spans="1:14">
      <c r="A18" s="48" t="s">
        <v>54</v>
      </c>
      <c r="B18" s="349" t="s">
        <v>85</v>
      </c>
      <c r="C18" s="350"/>
      <c r="D18" s="350"/>
      <c r="E18" s="350"/>
      <c r="F18" s="350"/>
      <c r="G18" s="350"/>
      <c r="H18" s="351"/>
      <c r="I18" s="358">
        <v>4.4999999999999998E-2</v>
      </c>
      <c r="J18" s="359"/>
    </row>
    <row r="19" spans="1:14" ht="6.75" customHeight="1">
      <c r="A19" s="48"/>
      <c r="B19" s="340"/>
      <c r="C19" s="340"/>
      <c r="D19" s="340"/>
      <c r="E19" s="340"/>
      <c r="F19" s="340"/>
      <c r="G19" s="340"/>
      <c r="H19" s="340"/>
      <c r="I19" s="340"/>
      <c r="J19" s="340"/>
    </row>
    <row r="20" spans="1:14">
      <c r="A20" s="34" t="s">
        <v>47</v>
      </c>
      <c r="B20" s="343" t="s">
        <v>48</v>
      </c>
      <c r="C20" s="344"/>
      <c r="D20" s="344"/>
      <c r="E20" s="344"/>
      <c r="F20" s="344"/>
      <c r="G20" s="344"/>
      <c r="H20" s="345"/>
      <c r="I20" s="341">
        <f>I21</f>
        <v>0.05</v>
      </c>
      <c r="J20" s="342"/>
    </row>
    <row r="21" spans="1:14">
      <c r="A21" s="48" t="s">
        <v>49</v>
      </c>
      <c r="B21" s="349" t="s">
        <v>50</v>
      </c>
      <c r="C21" s="350"/>
      <c r="D21" s="350"/>
      <c r="E21" s="350"/>
      <c r="F21" s="350"/>
      <c r="G21" s="350"/>
      <c r="H21" s="351"/>
      <c r="I21" s="339">
        <v>0.05</v>
      </c>
      <c r="J21" s="339"/>
    </row>
    <row r="22" spans="1:14" ht="6.75" customHeight="1">
      <c r="A22" s="35"/>
      <c r="B22" s="353"/>
      <c r="C22" s="354"/>
      <c r="D22" s="354"/>
      <c r="E22" s="354"/>
      <c r="F22" s="354"/>
      <c r="G22" s="354"/>
      <c r="H22" s="355"/>
      <c r="I22" s="353"/>
      <c r="J22" s="355"/>
    </row>
    <row r="23" spans="1:14">
      <c r="A23" s="78"/>
      <c r="B23" s="352" t="s">
        <v>95</v>
      </c>
      <c r="C23" s="352"/>
      <c r="D23" s="352"/>
      <c r="E23" s="352"/>
      <c r="F23" s="352"/>
      <c r="G23" s="352"/>
      <c r="H23" s="352"/>
      <c r="I23" s="356">
        <f>(((1+I9+I10+I11)*(1+I12)*(1+I20))/(1-I14))-1</f>
        <v>0.24940000000000001</v>
      </c>
      <c r="J23" s="356"/>
      <c r="N23" s="36"/>
    </row>
    <row r="24" spans="1:14" ht="6.75" customHeight="1">
      <c r="A24" s="15"/>
      <c r="B24" s="15"/>
      <c r="C24" s="15"/>
      <c r="D24" s="15"/>
      <c r="E24" s="15"/>
      <c r="F24" s="15"/>
      <c r="G24" s="15"/>
      <c r="H24" s="15"/>
      <c r="I24" s="15"/>
      <c r="J24" s="15"/>
    </row>
    <row r="25" spans="1:14">
      <c r="A25" s="348" t="s">
        <v>58</v>
      </c>
      <c r="B25" s="348"/>
      <c r="C25" s="348"/>
      <c r="D25" s="348"/>
      <c r="E25" s="348"/>
      <c r="F25" s="348"/>
      <c r="G25" s="348"/>
      <c r="H25" s="348"/>
      <c r="I25" s="348"/>
      <c r="J25" s="348"/>
      <c r="N25" s="36"/>
    </row>
    <row r="26" spans="1:14" ht="50.25" customHeight="1">
      <c r="A26" s="37"/>
      <c r="B26" s="37"/>
      <c r="C26" s="37"/>
      <c r="D26" s="37"/>
      <c r="E26" s="15"/>
      <c r="F26" s="15"/>
      <c r="G26" s="15"/>
      <c r="H26" s="15"/>
      <c r="I26" s="15"/>
      <c r="J26" s="15"/>
    </row>
    <row r="27" spans="1:14">
      <c r="A27" s="37" t="s">
        <v>59</v>
      </c>
      <c r="B27" s="37"/>
      <c r="C27" s="37"/>
      <c r="D27" s="37"/>
      <c r="E27" s="15"/>
      <c r="F27" s="15"/>
      <c r="G27" s="15"/>
      <c r="H27" s="15"/>
      <c r="I27" s="15"/>
      <c r="J27" s="15"/>
    </row>
    <row r="28" spans="1:14">
      <c r="A28" s="106" t="s">
        <v>60</v>
      </c>
      <c r="B28" s="37"/>
      <c r="C28" s="37"/>
      <c r="D28" s="37"/>
      <c r="E28" s="15"/>
      <c r="F28" s="15"/>
      <c r="G28" s="15"/>
      <c r="H28" s="15"/>
      <c r="I28" s="15"/>
      <c r="J28" s="15"/>
    </row>
    <row r="29" spans="1:14">
      <c r="A29" s="106" t="s">
        <v>61</v>
      </c>
      <c r="B29" s="37"/>
      <c r="C29" s="37"/>
      <c r="D29" s="37"/>
      <c r="E29" s="15"/>
      <c r="F29" s="15"/>
      <c r="G29" s="15"/>
      <c r="H29" s="15"/>
      <c r="I29" s="15"/>
      <c r="J29" s="15"/>
    </row>
    <row r="30" spans="1:14">
      <c r="A30" s="106" t="s">
        <v>62</v>
      </c>
      <c r="B30" s="37"/>
      <c r="C30" s="37"/>
      <c r="D30" s="37"/>
      <c r="E30" s="15"/>
      <c r="F30" s="15"/>
      <c r="G30" s="15"/>
      <c r="H30" s="15"/>
      <c r="I30" s="15"/>
      <c r="J30" s="15"/>
    </row>
    <row r="31" spans="1:14">
      <c r="A31" s="106" t="s">
        <v>63</v>
      </c>
      <c r="B31" s="37"/>
      <c r="C31" s="37"/>
      <c r="D31" s="37"/>
      <c r="E31" s="15"/>
      <c r="F31" s="15"/>
      <c r="G31" s="15"/>
      <c r="H31" s="15"/>
      <c r="I31" s="15"/>
      <c r="J31" s="15"/>
    </row>
    <row r="32" spans="1:14">
      <c r="A32" s="106" t="s">
        <v>64</v>
      </c>
      <c r="B32" s="37"/>
      <c r="C32" s="37"/>
      <c r="D32" s="37"/>
      <c r="E32" s="15"/>
      <c r="F32" s="15"/>
      <c r="G32" s="15"/>
      <c r="H32" s="15"/>
      <c r="I32" s="15"/>
      <c r="J32" s="15"/>
    </row>
    <row r="33" spans="1:10">
      <c r="A33" s="106" t="s">
        <v>65</v>
      </c>
      <c r="B33" s="15"/>
      <c r="C33" s="15"/>
      <c r="D33" s="15"/>
      <c r="E33" s="15"/>
      <c r="F33" s="15"/>
      <c r="G33" s="15"/>
      <c r="H33" s="15"/>
      <c r="I33" s="15"/>
      <c r="J33" s="15"/>
    </row>
    <row r="34" spans="1:10">
      <c r="A34" s="15"/>
      <c r="B34" s="15"/>
      <c r="C34" s="15"/>
      <c r="D34" s="15"/>
      <c r="E34" s="15"/>
      <c r="F34" s="15"/>
      <c r="G34" s="15"/>
      <c r="H34" s="15"/>
      <c r="I34" s="15"/>
      <c r="J34" s="15"/>
    </row>
    <row r="35" spans="1:10">
      <c r="A35" s="15"/>
      <c r="B35" s="15"/>
      <c r="C35" s="15"/>
      <c r="D35" s="15"/>
      <c r="E35" s="15"/>
      <c r="F35" s="15"/>
      <c r="G35" s="15"/>
      <c r="H35" s="15"/>
      <c r="I35" s="15"/>
      <c r="J35" s="15"/>
    </row>
    <row r="36" spans="1:10">
      <c r="A36" s="15"/>
      <c r="B36" s="15"/>
      <c r="C36" s="15"/>
      <c r="D36" s="15"/>
      <c r="E36" s="15"/>
      <c r="F36" s="15"/>
      <c r="G36" s="15"/>
      <c r="H36" s="15"/>
      <c r="I36" s="15"/>
      <c r="J36" s="15"/>
    </row>
    <row r="37" spans="1:10">
      <c r="A37" s="15"/>
      <c r="B37" s="15"/>
      <c r="C37" s="15"/>
      <c r="D37" s="15"/>
      <c r="E37" s="15"/>
      <c r="F37" s="15"/>
      <c r="G37" s="15"/>
      <c r="H37" s="15"/>
      <c r="I37" s="15"/>
      <c r="J37" s="15"/>
    </row>
    <row r="38" spans="1:10">
      <c r="A38" s="15"/>
      <c r="B38" s="15"/>
      <c r="C38" s="15"/>
      <c r="D38" s="15"/>
      <c r="E38" s="15"/>
      <c r="F38" s="15"/>
      <c r="G38" s="15"/>
      <c r="H38" s="15"/>
      <c r="I38" s="15"/>
      <c r="J38" s="15"/>
    </row>
    <row r="39" spans="1:10">
      <c r="A39" s="15"/>
      <c r="B39" s="15"/>
      <c r="C39" s="15"/>
      <c r="D39" s="15"/>
      <c r="E39" s="15"/>
      <c r="F39" s="15"/>
      <c r="G39" s="15"/>
      <c r="H39" s="15"/>
      <c r="I39" s="15"/>
      <c r="J39" s="15"/>
    </row>
    <row r="40" spans="1:10">
      <c r="A40" s="15"/>
      <c r="B40" s="15"/>
      <c r="C40" s="15"/>
      <c r="D40" s="15"/>
      <c r="E40" s="15"/>
      <c r="F40" s="15"/>
      <c r="G40" s="15"/>
      <c r="H40" s="15"/>
      <c r="I40" s="15"/>
      <c r="J40" s="15"/>
    </row>
  </sheetData>
  <mergeCells count="42">
    <mergeCell ref="E2:F2"/>
    <mergeCell ref="B4:G4"/>
    <mergeCell ref="B18:H18"/>
    <mergeCell ref="I18:J18"/>
    <mergeCell ref="B19:H19"/>
    <mergeCell ref="F9:H9"/>
    <mergeCell ref="A7:J7"/>
    <mergeCell ref="B17:H17"/>
    <mergeCell ref="F10:H10"/>
    <mergeCell ref="F11:H11"/>
    <mergeCell ref="F12:H12"/>
    <mergeCell ref="B14:H14"/>
    <mergeCell ref="B13:H13"/>
    <mergeCell ref="I9:J9"/>
    <mergeCell ref="I10:J10"/>
    <mergeCell ref="B15:H15"/>
    <mergeCell ref="I8:J8"/>
    <mergeCell ref="B16:H16"/>
    <mergeCell ref="A25:J25"/>
    <mergeCell ref="B20:H20"/>
    <mergeCell ref="B21:H21"/>
    <mergeCell ref="B23:H23"/>
    <mergeCell ref="B22:H22"/>
    <mergeCell ref="I22:J22"/>
    <mergeCell ref="I23:J23"/>
    <mergeCell ref="I21:J21"/>
    <mergeCell ref="I4:J4"/>
    <mergeCell ref="A1:J1"/>
    <mergeCell ref="I17:J17"/>
    <mergeCell ref="I19:J19"/>
    <mergeCell ref="I20:J20"/>
    <mergeCell ref="B8:H8"/>
    <mergeCell ref="B9:E9"/>
    <mergeCell ref="B10:E10"/>
    <mergeCell ref="B11:E11"/>
    <mergeCell ref="B12:E12"/>
    <mergeCell ref="I11:J11"/>
    <mergeCell ref="I12:J12"/>
    <mergeCell ref="I13:J13"/>
    <mergeCell ref="I14:J14"/>
    <mergeCell ref="I15:J15"/>
    <mergeCell ref="I16:J16"/>
  </mergeCells>
  <printOptions horizontalCentered="1"/>
  <pageMargins left="0.70866141732283472" right="0.70866141732283472" top="0.74803149606299213" bottom="0.74803149606299213" header="0.31496062992125984" footer="0.31496062992125984"/>
  <pageSetup paperSize="9" scale="90" orientation="landscape" r:id="rId1"/>
  <headerFooter>
    <oddFooter>&amp;C&amp;"-,Negrito"&amp;7BRUNO LEONAM PEREIRA DE ALMEIDA
&amp;"-,Regular"Engenheiro Civil
CREA MT047880&amp;R&amp;P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Normal="100" zoomScaleSheetLayoutView="100" workbookViewId="0">
      <selection activeCell="I39" sqref="I39"/>
    </sheetView>
  </sheetViews>
  <sheetFormatPr defaultRowHeight="12"/>
  <cols>
    <col min="1" max="1" width="9.140625" style="28"/>
    <col min="2" max="2" width="22.28515625" style="28" bestFit="1" customWidth="1"/>
    <col min="3" max="3" width="7.5703125" style="28" customWidth="1"/>
    <col min="4" max="4" width="4.85546875" style="28" customWidth="1"/>
    <col min="5" max="5" width="7.140625" style="28" customWidth="1"/>
    <col min="6" max="7" width="12.42578125" style="28" customWidth="1"/>
    <col min="8" max="8" width="11.140625" style="28" customWidth="1"/>
    <col min="9" max="9" width="9.85546875" style="28" bestFit="1" customWidth="1"/>
    <col min="10" max="10" width="13.85546875" style="28" customWidth="1"/>
    <col min="11" max="11" width="6.7109375" style="28" customWidth="1"/>
    <col min="12" max="13" width="9.140625" style="28"/>
    <col min="14" max="15" width="18.5703125" style="28" customWidth="1"/>
    <col min="16" max="16384" width="9.140625" style="28"/>
  </cols>
  <sheetData>
    <row r="1" spans="1:10" ht="15" customHeight="1">
      <c r="A1" s="364" t="str">
        <f>'BDI - Serviços'!A1:J1</f>
        <v xml:space="preserve"> Passeio e Calçada da Praça do Distrito de Primavera</v>
      </c>
      <c r="B1" s="364"/>
      <c r="C1" s="364"/>
      <c r="D1" s="364"/>
      <c r="E1" s="364"/>
      <c r="F1" s="364"/>
      <c r="G1" s="364"/>
      <c r="H1" s="364"/>
      <c r="I1" s="364"/>
      <c r="J1" s="364"/>
    </row>
    <row r="2" spans="1:10" ht="21" customHeight="1">
      <c r="A2" s="109" t="str">
        <f>Orçamento!A3</f>
        <v>Proprietário:  Municipio de Sorriso</v>
      </c>
      <c r="B2" s="109"/>
      <c r="C2" s="109"/>
      <c r="D2" s="109"/>
      <c r="E2" s="109" t="s">
        <v>7</v>
      </c>
      <c r="F2" s="109"/>
      <c r="G2" s="110">
        <f>'BDI - Serviços'!G2</f>
        <v>0</v>
      </c>
      <c r="H2" s="109" t="s">
        <v>9</v>
      </c>
      <c r="I2" s="88">
        <f>Orçamento!J3</f>
        <v>43853</v>
      </c>
      <c r="J2" s="109"/>
    </row>
    <row r="3" spans="1:10" ht="21" customHeight="1">
      <c r="A3" s="82" t="str">
        <f>Orçamento!B4</f>
        <v xml:space="preserve"> Passeio e Calçada da Praça do Distrito de Primavera</v>
      </c>
      <c r="B3" s="93"/>
      <c r="C3" s="105"/>
      <c r="D3" s="105"/>
      <c r="E3" s="82"/>
      <c r="F3" s="82" t="s">
        <v>8</v>
      </c>
      <c r="G3" s="111">
        <f>'BDI - Serviços'!G3</f>
        <v>0</v>
      </c>
      <c r="H3" s="108" t="s">
        <v>10</v>
      </c>
      <c r="I3" s="112">
        <f>'BDI - Serviços'!I3</f>
        <v>0.24940000000000001</v>
      </c>
      <c r="J3" s="105"/>
    </row>
    <row r="4" spans="1:10" ht="43.5" customHeight="1">
      <c r="A4" s="82" t="str">
        <f>Orçamento!A5</f>
        <v>Local:</v>
      </c>
      <c r="B4" s="93" t="str">
        <f>Orçamento!B5</f>
        <v>Local: Loteamento Cidade Gaspar do Norte, AV. Rio Grande do Sul, quadra 25, Distrito de Primavera - MT</v>
      </c>
      <c r="C4" s="105"/>
      <c r="D4" s="105"/>
      <c r="E4" s="82"/>
      <c r="F4" s="82"/>
      <c r="G4" s="107"/>
      <c r="H4" s="108" t="s">
        <v>11</v>
      </c>
      <c r="I4" s="361" t="str">
        <f>'BDI - Serviços'!I4:J4</f>
        <v>SINAPI - DEZ/2019 - DESONERADO</v>
      </c>
      <c r="J4" s="361"/>
    </row>
    <row r="5" spans="1:10" ht="21" customHeight="1">
      <c r="A5" s="82" t="str">
        <f>Orçamento!A6</f>
        <v xml:space="preserve">Área: </v>
      </c>
      <c r="B5" s="93">
        <f>Orçamento!B6</f>
        <v>2558.87</v>
      </c>
      <c r="C5" s="105"/>
      <c r="D5" s="82" t="str">
        <f>Orçamento!E7</f>
        <v>Arredondamentos: Opções → Avançado → Fórmulas → "Definir Precisão Conforme Exibido"</v>
      </c>
      <c r="E5" s="82"/>
      <c r="F5" s="105"/>
      <c r="G5" s="107"/>
      <c r="H5" s="108"/>
      <c r="I5" s="105"/>
      <c r="J5" s="105"/>
    </row>
    <row r="6" spans="1:10" ht="21" customHeight="1">
      <c r="A6" s="82" t="str">
        <f>Orçamento!A7</f>
        <v>Responsável Técnico: BRUNO LEONAM PEREIRA DE ALMEIDA - CREA MT047880</v>
      </c>
      <c r="B6" s="93"/>
      <c r="C6" s="105"/>
      <c r="D6" s="105"/>
      <c r="E6" s="82"/>
      <c r="F6" s="82"/>
      <c r="G6" s="107"/>
      <c r="H6" s="108"/>
      <c r="I6" s="105"/>
      <c r="J6" s="105"/>
    </row>
    <row r="7" spans="1:10" ht="21" customHeight="1">
      <c r="A7" s="54"/>
      <c r="B7" s="8"/>
      <c r="C7" s="15"/>
      <c r="D7" s="15"/>
      <c r="E7" s="76"/>
      <c r="F7" s="15"/>
      <c r="G7" s="33"/>
      <c r="H7" s="54"/>
      <c r="I7" s="15"/>
      <c r="J7" s="15"/>
    </row>
    <row r="8" spans="1:10">
      <c r="A8" s="364" t="s">
        <v>86</v>
      </c>
      <c r="B8" s="364"/>
      <c r="C8" s="364"/>
      <c r="D8" s="364"/>
      <c r="E8" s="364"/>
      <c r="F8" s="364"/>
      <c r="G8" s="364"/>
      <c r="H8" s="364"/>
      <c r="I8" s="364"/>
      <c r="J8" s="364"/>
    </row>
    <row r="9" spans="1:10">
      <c r="A9" s="34" t="s">
        <v>25</v>
      </c>
      <c r="B9" s="365" t="s">
        <v>88</v>
      </c>
      <c r="C9" s="365"/>
      <c r="D9" s="365"/>
      <c r="E9" s="365"/>
      <c r="F9" s="365"/>
      <c r="G9" s="365"/>
      <c r="H9" s="365"/>
      <c r="I9" s="347">
        <f>SUM(I10:I14)</f>
        <v>4.3900000000000002E-2</v>
      </c>
      <c r="J9" s="347"/>
    </row>
    <row r="10" spans="1:10">
      <c r="A10" s="45" t="s">
        <v>27</v>
      </c>
      <c r="B10" s="346" t="s">
        <v>89</v>
      </c>
      <c r="C10" s="346"/>
      <c r="D10" s="346"/>
      <c r="E10" s="346"/>
      <c r="F10" s="340"/>
      <c r="G10" s="340"/>
      <c r="H10" s="340"/>
      <c r="I10" s="339">
        <v>2.0500000000000001E-2</v>
      </c>
      <c r="J10" s="339"/>
    </row>
    <row r="11" spans="1:10">
      <c r="A11" s="45" t="s">
        <v>30</v>
      </c>
      <c r="B11" s="346" t="s">
        <v>90</v>
      </c>
      <c r="C11" s="346"/>
      <c r="D11" s="346"/>
      <c r="E11" s="346"/>
      <c r="F11" s="340"/>
      <c r="G11" s="340"/>
      <c r="H11" s="340"/>
      <c r="I11" s="339">
        <v>2.2000000000000001E-3</v>
      </c>
      <c r="J11" s="339"/>
    </row>
    <row r="12" spans="1:10">
      <c r="A12" s="45" t="s">
        <v>33</v>
      </c>
      <c r="B12" s="346" t="s">
        <v>37</v>
      </c>
      <c r="C12" s="346"/>
      <c r="D12" s="346"/>
      <c r="E12" s="346"/>
      <c r="F12" s="340"/>
      <c r="G12" s="340"/>
      <c r="H12" s="340"/>
      <c r="I12" s="339">
        <v>1.2E-2</v>
      </c>
      <c r="J12" s="339"/>
    </row>
    <row r="13" spans="1:10">
      <c r="A13" s="45" t="s">
        <v>36</v>
      </c>
      <c r="B13" s="349" t="s">
        <v>91</v>
      </c>
      <c r="C13" s="350"/>
      <c r="D13" s="350"/>
      <c r="E13" s="351"/>
      <c r="F13" s="366"/>
      <c r="G13" s="367"/>
      <c r="H13" s="368"/>
      <c r="I13" s="358">
        <v>4.1999999999999997E-3</v>
      </c>
      <c r="J13" s="359"/>
    </row>
    <row r="14" spans="1:10">
      <c r="A14" s="45" t="s">
        <v>53</v>
      </c>
      <c r="B14" s="346" t="s">
        <v>92</v>
      </c>
      <c r="C14" s="346"/>
      <c r="D14" s="346"/>
      <c r="E14" s="346"/>
      <c r="F14" s="340"/>
      <c r="G14" s="340"/>
      <c r="H14" s="340"/>
      <c r="I14" s="339">
        <v>5.0000000000000001E-3</v>
      </c>
      <c r="J14" s="339"/>
    </row>
    <row r="15" spans="1:10">
      <c r="A15" s="45"/>
      <c r="B15" s="340"/>
      <c r="C15" s="340"/>
      <c r="D15" s="340"/>
      <c r="E15" s="340"/>
      <c r="F15" s="340"/>
      <c r="G15" s="340"/>
      <c r="H15" s="340"/>
      <c r="I15" s="339"/>
      <c r="J15" s="339"/>
    </row>
    <row r="16" spans="1:10">
      <c r="A16" s="34" t="s">
        <v>39</v>
      </c>
      <c r="B16" s="343" t="s">
        <v>40</v>
      </c>
      <c r="C16" s="344"/>
      <c r="D16" s="344"/>
      <c r="E16" s="344"/>
      <c r="F16" s="344"/>
      <c r="G16" s="344"/>
      <c r="H16" s="345"/>
      <c r="I16" s="347">
        <f>SUM(I17:I19)</f>
        <v>7.1499999999999994E-2</v>
      </c>
      <c r="J16" s="347"/>
    </row>
    <row r="17" spans="1:14">
      <c r="A17" s="45" t="s">
        <v>41</v>
      </c>
      <c r="B17" s="346" t="s">
        <v>42</v>
      </c>
      <c r="C17" s="346"/>
      <c r="D17" s="346"/>
      <c r="E17" s="346"/>
      <c r="F17" s="346"/>
      <c r="G17" s="346"/>
      <c r="H17" s="346"/>
      <c r="I17" s="339">
        <v>6.4999999999999997E-3</v>
      </c>
      <c r="J17" s="339"/>
    </row>
    <row r="18" spans="1:14">
      <c r="A18" s="45" t="s">
        <v>43</v>
      </c>
      <c r="B18" s="346" t="s">
        <v>44</v>
      </c>
      <c r="C18" s="346"/>
      <c r="D18" s="346"/>
      <c r="E18" s="346"/>
      <c r="F18" s="346"/>
      <c r="G18" s="346"/>
      <c r="H18" s="346"/>
      <c r="I18" s="339">
        <v>0.03</v>
      </c>
      <c r="J18" s="339"/>
    </row>
    <row r="19" spans="1:14">
      <c r="A19" s="45" t="s">
        <v>45</v>
      </c>
      <c r="B19" s="346" t="s">
        <v>46</v>
      </c>
      <c r="C19" s="346"/>
      <c r="D19" s="346"/>
      <c r="E19" s="346"/>
      <c r="F19" s="346"/>
      <c r="G19" s="346"/>
      <c r="H19" s="346"/>
      <c r="I19" s="339">
        <v>3.5000000000000003E-2</v>
      </c>
      <c r="J19" s="339"/>
    </row>
    <row r="20" spans="1:14">
      <c r="A20" s="45"/>
      <c r="B20" s="340"/>
      <c r="C20" s="340"/>
      <c r="D20" s="340"/>
      <c r="E20" s="340"/>
      <c r="F20" s="340"/>
      <c r="G20" s="340"/>
      <c r="H20" s="340"/>
      <c r="I20" s="340"/>
      <c r="J20" s="340"/>
    </row>
    <row r="21" spans="1:14">
      <c r="A21" s="34" t="s">
        <v>47</v>
      </c>
      <c r="B21" s="343" t="s">
        <v>48</v>
      </c>
      <c r="C21" s="344"/>
      <c r="D21" s="344"/>
      <c r="E21" s="344"/>
      <c r="F21" s="344"/>
      <c r="G21" s="344"/>
      <c r="H21" s="345"/>
      <c r="I21" s="347">
        <f>I22</f>
        <v>3.8300000000000001E-2</v>
      </c>
      <c r="J21" s="347"/>
    </row>
    <row r="22" spans="1:14">
      <c r="A22" s="45" t="s">
        <v>49</v>
      </c>
      <c r="B22" s="349" t="s">
        <v>93</v>
      </c>
      <c r="C22" s="350"/>
      <c r="D22" s="350"/>
      <c r="E22" s="350"/>
      <c r="F22" s="350"/>
      <c r="G22" s="350"/>
      <c r="H22" s="351"/>
      <c r="I22" s="339">
        <v>3.8300000000000001E-2</v>
      </c>
      <c r="J22" s="339"/>
    </row>
    <row r="23" spans="1:14">
      <c r="A23" s="35"/>
      <c r="B23" s="353"/>
      <c r="C23" s="354"/>
      <c r="D23" s="354"/>
      <c r="E23" s="354"/>
      <c r="F23" s="354"/>
      <c r="G23" s="354"/>
      <c r="H23" s="355"/>
      <c r="I23" s="353"/>
      <c r="J23" s="355"/>
    </row>
    <row r="24" spans="1:14">
      <c r="A24" s="78"/>
      <c r="B24" s="352" t="s">
        <v>94</v>
      </c>
      <c r="C24" s="352"/>
      <c r="D24" s="352"/>
      <c r="E24" s="352"/>
      <c r="F24" s="352"/>
      <c r="G24" s="352"/>
      <c r="H24" s="352"/>
      <c r="I24" s="362">
        <f>((1-I19+I9+I21)/(1-I16))-1</f>
        <v>0.1278</v>
      </c>
      <c r="J24" s="363"/>
      <c r="N24" s="36"/>
    </row>
    <row r="25" spans="1:14">
      <c r="A25" s="15"/>
      <c r="B25" s="15"/>
      <c r="C25" s="15"/>
      <c r="D25" s="15"/>
      <c r="E25" s="15"/>
      <c r="F25" s="15"/>
      <c r="G25" s="15"/>
      <c r="H25" s="15"/>
      <c r="I25" s="15"/>
      <c r="J25" s="15"/>
    </row>
    <row r="26" spans="1:14" ht="60" customHeight="1">
      <c r="A26" s="348" t="s">
        <v>58</v>
      </c>
      <c r="B26" s="348"/>
      <c r="C26" s="348"/>
      <c r="D26" s="348"/>
      <c r="E26" s="348"/>
      <c r="F26" s="348"/>
      <c r="G26" s="348"/>
      <c r="H26" s="348"/>
      <c r="I26" s="348"/>
      <c r="J26" s="348"/>
    </row>
    <row r="27" spans="1:14">
      <c r="A27" s="37"/>
      <c r="B27" s="37"/>
      <c r="C27" s="37"/>
      <c r="D27" s="37"/>
      <c r="E27" s="15"/>
      <c r="F27" s="15"/>
      <c r="G27" s="15"/>
      <c r="H27" s="15"/>
      <c r="I27" s="15"/>
      <c r="J27" s="15"/>
    </row>
    <row r="28" spans="1:14" ht="15">
      <c r="A28" s="37"/>
      <c r="B28" s="15"/>
      <c r="C28" s="4"/>
      <c r="D28" s="37"/>
      <c r="E28" s="4"/>
      <c r="F28" s="15"/>
      <c r="G28" s="15"/>
      <c r="H28" s="15"/>
      <c r="I28" s="15"/>
      <c r="J28" s="15"/>
    </row>
    <row r="29" spans="1:14">
      <c r="A29" s="37"/>
      <c r="B29" s="37"/>
      <c r="C29" s="37"/>
      <c r="D29" s="37"/>
      <c r="E29" s="15"/>
      <c r="F29" s="15"/>
      <c r="G29" s="15"/>
      <c r="H29" s="15"/>
      <c r="I29" s="15"/>
      <c r="J29" s="15"/>
    </row>
  </sheetData>
  <mergeCells count="41">
    <mergeCell ref="A26:J26"/>
    <mergeCell ref="I10:J10"/>
    <mergeCell ref="I17:J17"/>
    <mergeCell ref="B18:H18"/>
    <mergeCell ref="I18:J18"/>
    <mergeCell ref="B17:H17"/>
    <mergeCell ref="I13:J13"/>
    <mergeCell ref="F13:H13"/>
    <mergeCell ref="I15:J15"/>
    <mergeCell ref="B15:H15"/>
    <mergeCell ref="A1:J1"/>
    <mergeCell ref="B16:H16"/>
    <mergeCell ref="I16:J16"/>
    <mergeCell ref="B11:E11"/>
    <mergeCell ref="F11:H11"/>
    <mergeCell ref="I11:J11"/>
    <mergeCell ref="B12:E12"/>
    <mergeCell ref="F12:H12"/>
    <mergeCell ref="I12:J12"/>
    <mergeCell ref="B14:E14"/>
    <mergeCell ref="F14:H14"/>
    <mergeCell ref="I14:J14"/>
    <mergeCell ref="B9:H9"/>
    <mergeCell ref="I9:J9"/>
    <mergeCell ref="B10:E10"/>
    <mergeCell ref="B13:E13"/>
    <mergeCell ref="I4:J4"/>
    <mergeCell ref="B23:H23"/>
    <mergeCell ref="I23:J23"/>
    <mergeCell ref="B24:H24"/>
    <mergeCell ref="I24:J24"/>
    <mergeCell ref="B22:H22"/>
    <mergeCell ref="I22:J22"/>
    <mergeCell ref="B20:H20"/>
    <mergeCell ref="I20:J20"/>
    <mergeCell ref="B21:H21"/>
    <mergeCell ref="I21:J21"/>
    <mergeCell ref="A8:J8"/>
    <mergeCell ref="B19:H19"/>
    <mergeCell ref="I19:J19"/>
    <mergeCell ref="F10:H10"/>
  </mergeCells>
  <printOptions horizontalCentered="1"/>
  <pageMargins left="0.59055118110236227" right="0.11811023622047245" top="0.35433070866141736" bottom="0.98425196850393704" header="0.31496062992125984" footer="0.31496062992125984"/>
  <pageSetup paperSize="9" scale="91" orientation="landscape" r:id="rId1"/>
  <headerFooter>
    <oddFooter>&amp;L&amp;G&amp;C&amp;"-,Negrito"&amp;8BRUNO LEONAM PEREIRA DE ALMEIDA&amp;"-,Regular"
 Engenheiro Civil 
CREA MT047880&amp;R&amp;P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topLeftCell="A4" zoomScale="70" zoomScaleNormal="90" zoomScaleSheetLayoutView="70" zoomScalePageLayoutView="110" workbookViewId="0">
      <selection activeCell="H37" sqref="H37"/>
    </sheetView>
  </sheetViews>
  <sheetFormatPr defaultRowHeight="12"/>
  <cols>
    <col min="1" max="1" width="20.7109375" style="38" customWidth="1"/>
    <col min="2" max="2" width="24" style="38" customWidth="1"/>
    <col min="3" max="3" width="3.5703125" style="38" bestFit="1" customWidth="1"/>
    <col min="4" max="4" width="17.85546875" style="38" customWidth="1"/>
    <col min="5" max="5" width="6" style="44" customWidth="1"/>
    <col min="6" max="6" width="10.5703125" style="44" bestFit="1" customWidth="1"/>
    <col min="7" max="7" width="15.28515625" style="44" bestFit="1" customWidth="1"/>
    <col min="8" max="8" width="25" style="44" customWidth="1"/>
    <col min="9" max="16384" width="9.140625" style="38"/>
  </cols>
  <sheetData>
    <row r="1" spans="1:8" ht="14.25" customHeight="1">
      <c r="A1" s="369" t="s">
        <v>84</v>
      </c>
      <c r="B1" s="369"/>
      <c r="C1" s="369"/>
      <c r="D1" s="369"/>
      <c r="E1" s="369"/>
      <c r="F1" s="369"/>
      <c r="G1" s="369"/>
      <c r="H1" s="369"/>
    </row>
    <row r="2" spans="1:8" ht="8.25" customHeight="1">
      <c r="A2" s="369"/>
      <c r="B2" s="369"/>
      <c r="C2" s="369"/>
      <c r="D2" s="369"/>
      <c r="E2" s="369"/>
      <c r="F2" s="369"/>
      <c r="G2" s="369"/>
      <c r="H2" s="369"/>
    </row>
    <row r="3" spans="1:8" ht="6.75" customHeight="1">
      <c r="A3" s="370"/>
      <c r="B3" s="371"/>
      <c r="C3" s="371"/>
      <c r="D3" s="371"/>
      <c r="E3" s="371"/>
      <c r="F3" s="371"/>
      <c r="G3" s="371"/>
      <c r="H3" s="372"/>
    </row>
    <row r="4" spans="1:8">
      <c r="A4" s="373" t="s">
        <v>731</v>
      </c>
      <c r="B4" s="373"/>
      <c r="C4" s="373"/>
      <c r="D4" s="373"/>
      <c r="E4" s="374" t="s">
        <v>297</v>
      </c>
      <c r="F4" s="375"/>
      <c r="G4" s="376"/>
      <c r="H4" s="376"/>
    </row>
    <row r="5" spans="1:8">
      <c r="A5" s="373" t="s">
        <v>322</v>
      </c>
      <c r="B5" s="373"/>
      <c r="C5" s="373"/>
      <c r="D5" s="373"/>
      <c r="E5" s="373"/>
      <c r="F5" s="379"/>
      <c r="G5" s="373"/>
      <c r="H5" s="373"/>
    </row>
    <row r="6" spans="1:8" ht="6.75" customHeight="1">
      <c r="A6" s="380"/>
      <c r="B6" s="380"/>
      <c r="C6" s="380"/>
      <c r="D6" s="380"/>
      <c r="E6" s="380"/>
      <c r="F6" s="381"/>
      <c r="G6" s="380"/>
      <c r="H6" s="380"/>
    </row>
    <row r="7" spans="1:8">
      <c r="A7" s="166" t="s">
        <v>314</v>
      </c>
      <c r="B7" s="382" t="s">
        <v>66</v>
      </c>
      <c r="C7" s="383"/>
      <c r="D7" s="384"/>
      <c r="E7" s="39" t="s">
        <v>70</v>
      </c>
      <c r="F7" s="40" t="s">
        <v>76</v>
      </c>
      <c r="G7" s="40" t="s">
        <v>77</v>
      </c>
      <c r="H7" s="41" t="s">
        <v>78</v>
      </c>
    </row>
    <row r="8" spans="1:8">
      <c r="A8" s="155">
        <v>88256</v>
      </c>
      <c r="B8" s="370" t="s">
        <v>323</v>
      </c>
      <c r="C8" s="371"/>
      <c r="D8" s="372"/>
      <c r="E8" s="42" t="s">
        <v>72</v>
      </c>
      <c r="F8" s="66">
        <v>1.6</v>
      </c>
      <c r="G8" s="67">
        <v>17.77</v>
      </c>
      <c r="H8" s="67">
        <f>F8*G8</f>
        <v>28.43</v>
      </c>
    </row>
    <row r="9" spans="1:8">
      <c r="A9" s="167">
        <v>88316</v>
      </c>
      <c r="B9" s="370" t="s">
        <v>99</v>
      </c>
      <c r="C9" s="371"/>
      <c r="D9" s="372"/>
      <c r="E9" s="42" t="s">
        <v>72</v>
      </c>
      <c r="F9" s="66">
        <v>1.25</v>
      </c>
      <c r="G9" s="67">
        <v>14.42</v>
      </c>
      <c r="H9" s="67">
        <f>F9*G9</f>
        <v>18.03</v>
      </c>
    </row>
    <row r="10" spans="1:8">
      <c r="A10" s="385" t="s">
        <v>79</v>
      </c>
      <c r="B10" s="385"/>
      <c r="C10" s="385"/>
      <c r="D10" s="385"/>
      <c r="E10" s="385"/>
      <c r="F10" s="386"/>
      <c r="G10" s="385"/>
      <c r="H10" s="43">
        <f>SUM(H8:H9)</f>
        <v>46.46</v>
      </c>
    </row>
    <row r="11" spans="1:8" ht="6.75" customHeight="1">
      <c r="A11" s="380"/>
      <c r="B11" s="380"/>
      <c r="C11" s="380"/>
      <c r="D11" s="380"/>
      <c r="E11" s="380"/>
      <c r="F11" s="381"/>
      <c r="G11" s="380"/>
      <c r="H11" s="380"/>
    </row>
    <row r="12" spans="1:8">
      <c r="A12" s="166" t="s">
        <v>314</v>
      </c>
      <c r="B12" s="382" t="s">
        <v>80</v>
      </c>
      <c r="C12" s="383"/>
      <c r="D12" s="384"/>
      <c r="E12" s="39" t="s">
        <v>70</v>
      </c>
      <c r="F12" s="40" t="s">
        <v>81</v>
      </c>
      <c r="G12" s="40" t="s">
        <v>77</v>
      </c>
      <c r="H12" s="41" t="s">
        <v>78</v>
      </c>
    </row>
    <row r="13" spans="1:8">
      <c r="A13" s="155">
        <v>1106</v>
      </c>
      <c r="B13" s="370" t="s">
        <v>324</v>
      </c>
      <c r="C13" s="371"/>
      <c r="D13" s="372"/>
      <c r="E13" s="42" t="s">
        <v>71</v>
      </c>
      <c r="F13" s="66">
        <v>2.73</v>
      </c>
      <c r="G13" s="67">
        <v>0.55000000000000004</v>
      </c>
      <c r="H13" s="67">
        <f>F13*G13</f>
        <v>1.5</v>
      </c>
    </row>
    <row r="14" spans="1:8" ht="32.25" customHeight="1">
      <c r="A14" s="155">
        <v>370</v>
      </c>
      <c r="B14" s="370" t="s">
        <v>120</v>
      </c>
      <c r="C14" s="371"/>
      <c r="D14" s="372"/>
      <c r="E14" s="42" t="s">
        <v>74</v>
      </c>
      <c r="F14" s="66">
        <v>1.8200000000000001E-2</v>
      </c>
      <c r="G14" s="67">
        <v>62.5</v>
      </c>
      <c r="H14" s="67">
        <f>F14*G14</f>
        <v>1.1399999999999999</v>
      </c>
    </row>
    <row r="15" spans="1:8">
      <c r="A15" s="155">
        <v>1379</v>
      </c>
      <c r="B15" s="370" t="s">
        <v>325</v>
      </c>
      <c r="C15" s="371"/>
      <c r="D15" s="372"/>
      <c r="E15" s="42" t="s">
        <v>71</v>
      </c>
      <c r="F15" s="66">
        <v>2.8</v>
      </c>
      <c r="G15" s="67">
        <v>0.49</v>
      </c>
      <c r="H15" s="67">
        <f>F15*G15</f>
        <v>1.37</v>
      </c>
    </row>
    <row r="16" spans="1:8" ht="36" customHeight="1">
      <c r="A16" s="155">
        <v>36178</v>
      </c>
      <c r="B16" s="370" t="s">
        <v>326</v>
      </c>
      <c r="C16" s="371"/>
      <c r="D16" s="372"/>
      <c r="E16" s="42" t="s">
        <v>70</v>
      </c>
      <c r="F16" s="66">
        <v>17.600000000000001</v>
      </c>
      <c r="G16" s="67">
        <v>8.8000000000000007</v>
      </c>
      <c r="H16" s="67">
        <f>F16*G16</f>
        <v>154.88</v>
      </c>
    </row>
    <row r="17" spans="1:8">
      <c r="A17" s="385" t="s">
        <v>82</v>
      </c>
      <c r="B17" s="385"/>
      <c r="C17" s="385"/>
      <c r="D17" s="385"/>
      <c r="E17" s="385"/>
      <c r="F17" s="386"/>
      <c r="G17" s="385"/>
      <c r="H17" s="43">
        <f>SUM(H13:H16)</f>
        <v>158.88999999999999</v>
      </c>
    </row>
    <row r="18" spans="1:8" ht="6.75" customHeight="1">
      <c r="A18" s="380"/>
      <c r="B18" s="380"/>
      <c r="C18" s="380"/>
      <c r="D18" s="380"/>
      <c r="E18" s="380"/>
      <c r="F18" s="381"/>
      <c r="G18" s="380"/>
      <c r="H18" s="380"/>
    </row>
    <row r="19" spans="1:8">
      <c r="A19" s="373" t="s">
        <v>83</v>
      </c>
      <c r="B19" s="373"/>
      <c r="C19" s="373"/>
      <c r="D19" s="373"/>
      <c r="E19" s="373"/>
      <c r="F19" s="379"/>
      <c r="G19" s="373"/>
      <c r="H19" s="252">
        <f>H10+H17</f>
        <v>205.35</v>
      </c>
    </row>
    <row r="20" spans="1:8" ht="6.75" customHeight="1"/>
    <row r="21" spans="1:8">
      <c r="A21" s="369" t="s">
        <v>84</v>
      </c>
      <c r="B21" s="369"/>
      <c r="C21" s="369"/>
      <c r="D21" s="369"/>
      <c r="E21" s="369"/>
      <c r="F21" s="369"/>
      <c r="G21" s="369"/>
      <c r="H21" s="369"/>
    </row>
    <row r="22" spans="1:8">
      <c r="A22" s="369"/>
      <c r="B22" s="369"/>
      <c r="C22" s="369"/>
      <c r="D22" s="369"/>
      <c r="E22" s="369"/>
      <c r="F22" s="369"/>
      <c r="G22" s="369"/>
      <c r="H22" s="369"/>
    </row>
    <row r="23" spans="1:8" ht="6.75" customHeight="1">
      <c r="A23" s="370"/>
      <c r="B23" s="371"/>
      <c r="C23" s="371"/>
      <c r="D23" s="371"/>
      <c r="E23" s="371"/>
      <c r="F23" s="371"/>
      <c r="G23" s="371"/>
      <c r="H23" s="372"/>
    </row>
    <row r="24" spans="1:8">
      <c r="A24" s="373" t="s">
        <v>732</v>
      </c>
      <c r="B24" s="373"/>
      <c r="C24" s="373"/>
      <c r="D24" s="373"/>
      <c r="E24" s="374" t="s">
        <v>297</v>
      </c>
      <c r="F24" s="375"/>
      <c r="G24" s="376"/>
      <c r="H24" s="376"/>
    </row>
    <row r="25" spans="1:8">
      <c r="A25" s="373" t="s">
        <v>491</v>
      </c>
      <c r="B25" s="373"/>
      <c r="C25" s="373"/>
      <c r="D25" s="373"/>
      <c r="E25" s="373"/>
      <c r="F25" s="379"/>
      <c r="G25" s="373"/>
      <c r="H25" s="373"/>
    </row>
    <row r="26" spans="1:8" ht="6.75" customHeight="1">
      <c r="A26" s="380"/>
      <c r="B26" s="380"/>
      <c r="C26" s="380"/>
      <c r="D26" s="380"/>
      <c r="E26" s="380"/>
      <c r="F26" s="381"/>
      <c r="G26" s="380"/>
      <c r="H26" s="380"/>
    </row>
    <row r="27" spans="1:8">
      <c r="A27" s="166" t="s">
        <v>314</v>
      </c>
      <c r="B27" s="382" t="s">
        <v>66</v>
      </c>
      <c r="C27" s="383"/>
      <c r="D27" s="384"/>
      <c r="E27" s="39" t="s">
        <v>70</v>
      </c>
      <c r="F27" s="40" t="s">
        <v>76</v>
      </c>
      <c r="G27" s="40" t="s">
        <v>77</v>
      </c>
      <c r="H27" s="41" t="s">
        <v>78</v>
      </c>
    </row>
    <row r="28" spans="1:8">
      <c r="A28" s="255">
        <v>88260</v>
      </c>
      <c r="B28" s="370" t="s">
        <v>727</v>
      </c>
      <c r="C28" s="371"/>
      <c r="D28" s="372"/>
      <c r="E28" s="42" t="s">
        <v>72</v>
      </c>
      <c r="F28" s="66">
        <v>0.1595</v>
      </c>
      <c r="G28" s="67">
        <v>17.59</v>
      </c>
      <c r="H28" s="67">
        <f>F28*G28</f>
        <v>2.81</v>
      </c>
    </row>
    <row r="29" spans="1:8" ht="12.75">
      <c r="A29" s="167">
        <v>88316</v>
      </c>
      <c r="B29" s="370" t="s">
        <v>99</v>
      </c>
      <c r="C29" s="371"/>
      <c r="D29" s="372"/>
      <c r="E29" s="42" t="s">
        <v>72</v>
      </c>
      <c r="F29" s="256">
        <v>0.1595</v>
      </c>
      <c r="G29" s="67">
        <v>14.42</v>
      </c>
      <c r="H29" s="67">
        <f>F29*G29</f>
        <v>2.2999999999999998</v>
      </c>
    </row>
    <row r="30" spans="1:8">
      <c r="A30" s="385" t="s">
        <v>79</v>
      </c>
      <c r="B30" s="385"/>
      <c r="C30" s="385"/>
      <c r="D30" s="385"/>
      <c r="E30" s="385"/>
      <c r="F30" s="386"/>
      <c r="G30" s="385"/>
      <c r="H30" s="43">
        <f>SUM(H28:H29)</f>
        <v>5.1100000000000003</v>
      </c>
    </row>
    <row r="31" spans="1:8" ht="27.75" customHeight="1">
      <c r="A31" s="166" t="s">
        <v>314</v>
      </c>
      <c r="B31" s="382" t="s">
        <v>80</v>
      </c>
      <c r="C31" s="383"/>
      <c r="D31" s="384"/>
      <c r="E31" s="39" t="s">
        <v>70</v>
      </c>
      <c r="F31" s="40" t="s">
        <v>81</v>
      </c>
      <c r="G31" s="40" t="s">
        <v>77</v>
      </c>
      <c r="H31" s="41" t="s">
        <v>78</v>
      </c>
    </row>
    <row r="32" spans="1:8" ht="36" customHeight="1">
      <c r="A32" s="255">
        <v>370</v>
      </c>
      <c r="B32" s="370" t="s">
        <v>120</v>
      </c>
      <c r="C32" s="371"/>
      <c r="D32" s="372"/>
      <c r="E32" s="42" t="s">
        <v>74</v>
      </c>
      <c r="F32" s="66">
        <v>5.6800000000000003E-2</v>
      </c>
      <c r="G32" s="67">
        <v>62.5</v>
      </c>
      <c r="H32" s="67">
        <f>F32*G32</f>
        <v>3.55</v>
      </c>
    </row>
    <row r="33" spans="1:8" ht="87" customHeight="1">
      <c r="A33" s="255" t="s">
        <v>69</v>
      </c>
      <c r="B33" s="370" t="s">
        <v>762</v>
      </c>
      <c r="C33" s="371"/>
      <c r="D33" s="372"/>
      <c r="E33" s="42" t="s">
        <v>75</v>
      </c>
      <c r="F33" s="66">
        <v>1.0031000000000001</v>
      </c>
      <c r="G33" s="67">
        <v>55.15</v>
      </c>
      <c r="H33" s="67">
        <f>F33*G33</f>
        <v>55.32</v>
      </c>
    </row>
    <row r="34" spans="1:8" ht="62.25" customHeight="1">
      <c r="A34" s="255">
        <v>91277</v>
      </c>
      <c r="B34" s="370" t="s">
        <v>728</v>
      </c>
      <c r="C34" s="371"/>
      <c r="D34" s="372"/>
      <c r="E34" s="42" t="s">
        <v>729</v>
      </c>
      <c r="F34" s="66">
        <v>4.1000000000000003E-3</v>
      </c>
      <c r="G34" s="67">
        <v>7.66</v>
      </c>
      <c r="H34" s="67">
        <f>F34*G34</f>
        <v>0.03</v>
      </c>
    </row>
    <row r="35" spans="1:8">
      <c r="A35" s="255">
        <v>91283</v>
      </c>
      <c r="B35" s="370" t="s">
        <v>730</v>
      </c>
      <c r="C35" s="371"/>
      <c r="D35" s="372"/>
      <c r="E35" s="42" t="s">
        <v>729</v>
      </c>
      <c r="F35" s="66">
        <v>3.7000000000000002E-3</v>
      </c>
      <c r="G35" s="67">
        <v>17.91</v>
      </c>
      <c r="H35" s="67">
        <f>F35*G35</f>
        <v>7.0000000000000007E-2</v>
      </c>
    </row>
    <row r="36" spans="1:8" ht="14.25" customHeight="1">
      <c r="A36" s="377" t="s">
        <v>82</v>
      </c>
      <c r="B36" s="377"/>
      <c r="C36" s="377"/>
      <c r="D36" s="377"/>
      <c r="E36" s="377"/>
      <c r="F36" s="378"/>
      <c r="G36" s="377"/>
      <c r="H36" s="43">
        <f>SUM(H32:H35)</f>
        <v>58.97</v>
      </c>
    </row>
    <row r="37" spans="1:8">
      <c r="A37" s="373" t="s">
        <v>83</v>
      </c>
      <c r="B37" s="373"/>
      <c r="C37" s="373"/>
      <c r="D37" s="373"/>
      <c r="E37" s="373"/>
      <c r="F37" s="379"/>
      <c r="G37" s="373"/>
      <c r="H37" s="252">
        <f>H30+H36</f>
        <v>64.08</v>
      </c>
    </row>
  </sheetData>
  <mergeCells count="38">
    <mergeCell ref="A19:G19"/>
    <mergeCell ref="A17:G17"/>
    <mergeCell ref="A18:H18"/>
    <mergeCell ref="A4:D4"/>
    <mergeCell ref="E4:F4"/>
    <mergeCell ref="B16:D16"/>
    <mergeCell ref="A1:H2"/>
    <mergeCell ref="A3:H3"/>
    <mergeCell ref="B13:D13"/>
    <mergeCell ref="B14:D14"/>
    <mergeCell ref="B15:D15"/>
    <mergeCell ref="A5:H5"/>
    <mergeCell ref="A6:H6"/>
    <mergeCell ref="B7:D7"/>
    <mergeCell ref="B8:D8"/>
    <mergeCell ref="B9:D9"/>
    <mergeCell ref="A10:G10"/>
    <mergeCell ref="A11:H11"/>
    <mergeCell ref="B12:D12"/>
    <mergeCell ref="G4:H4"/>
    <mergeCell ref="A36:G36"/>
    <mergeCell ref="A37:G37"/>
    <mergeCell ref="A25:H25"/>
    <mergeCell ref="A26:H26"/>
    <mergeCell ref="B27:D27"/>
    <mergeCell ref="B28:D28"/>
    <mergeCell ref="B29:D29"/>
    <mergeCell ref="A30:G30"/>
    <mergeCell ref="B31:D31"/>
    <mergeCell ref="B32:D32"/>
    <mergeCell ref="B33:D33"/>
    <mergeCell ref="B34:D34"/>
    <mergeCell ref="B35:D35"/>
    <mergeCell ref="A21:H22"/>
    <mergeCell ref="A23:H23"/>
    <mergeCell ref="A24:D24"/>
    <mergeCell ref="E24:F24"/>
    <mergeCell ref="G24:H24"/>
  </mergeCells>
  <printOptions horizontalCentered="1"/>
  <pageMargins left="0.59055118110236227" right="0.11811023622047245" top="0.51181102362204722" bottom="0.98425196850393704" header="0" footer="0.31496062992125984"/>
  <pageSetup paperSize="9" scale="70" fitToHeight="0" orientation="landscape" r:id="rId1"/>
  <headerFooter>
    <oddFooter>&amp;L&amp;G&amp;C&amp;"-,Negrito"&amp;8BRUNO LEONAM PEREIRA DE ALMEIDA
&amp;"-,Regular"Engenheiro Civil
CREA MT047880&amp;R&amp;"Verdana,Normal"&amp;10Página &amp;P de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5"/>
  <sheetViews>
    <sheetView topLeftCell="A178" zoomScale="110" zoomScaleNormal="110" workbookViewId="0">
      <selection activeCell="B233" sqref="B233"/>
    </sheetView>
  </sheetViews>
  <sheetFormatPr defaultRowHeight="15"/>
  <cols>
    <col min="1" max="1" width="25.7109375" customWidth="1"/>
    <col min="2" max="2" width="18.28515625" customWidth="1"/>
    <col min="3" max="3" width="15.140625" customWidth="1"/>
    <col min="4" max="4" width="14.7109375" customWidth="1"/>
    <col min="5" max="5" width="17.85546875" customWidth="1"/>
    <col min="6" max="6" width="14.140625" customWidth="1"/>
    <col min="7" max="7" width="17.28515625" customWidth="1"/>
    <col min="8" max="8" width="16.42578125" customWidth="1"/>
  </cols>
  <sheetData>
    <row r="1" spans="1:7" ht="18.75">
      <c r="A1" s="422" t="s">
        <v>143</v>
      </c>
      <c r="B1" s="423"/>
      <c r="C1" s="423"/>
      <c r="D1" s="423"/>
      <c r="E1" s="423"/>
      <c r="F1" s="423"/>
      <c r="G1" s="424"/>
    </row>
    <row r="2" spans="1:7">
      <c r="A2" s="410" t="s">
        <v>144</v>
      </c>
      <c r="B2" s="411"/>
      <c r="C2" s="411"/>
      <c r="D2" s="411"/>
      <c r="E2" s="411"/>
      <c r="F2" s="411"/>
      <c r="G2" s="412"/>
    </row>
    <row r="3" spans="1:7">
      <c r="A3" s="425" t="s">
        <v>472</v>
      </c>
      <c r="B3" s="426"/>
      <c r="C3" s="426"/>
      <c r="D3" s="426"/>
      <c r="E3" s="426"/>
      <c r="F3" s="426"/>
      <c r="G3" s="128">
        <f>'Quadro de Áreas'!H5*0.3*1.3</f>
        <v>624.51</v>
      </c>
    </row>
    <row r="4" spans="1:7">
      <c r="A4" s="425" t="s">
        <v>205</v>
      </c>
      <c r="B4" s="426"/>
      <c r="C4" s="426"/>
      <c r="D4" s="426"/>
      <c r="E4" s="426"/>
      <c r="F4" s="426"/>
      <c r="G4" s="128">
        <f>G3</f>
        <v>624.51</v>
      </c>
    </row>
    <row r="5" spans="1:7">
      <c r="A5" s="427" t="s">
        <v>104</v>
      </c>
      <c r="B5" s="427"/>
      <c r="C5" s="427"/>
      <c r="D5" s="427"/>
      <c r="E5" s="427"/>
      <c r="F5" s="427"/>
      <c r="G5" s="427"/>
    </row>
    <row r="6" spans="1:7" ht="30">
      <c r="A6" s="182" t="s">
        <v>147</v>
      </c>
      <c r="B6" s="182" t="s">
        <v>155</v>
      </c>
      <c r="C6" s="182" t="s">
        <v>156</v>
      </c>
      <c r="D6" s="182" t="s">
        <v>157</v>
      </c>
      <c r="E6" s="151" t="s">
        <v>399</v>
      </c>
      <c r="F6" s="182"/>
      <c r="G6" s="182"/>
    </row>
    <row r="7" spans="1:7">
      <c r="A7" s="131" t="s">
        <v>394</v>
      </c>
      <c r="B7" s="132">
        <v>6.85</v>
      </c>
      <c r="C7" s="132">
        <v>4.8</v>
      </c>
      <c r="D7" s="132">
        <f>B7*C7</f>
        <v>32.880000000000003</v>
      </c>
      <c r="E7" s="132"/>
      <c r="F7" s="132"/>
      <c r="G7" s="132"/>
    </row>
    <row r="8" spans="1:7">
      <c r="A8" s="131" t="s">
        <v>394</v>
      </c>
      <c r="B8" s="133">
        <v>6.85</v>
      </c>
      <c r="C8" s="132">
        <v>4.8</v>
      </c>
      <c r="D8" s="132">
        <f t="shared" ref="D8:D15" si="0">B8*C8</f>
        <v>32.880000000000003</v>
      </c>
      <c r="E8" s="133"/>
      <c r="F8" s="133"/>
      <c r="G8" s="133"/>
    </row>
    <row r="9" spans="1:7">
      <c r="A9" s="115" t="s">
        <v>123</v>
      </c>
      <c r="B9" s="132">
        <v>160</v>
      </c>
      <c r="C9" s="132">
        <v>13.35</v>
      </c>
      <c r="D9" s="132">
        <f>(B9*C9)-E9</f>
        <v>1598</v>
      </c>
      <c r="E9" s="132">
        <v>538</v>
      </c>
      <c r="F9" s="132"/>
      <c r="G9" s="132"/>
    </row>
    <row r="10" spans="1:7">
      <c r="A10" s="115" t="s">
        <v>395</v>
      </c>
      <c r="B10" s="132">
        <v>24.26</v>
      </c>
      <c r="C10" s="132">
        <v>3.3</v>
      </c>
      <c r="D10" s="132">
        <f t="shared" si="0"/>
        <v>80.06</v>
      </c>
      <c r="E10" s="132"/>
      <c r="F10" s="132"/>
      <c r="G10" s="132"/>
    </row>
    <row r="11" spans="1:7">
      <c r="A11" s="115" t="s">
        <v>396</v>
      </c>
      <c r="B11" s="132">
        <v>21.48</v>
      </c>
      <c r="C11" s="132">
        <v>3.3</v>
      </c>
      <c r="D11" s="132">
        <f t="shared" si="0"/>
        <v>70.88</v>
      </c>
      <c r="E11" s="132"/>
      <c r="F11" s="132"/>
      <c r="G11" s="132"/>
    </row>
    <row r="12" spans="1:7">
      <c r="A12" s="115" t="s">
        <v>397</v>
      </c>
      <c r="B12" s="132">
        <v>7.25</v>
      </c>
      <c r="C12" s="132">
        <v>3.3</v>
      </c>
      <c r="D12" s="132">
        <f t="shared" si="0"/>
        <v>23.93</v>
      </c>
      <c r="E12" s="132"/>
      <c r="F12" s="132"/>
      <c r="G12" s="132"/>
    </row>
    <row r="13" spans="1:7">
      <c r="A13" s="115" t="s">
        <v>398</v>
      </c>
      <c r="B13" s="132">
        <v>4.9000000000000004</v>
      </c>
      <c r="C13" s="132">
        <v>3.3</v>
      </c>
      <c r="D13" s="132">
        <f t="shared" si="0"/>
        <v>16.170000000000002</v>
      </c>
      <c r="E13" s="132"/>
      <c r="F13" s="132"/>
      <c r="G13" s="132"/>
    </row>
    <row r="14" spans="1:7">
      <c r="A14" s="115" t="s">
        <v>275</v>
      </c>
      <c r="B14" s="132"/>
      <c r="C14" s="132"/>
      <c r="D14" s="132"/>
      <c r="E14" s="132"/>
      <c r="F14" s="132"/>
      <c r="G14" s="132"/>
    </row>
    <row r="15" spans="1:7">
      <c r="A15" s="115" t="s">
        <v>400</v>
      </c>
      <c r="B15" s="132">
        <v>15.05</v>
      </c>
      <c r="C15" s="132">
        <v>0.56999999999999995</v>
      </c>
      <c r="D15" s="132">
        <f t="shared" si="0"/>
        <v>8.58</v>
      </c>
      <c r="E15" s="132"/>
      <c r="F15" s="132"/>
      <c r="G15" s="132"/>
    </row>
    <row r="16" spans="1:7">
      <c r="A16" s="115" t="s">
        <v>401</v>
      </c>
      <c r="B16" s="132"/>
      <c r="C16" s="132"/>
      <c r="D16" s="132">
        <v>12.72</v>
      </c>
      <c r="E16" s="132"/>
      <c r="F16" s="132"/>
      <c r="G16" s="132"/>
    </row>
    <row r="17" spans="1:8">
      <c r="A17" s="390" t="s">
        <v>158</v>
      </c>
      <c r="B17" s="391"/>
      <c r="C17" s="392"/>
      <c r="D17" s="145">
        <f>SUM(D7:D16)</f>
        <v>1876.1</v>
      </c>
      <c r="E17" s="146"/>
      <c r="F17" s="146"/>
      <c r="G17" s="146"/>
    </row>
    <row r="18" spans="1:8">
      <c r="A18" s="321" t="s">
        <v>17</v>
      </c>
      <c r="B18" s="428"/>
      <c r="C18" s="428"/>
      <c r="D18" s="428"/>
      <c r="E18" s="428"/>
      <c r="F18" s="428"/>
      <c r="G18" s="428"/>
      <c r="H18" s="322"/>
    </row>
    <row r="19" spans="1:8">
      <c r="A19" s="396" t="s">
        <v>67</v>
      </c>
      <c r="B19" s="397" t="s">
        <v>164</v>
      </c>
      <c r="C19" s="398"/>
      <c r="D19" s="396" t="s">
        <v>159</v>
      </c>
      <c r="E19" s="396" t="s">
        <v>161</v>
      </c>
      <c r="F19" s="396" t="s">
        <v>162</v>
      </c>
      <c r="G19" s="396" t="s">
        <v>163</v>
      </c>
      <c r="H19" s="396" t="s">
        <v>299</v>
      </c>
    </row>
    <row r="20" spans="1:8">
      <c r="A20" s="396"/>
      <c r="B20" s="182" t="s">
        <v>160</v>
      </c>
      <c r="C20" s="182" t="s">
        <v>156</v>
      </c>
      <c r="D20" s="396"/>
      <c r="E20" s="396"/>
      <c r="F20" s="396"/>
      <c r="G20" s="396"/>
      <c r="H20" s="396"/>
    </row>
    <row r="21" spans="1:8" ht="30">
      <c r="A21" s="115" t="s">
        <v>165</v>
      </c>
      <c r="B21" s="132">
        <v>0.8</v>
      </c>
      <c r="C21" s="132">
        <v>1.7</v>
      </c>
      <c r="D21" s="132">
        <v>14</v>
      </c>
      <c r="E21" s="132" t="s">
        <v>175</v>
      </c>
      <c r="F21" s="132" t="s">
        <v>180</v>
      </c>
      <c r="G21" s="139" t="s">
        <v>402</v>
      </c>
      <c r="H21" s="115">
        <f>B21*C21*D21</f>
        <v>19.04</v>
      </c>
    </row>
    <row r="22" spans="1:8" ht="60">
      <c r="A22" s="115" t="s">
        <v>168</v>
      </c>
      <c r="B22" s="132">
        <v>0.9</v>
      </c>
      <c r="C22" s="132">
        <v>2.1</v>
      </c>
      <c r="D22" s="132">
        <v>2</v>
      </c>
      <c r="E22" s="132" t="s">
        <v>175</v>
      </c>
      <c r="F22" s="139" t="s">
        <v>304</v>
      </c>
      <c r="G22" s="139" t="s">
        <v>405</v>
      </c>
      <c r="H22" s="115">
        <f>B22*C22*D22</f>
        <v>3.78</v>
      </c>
    </row>
    <row r="23" spans="1:8">
      <c r="A23" s="115" t="s">
        <v>171</v>
      </c>
      <c r="B23" s="132">
        <v>0.8</v>
      </c>
      <c r="C23" s="132">
        <v>2.1</v>
      </c>
      <c r="D23" s="132">
        <v>2</v>
      </c>
      <c r="E23" s="132" t="s">
        <v>175</v>
      </c>
      <c r="F23" s="132" t="s">
        <v>180</v>
      </c>
      <c r="G23" s="139" t="s">
        <v>403</v>
      </c>
      <c r="H23" s="115">
        <f>B23*C23*D23</f>
        <v>3.36</v>
      </c>
    </row>
    <row r="24" spans="1:8" ht="30">
      <c r="A24" s="115" t="s">
        <v>172</v>
      </c>
      <c r="B24" s="132">
        <v>2.4</v>
      </c>
      <c r="C24" s="132">
        <v>2.1</v>
      </c>
      <c r="D24" s="132">
        <v>2</v>
      </c>
      <c r="E24" s="132" t="s">
        <v>178</v>
      </c>
      <c r="F24" s="139" t="s">
        <v>181</v>
      </c>
      <c r="G24" s="139" t="s">
        <v>404</v>
      </c>
      <c r="H24" s="115">
        <f>B24*C24*D24</f>
        <v>10.08</v>
      </c>
    </row>
    <row r="25" spans="1:8">
      <c r="A25" s="396" t="s">
        <v>68</v>
      </c>
      <c r="B25" s="397" t="s">
        <v>164</v>
      </c>
      <c r="C25" s="398"/>
      <c r="D25" s="396" t="s">
        <v>159</v>
      </c>
      <c r="E25" s="396" t="s">
        <v>161</v>
      </c>
      <c r="F25" s="396" t="s">
        <v>162</v>
      </c>
      <c r="G25" s="396" t="s">
        <v>163</v>
      </c>
      <c r="H25" s="396" t="s">
        <v>299</v>
      </c>
    </row>
    <row r="26" spans="1:8">
      <c r="A26" s="396"/>
      <c r="B26" s="182" t="s">
        <v>160</v>
      </c>
      <c r="C26" s="182" t="s">
        <v>156</v>
      </c>
      <c r="D26" s="396"/>
      <c r="E26" s="396"/>
      <c r="F26" s="396"/>
      <c r="G26" s="396"/>
      <c r="H26" s="396"/>
    </row>
    <row r="27" spans="1:8" ht="45">
      <c r="A27" s="115" t="s">
        <v>195</v>
      </c>
      <c r="B27" s="132">
        <v>3</v>
      </c>
      <c r="C27" s="132">
        <v>0.6</v>
      </c>
      <c r="D27" s="132">
        <v>6</v>
      </c>
      <c r="E27" s="139" t="s">
        <v>204</v>
      </c>
      <c r="F27" s="139" t="s">
        <v>185</v>
      </c>
      <c r="G27" s="139" t="s">
        <v>403</v>
      </c>
      <c r="H27" s="115">
        <f>B27*C27*D27</f>
        <v>10.8</v>
      </c>
    </row>
    <row r="28" spans="1:8" ht="45">
      <c r="A28" s="115" t="s">
        <v>200</v>
      </c>
      <c r="B28" s="132">
        <v>0.8</v>
      </c>
      <c r="C28" s="132">
        <v>0.4</v>
      </c>
      <c r="D28" s="132">
        <v>2</v>
      </c>
      <c r="E28" s="139" t="s">
        <v>252</v>
      </c>
      <c r="F28" s="139" t="s">
        <v>185</v>
      </c>
      <c r="G28" s="139" t="s">
        <v>405</v>
      </c>
      <c r="H28" s="115">
        <f>B28*C28*D28</f>
        <v>0.64</v>
      </c>
    </row>
    <row r="29" spans="1:8">
      <c r="A29" s="364" t="s">
        <v>264</v>
      </c>
      <c r="B29" s="364"/>
      <c r="C29" s="364"/>
      <c r="D29" s="364"/>
      <c r="E29" s="364"/>
      <c r="F29" s="364"/>
      <c r="G29" s="364"/>
    </row>
    <row r="30" spans="1:8">
      <c r="A30" s="396" t="s">
        <v>68</v>
      </c>
      <c r="B30" s="397" t="s">
        <v>262</v>
      </c>
      <c r="C30" s="398"/>
      <c r="D30" s="396" t="s">
        <v>159</v>
      </c>
      <c r="E30" s="396"/>
      <c r="F30" s="396"/>
      <c r="G30" s="396" t="s">
        <v>263</v>
      </c>
    </row>
    <row r="31" spans="1:8">
      <c r="A31" s="396"/>
      <c r="B31" s="397" t="s">
        <v>155</v>
      </c>
      <c r="C31" s="398"/>
      <c r="D31" s="396"/>
      <c r="E31" s="396"/>
      <c r="F31" s="396"/>
      <c r="G31" s="396"/>
    </row>
    <row r="32" spans="1:8">
      <c r="A32" s="115" t="s">
        <v>195</v>
      </c>
      <c r="B32" s="413">
        <v>7.3</v>
      </c>
      <c r="C32" s="414"/>
      <c r="D32" s="132">
        <v>2</v>
      </c>
      <c r="E32" s="132"/>
      <c r="F32" s="132"/>
      <c r="G32" s="139">
        <f>B32*D32</f>
        <v>14.6</v>
      </c>
    </row>
    <row r="33" spans="1:7">
      <c r="A33" s="115" t="s">
        <v>195</v>
      </c>
      <c r="B33" s="413">
        <v>6.58</v>
      </c>
      <c r="C33" s="414"/>
      <c r="D33" s="132">
        <v>2</v>
      </c>
      <c r="E33" s="132"/>
      <c r="F33" s="132"/>
      <c r="G33" s="139">
        <f>B33*D33</f>
        <v>13.16</v>
      </c>
    </row>
    <row r="34" spans="1:7">
      <c r="A34" s="390" t="s">
        <v>267</v>
      </c>
      <c r="B34" s="391"/>
      <c r="C34" s="391"/>
      <c r="D34" s="391"/>
      <c r="E34" s="391"/>
      <c r="F34" s="392"/>
      <c r="G34" s="145">
        <f>SUM(G32:G33)</f>
        <v>27.76</v>
      </c>
    </row>
    <row r="35" spans="1:7">
      <c r="A35" s="364" t="s">
        <v>265</v>
      </c>
      <c r="B35" s="364"/>
      <c r="C35" s="364"/>
      <c r="D35" s="364"/>
      <c r="E35" s="364"/>
      <c r="F35" s="364"/>
      <c r="G35" s="364"/>
    </row>
    <row r="36" spans="1:7">
      <c r="A36" s="396" t="s">
        <v>68</v>
      </c>
      <c r="B36" s="397" t="s">
        <v>262</v>
      </c>
      <c r="C36" s="398"/>
      <c r="D36" s="396" t="s">
        <v>159</v>
      </c>
      <c r="E36" s="396"/>
      <c r="F36" s="396"/>
      <c r="G36" s="396" t="s">
        <v>263</v>
      </c>
    </row>
    <row r="37" spans="1:7">
      <c r="A37" s="396"/>
      <c r="B37" s="397" t="s">
        <v>155</v>
      </c>
      <c r="C37" s="398"/>
      <c r="D37" s="396"/>
      <c r="E37" s="396"/>
      <c r="F37" s="396"/>
      <c r="G37" s="396"/>
    </row>
    <row r="38" spans="1:7">
      <c r="A38" s="115" t="s">
        <v>200</v>
      </c>
      <c r="B38" s="413">
        <v>2.4500000000000002</v>
      </c>
      <c r="C38" s="414"/>
      <c r="D38" s="132">
        <v>2</v>
      </c>
      <c r="E38" s="132"/>
      <c r="F38" s="132"/>
      <c r="G38" s="139">
        <f>B38*D38</f>
        <v>4.9000000000000004</v>
      </c>
    </row>
    <row r="39" spans="1:7">
      <c r="A39" s="390" t="s">
        <v>267</v>
      </c>
      <c r="B39" s="391"/>
      <c r="C39" s="391"/>
      <c r="D39" s="391"/>
      <c r="E39" s="391"/>
      <c r="F39" s="392"/>
      <c r="G39" s="145">
        <f>SUM(G38:G38)</f>
        <v>4.9000000000000004</v>
      </c>
    </row>
    <row r="40" spans="1:7">
      <c r="A40" s="364" t="s">
        <v>266</v>
      </c>
      <c r="B40" s="364"/>
      <c r="C40" s="364"/>
      <c r="D40" s="364"/>
      <c r="E40" s="364"/>
      <c r="F40" s="364"/>
      <c r="G40" s="364"/>
    </row>
    <row r="41" spans="1:7">
      <c r="A41" s="396" t="s">
        <v>68</v>
      </c>
      <c r="B41" s="397" t="s">
        <v>262</v>
      </c>
      <c r="C41" s="398"/>
      <c r="D41" s="396" t="s">
        <v>159</v>
      </c>
      <c r="E41" s="396"/>
      <c r="F41" s="396"/>
      <c r="G41" s="396" t="s">
        <v>263</v>
      </c>
    </row>
    <row r="42" spans="1:7">
      <c r="A42" s="396"/>
      <c r="B42" s="397" t="s">
        <v>155</v>
      </c>
      <c r="C42" s="398"/>
      <c r="D42" s="396"/>
      <c r="E42" s="396"/>
      <c r="F42" s="396"/>
      <c r="G42" s="396"/>
    </row>
    <row r="43" spans="1:7">
      <c r="A43" s="115" t="s">
        <v>195</v>
      </c>
      <c r="B43" s="413">
        <v>3.6</v>
      </c>
      <c r="C43" s="414"/>
      <c r="D43" s="132">
        <v>6</v>
      </c>
      <c r="E43" s="132"/>
      <c r="F43" s="132"/>
      <c r="G43" s="139">
        <f>B43*D43</f>
        <v>21.6</v>
      </c>
    </row>
    <row r="44" spans="1:7">
      <c r="A44" s="390" t="s">
        <v>271</v>
      </c>
      <c r="B44" s="391"/>
      <c r="C44" s="391"/>
      <c r="D44" s="391"/>
      <c r="E44" s="391"/>
      <c r="F44" s="392"/>
      <c r="G44" s="145">
        <f>SUM(G43:G43)</f>
        <v>21.6</v>
      </c>
    </row>
    <row r="45" spans="1:7">
      <c r="A45" s="364" t="s">
        <v>270</v>
      </c>
      <c r="B45" s="364"/>
      <c r="C45" s="364"/>
      <c r="D45" s="364"/>
      <c r="E45" s="364"/>
      <c r="F45" s="364"/>
      <c r="G45" s="364"/>
    </row>
    <row r="46" spans="1:7">
      <c r="A46" s="396" t="s">
        <v>68</v>
      </c>
      <c r="B46" s="397" t="s">
        <v>262</v>
      </c>
      <c r="C46" s="398"/>
      <c r="D46" s="396" t="s">
        <v>159</v>
      </c>
      <c r="E46" s="396"/>
      <c r="F46" s="396"/>
      <c r="G46" s="396" t="s">
        <v>263</v>
      </c>
    </row>
    <row r="47" spans="1:7">
      <c r="A47" s="396"/>
      <c r="B47" s="397" t="s">
        <v>155</v>
      </c>
      <c r="C47" s="398"/>
      <c r="D47" s="396"/>
      <c r="E47" s="396"/>
      <c r="F47" s="396"/>
      <c r="G47" s="396"/>
    </row>
    <row r="48" spans="1:7">
      <c r="A48" s="115" t="s">
        <v>200</v>
      </c>
      <c r="B48" s="413">
        <v>1.4</v>
      </c>
      <c r="C48" s="414"/>
      <c r="D48" s="132">
        <v>2</v>
      </c>
      <c r="E48" s="132"/>
      <c r="F48" s="132"/>
      <c r="G48" s="139">
        <f>B48*D48</f>
        <v>2.8</v>
      </c>
    </row>
    <row r="49" spans="1:7">
      <c r="A49" s="390" t="s">
        <v>271</v>
      </c>
      <c r="B49" s="391"/>
      <c r="C49" s="391"/>
      <c r="D49" s="391"/>
      <c r="E49" s="391"/>
      <c r="F49" s="392"/>
      <c r="G49" s="145">
        <f>SUM(G48:G48)</f>
        <v>2.8</v>
      </c>
    </row>
    <row r="50" spans="1:7">
      <c r="A50" s="364" t="s">
        <v>272</v>
      </c>
      <c r="B50" s="364"/>
      <c r="C50" s="364"/>
      <c r="D50" s="364"/>
      <c r="E50" s="364"/>
      <c r="F50" s="364"/>
      <c r="G50" s="364"/>
    </row>
    <row r="51" spans="1:7">
      <c r="A51" s="396" t="s">
        <v>67</v>
      </c>
      <c r="B51" s="397" t="s">
        <v>262</v>
      </c>
      <c r="C51" s="398"/>
      <c r="D51" s="396" t="s">
        <v>159</v>
      </c>
      <c r="E51" s="396"/>
      <c r="F51" s="396"/>
      <c r="G51" s="396" t="s">
        <v>263</v>
      </c>
    </row>
    <row r="52" spans="1:7">
      <c r="A52" s="396"/>
      <c r="B52" s="397" t="s">
        <v>155</v>
      </c>
      <c r="C52" s="398"/>
      <c r="D52" s="396"/>
      <c r="E52" s="396"/>
      <c r="F52" s="396"/>
      <c r="G52" s="396"/>
    </row>
    <row r="53" spans="1:7">
      <c r="A53" s="115" t="s">
        <v>171</v>
      </c>
      <c r="B53" s="413">
        <v>1.3</v>
      </c>
      <c r="C53" s="414"/>
      <c r="D53" s="132">
        <v>2</v>
      </c>
      <c r="E53" s="132"/>
      <c r="F53" s="132"/>
      <c r="G53" s="139">
        <f>B53*D53</f>
        <v>2.6</v>
      </c>
    </row>
    <row r="54" spans="1:7">
      <c r="A54" s="390" t="s">
        <v>267</v>
      </c>
      <c r="B54" s="391"/>
      <c r="C54" s="391"/>
      <c r="D54" s="391"/>
      <c r="E54" s="391"/>
      <c r="F54" s="392"/>
      <c r="G54" s="145">
        <f>SUM(G53:G53)</f>
        <v>2.6</v>
      </c>
    </row>
    <row r="55" spans="1:7">
      <c r="A55" s="393" t="s">
        <v>274</v>
      </c>
      <c r="B55" s="393"/>
      <c r="C55" s="393"/>
      <c r="D55" s="393"/>
      <c r="E55" s="393"/>
      <c r="F55" s="393"/>
      <c r="G55" s="393"/>
    </row>
    <row r="56" spans="1:7" ht="30">
      <c r="A56" s="182" t="s">
        <v>147</v>
      </c>
      <c r="B56" s="182" t="s">
        <v>273</v>
      </c>
      <c r="C56" s="182" t="s">
        <v>156</v>
      </c>
      <c r="D56" s="182" t="s">
        <v>157</v>
      </c>
      <c r="E56" s="151" t="s">
        <v>399</v>
      </c>
      <c r="F56" s="182"/>
      <c r="G56" s="182"/>
    </row>
    <row r="57" spans="1:7">
      <c r="A57" s="131" t="s">
        <v>394</v>
      </c>
      <c r="B57" s="132">
        <v>6.85</v>
      </c>
      <c r="C57" s="132">
        <v>4.8</v>
      </c>
      <c r="D57" s="132">
        <f>B57*C57</f>
        <v>32.880000000000003</v>
      </c>
      <c r="E57" s="132"/>
      <c r="F57" s="132"/>
      <c r="G57" s="132"/>
    </row>
    <row r="58" spans="1:7">
      <c r="A58" s="131" t="s">
        <v>394</v>
      </c>
      <c r="B58" s="132">
        <v>6.85</v>
      </c>
      <c r="C58" s="132">
        <v>4.8</v>
      </c>
      <c r="D58" s="132">
        <f t="shared" ref="D58:D64" si="1">B58*C58</f>
        <v>32.880000000000003</v>
      </c>
      <c r="E58" s="132"/>
      <c r="F58" s="132"/>
      <c r="G58" s="132"/>
    </row>
    <row r="59" spans="1:7">
      <c r="A59" s="115" t="s">
        <v>123</v>
      </c>
      <c r="B59" s="132">
        <v>160</v>
      </c>
      <c r="C59" s="132">
        <v>13.35</v>
      </c>
      <c r="D59" s="132">
        <f>(B59*C59)-E59</f>
        <v>1652.12</v>
      </c>
      <c r="E59" s="132">
        <v>483.88</v>
      </c>
      <c r="F59" s="132"/>
      <c r="G59" s="132"/>
    </row>
    <row r="60" spans="1:7">
      <c r="A60" s="115" t="s">
        <v>395</v>
      </c>
      <c r="B60" s="132">
        <v>35.36</v>
      </c>
      <c r="C60" s="132">
        <v>3.3</v>
      </c>
      <c r="D60" s="132">
        <f t="shared" si="1"/>
        <v>116.69</v>
      </c>
      <c r="E60" s="132"/>
      <c r="F60" s="132"/>
      <c r="G60" s="132"/>
    </row>
    <row r="61" spans="1:7">
      <c r="A61" s="115" t="s">
        <v>396</v>
      </c>
      <c r="B61" s="132">
        <v>35.36</v>
      </c>
      <c r="C61" s="132">
        <v>3.3</v>
      </c>
      <c r="D61" s="132">
        <f t="shared" si="1"/>
        <v>116.69</v>
      </c>
      <c r="E61" s="132"/>
      <c r="F61" s="132"/>
      <c r="G61" s="132"/>
    </row>
    <row r="62" spans="1:7">
      <c r="A62" s="115" t="s">
        <v>397</v>
      </c>
      <c r="B62" s="132">
        <v>9.6</v>
      </c>
      <c r="C62" s="132">
        <v>3.3</v>
      </c>
      <c r="D62" s="132">
        <f t="shared" si="1"/>
        <v>31.68</v>
      </c>
      <c r="E62" s="132"/>
      <c r="F62" s="132"/>
      <c r="G62" s="132"/>
    </row>
    <row r="63" spans="1:7">
      <c r="A63" s="115" t="s">
        <v>398</v>
      </c>
      <c r="B63" s="132">
        <v>9.6</v>
      </c>
      <c r="C63" s="132">
        <v>3.3</v>
      </c>
      <c r="D63" s="132">
        <f t="shared" si="1"/>
        <v>31.68</v>
      </c>
      <c r="E63" s="132"/>
      <c r="F63" s="132"/>
      <c r="G63" s="132"/>
    </row>
    <row r="64" spans="1:7">
      <c r="A64" s="115" t="s">
        <v>275</v>
      </c>
      <c r="B64" s="132">
        <v>12.7</v>
      </c>
      <c r="C64" s="132">
        <v>3.3</v>
      </c>
      <c r="D64" s="132">
        <f t="shared" si="1"/>
        <v>41.91</v>
      </c>
      <c r="E64" s="132"/>
      <c r="F64" s="132"/>
      <c r="G64" s="132"/>
    </row>
    <row r="65" spans="1:7">
      <c r="A65" s="115" t="s">
        <v>406</v>
      </c>
      <c r="B65" s="132"/>
      <c r="C65" s="132"/>
      <c r="D65" s="132">
        <v>56.7</v>
      </c>
      <c r="E65" s="132"/>
      <c r="F65" s="132"/>
      <c r="G65" s="132"/>
    </row>
    <row r="66" spans="1:7">
      <c r="A66" s="390" t="s">
        <v>277</v>
      </c>
      <c r="B66" s="391"/>
      <c r="C66" s="392"/>
      <c r="D66" s="145">
        <f>SUM(D57:D65)</f>
        <v>2113.23</v>
      </c>
      <c r="E66" s="146"/>
      <c r="F66" s="146"/>
      <c r="G66" s="146"/>
    </row>
    <row r="67" spans="1:7">
      <c r="A67" s="393" t="s">
        <v>278</v>
      </c>
      <c r="B67" s="393"/>
      <c r="C67" s="393"/>
      <c r="D67" s="393"/>
      <c r="E67" s="393"/>
      <c r="F67" s="393"/>
      <c r="G67" s="393"/>
    </row>
    <row r="68" spans="1:7">
      <c r="A68" s="182" t="s">
        <v>147</v>
      </c>
      <c r="B68" s="182" t="s">
        <v>273</v>
      </c>
      <c r="C68" s="182" t="s">
        <v>156</v>
      </c>
      <c r="D68" s="182" t="s">
        <v>157</v>
      </c>
      <c r="E68" s="182"/>
      <c r="F68" s="182"/>
      <c r="G68" s="182"/>
    </row>
    <row r="69" spans="1:7">
      <c r="A69" s="115" t="s">
        <v>395</v>
      </c>
      <c r="B69" s="132">
        <v>35.36</v>
      </c>
      <c r="C69" s="132">
        <v>3.3</v>
      </c>
      <c r="D69" s="132">
        <f>B69*C69</f>
        <v>116.69</v>
      </c>
      <c r="E69" s="132"/>
      <c r="F69" s="132"/>
      <c r="G69" s="132"/>
    </row>
    <row r="70" spans="1:7">
      <c r="A70" s="115" t="s">
        <v>396</v>
      </c>
      <c r="B70" s="132">
        <v>35.36</v>
      </c>
      <c r="C70" s="132">
        <v>3.3</v>
      </c>
      <c r="D70" s="132">
        <f>B70*C70</f>
        <v>116.69</v>
      </c>
      <c r="E70" s="132"/>
      <c r="F70" s="132"/>
      <c r="G70" s="132"/>
    </row>
    <row r="71" spans="1:7">
      <c r="A71" s="115" t="s">
        <v>397</v>
      </c>
      <c r="B71" s="132">
        <v>9.6</v>
      </c>
      <c r="C71" s="132">
        <v>3.3</v>
      </c>
      <c r="D71" s="132">
        <f>B71*C71</f>
        <v>31.68</v>
      </c>
      <c r="E71" s="132"/>
      <c r="F71" s="132"/>
      <c r="G71" s="132"/>
    </row>
    <row r="72" spans="1:7">
      <c r="A72" s="115" t="s">
        <v>398</v>
      </c>
      <c r="B72" s="132">
        <v>9.6</v>
      </c>
      <c r="C72" s="132">
        <v>3.3</v>
      </c>
      <c r="D72" s="132">
        <f>B72*C72</f>
        <v>31.68</v>
      </c>
      <c r="E72" s="132"/>
      <c r="F72" s="132"/>
      <c r="G72" s="132"/>
    </row>
    <row r="73" spans="1:7">
      <c r="A73" s="115" t="s">
        <v>275</v>
      </c>
      <c r="B73" s="132">
        <v>12.7</v>
      </c>
      <c r="C73" s="132">
        <v>3.3</v>
      </c>
      <c r="D73" s="132">
        <f>B73*C73</f>
        <v>41.91</v>
      </c>
      <c r="E73" s="132"/>
      <c r="F73" s="132"/>
      <c r="G73" s="132"/>
    </row>
    <row r="74" spans="1:7">
      <c r="A74" s="115" t="s">
        <v>409</v>
      </c>
      <c r="B74" s="132"/>
      <c r="C74" s="132"/>
      <c r="D74" s="132">
        <v>17.02</v>
      </c>
      <c r="E74" s="132"/>
      <c r="F74" s="132"/>
      <c r="G74" s="132"/>
    </row>
    <row r="75" spans="1:7">
      <c r="A75" s="390" t="s">
        <v>280</v>
      </c>
      <c r="B75" s="391"/>
      <c r="C75" s="392"/>
      <c r="D75" s="145">
        <f>SUM(D69:D74)</f>
        <v>355.67</v>
      </c>
      <c r="E75" s="146"/>
      <c r="F75" s="146"/>
      <c r="G75" s="146"/>
    </row>
    <row r="76" spans="1:7">
      <c r="A76" s="393" t="s">
        <v>407</v>
      </c>
      <c r="B76" s="393"/>
      <c r="C76" s="393"/>
      <c r="D76" s="393"/>
      <c r="E76" s="393"/>
      <c r="F76" s="393"/>
      <c r="G76" s="393"/>
    </row>
    <row r="77" spans="1:7">
      <c r="A77" s="182" t="s">
        <v>147</v>
      </c>
      <c r="B77" s="182" t="s">
        <v>273</v>
      </c>
      <c r="C77" s="182" t="s">
        <v>156</v>
      </c>
      <c r="D77" s="182" t="s">
        <v>157</v>
      </c>
      <c r="E77" s="182"/>
      <c r="F77" s="182"/>
      <c r="G77" s="182"/>
    </row>
    <row r="78" spans="1:7">
      <c r="A78" s="115" t="s">
        <v>395</v>
      </c>
      <c r="B78" s="132">
        <v>35.36</v>
      </c>
      <c r="C78" s="132">
        <v>3.3</v>
      </c>
      <c r="D78" s="132">
        <f>B78*C78</f>
        <v>116.69</v>
      </c>
      <c r="E78" s="132"/>
      <c r="F78" s="132"/>
      <c r="G78" s="132"/>
    </row>
    <row r="79" spans="1:7">
      <c r="A79" s="115" t="s">
        <v>396</v>
      </c>
      <c r="B79" s="132">
        <v>35.36</v>
      </c>
      <c r="C79" s="132">
        <v>3.3</v>
      </c>
      <c r="D79" s="132">
        <f>B79*C79</f>
        <v>116.69</v>
      </c>
      <c r="E79" s="132"/>
      <c r="F79" s="132"/>
      <c r="G79" s="132"/>
    </row>
    <row r="80" spans="1:7">
      <c r="A80" s="115" t="s">
        <v>397</v>
      </c>
      <c r="B80" s="132">
        <v>9.6</v>
      </c>
      <c r="C80" s="132">
        <v>3.3</v>
      </c>
      <c r="D80" s="132">
        <f>B80*C80</f>
        <v>31.68</v>
      </c>
      <c r="E80" s="132"/>
      <c r="F80" s="132"/>
      <c r="G80" s="132"/>
    </row>
    <row r="81" spans="1:7">
      <c r="A81" s="115" t="s">
        <v>398</v>
      </c>
      <c r="B81" s="132">
        <v>9.6</v>
      </c>
      <c r="C81" s="132">
        <v>3.3</v>
      </c>
      <c r="D81" s="132">
        <f>B81*C81</f>
        <v>31.68</v>
      </c>
      <c r="E81" s="132"/>
      <c r="F81" s="132"/>
      <c r="G81" s="132"/>
    </row>
    <row r="82" spans="1:7">
      <c r="A82" s="115" t="s">
        <v>275</v>
      </c>
      <c r="B82" s="132">
        <v>12.7</v>
      </c>
      <c r="C82" s="132">
        <v>3.3</v>
      </c>
      <c r="D82" s="132">
        <f>B82*C82</f>
        <v>41.91</v>
      </c>
      <c r="E82" s="132"/>
      <c r="F82" s="132"/>
      <c r="G82" s="132"/>
    </row>
    <row r="83" spans="1:7">
      <c r="A83" s="390" t="s">
        <v>408</v>
      </c>
      <c r="B83" s="391"/>
      <c r="C83" s="392"/>
      <c r="D83" s="145">
        <f>SUM(D78:D82)</f>
        <v>338.65</v>
      </c>
      <c r="E83" s="146"/>
      <c r="F83" s="146"/>
      <c r="G83" s="146"/>
    </row>
    <row r="84" spans="1:7">
      <c r="A84" s="393" t="s">
        <v>410</v>
      </c>
      <c r="B84" s="393"/>
      <c r="C84" s="393"/>
      <c r="D84" s="393"/>
      <c r="E84" s="393"/>
      <c r="F84" s="393"/>
      <c r="G84" s="393"/>
    </row>
    <row r="85" spans="1:7">
      <c r="A85" s="182" t="s">
        <v>147</v>
      </c>
      <c r="B85" s="182" t="s">
        <v>273</v>
      </c>
      <c r="C85" s="182" t="s">
        <v>156</v>
      </c>
      <c r="D85" s="182" t="s">
        <v>157</v>
      </c>
      <c r="E85" s="182"/>
      <c r="F85" s="182"/>
      <c r="G85" s="182"/>
    </row>
    <row r="86" spans="1:7">
      <c r="A86" s="115" t="s">
        <v>409</v>
      </c>
      <c r="B86" s="132"/>
      <c r="C86" s="132"/>
      <c r="D86" s="132">
        <v>17.02</v>
      </c>
      <c r="E86" s="132"/>
      <c r="F86" s="132"/>
      <c r="G86" s="132"/>
    </row>
    <row r="87" spans="1:7">
      <c r="A87" s="390" t="s">
        <v>408</v>
      </c>
      <c r="B87" s="391"/>
      <c r="C87" s="392"/>
      <c r="D87" s="145">
        <f>SUM(D86)</f>
        <v>17.02</v>
      </c>
      <c r="E87" s="146"/>
      <c r="F87" s="146"/>
      <c r="G87" s="146"/>
    </row>
    <row r="88" spans="1:7">
      <c r="A88" s="393" t="s">
        <v>312</v>
      </c>
      <c r="B88" s="393"/>
      <c r="C88" s="393"/>
      <c r="D88" s="393"/>
      <c r="E88" s="393"/>
      <c r="F88" s="393"/>
      <c r="G88" s="393"/>
    </row>
    <row r="89" spans="1:7">
      <c r="A89" s="387" t="s">
        <v>277</v>
      </c>
      <c r="B89" s="388"/>
      <c r="C89" s="389"/>
      <c r="D89" s="149">
        <f>D66</f>
        <v>2113.23</v>
      </c>
    </row>
    <row r="90" spans="1:7">
      <c r="A90" s="387" t="s">
        <v>280</v>
      </c>
      <c r="B90" s="388"/>
      <c r="C90" s="389"/>
      <c r="D90" s="149">
        <f>D75</f>
        <v>355.67</v>
      </c>
    </row>
    <row r="91" spans="1:7">
      <c r="A91" s="390" t="s">
        <v>285</v>
      </c>
      <c r="B91" s="391"/>
      <c r="C91" s="392"/>
      <c r="D91" s="145">
        <f>D89-D90</f>
        <v>1757.56</v>
      </c>
    </row>
    <row r="92" spans="1:7">
      <c r="A92" s="393" t="s">
        <v>286</v>
      </c>
      <c r="B92" s="393"/>
      <c r="C92" s="393"/>
      <c r="D92" s="393"/>
      <c r="E92" s="393"/>
      <c r="F92" s="393"/>
      <c r="G92" s="393"/>
    </row>
    <row r="93" spans="1:7" ht="45">
      <c r="A93" s="182" t="s">
        <v>147</v>
      </c>
      <c r="B93" s="182" t="s">
        <v>155</v>
      </c>
      <c r="C93" s="182" t="s">
        <v>156</v>
      </c>
      <c r="D93" s="151" t="s">
        <v>292</v>
      </c>
      <c r="E93" s="151" t="s">
        <v>291</v>
      </c>
      <c r="F93" s="182"/>
      <c r="G93" s="182"/>
    </row>
    <row r="94" spans="1:7">
      <c r="A94" s="131" t="s">
        <v>287</v>
      </c>
      <c r="B94" s="132"/>
      <c r="C94" s="132"/>
      <c r="D94" s="132">
        <v>119.4</v>
      </c>
      <c r="E94" s="132">
        <f>540.4-D94</f>
        <v>421</v>
      </c>
      <c r="F94" s="132"/>
      <c r="G94" s="132"/>
    </row>
    <row r="95" spans="1:7" ht="30">
      <c r="A95" s="131" t="s">
        <v>411</v>
      </c>
      <c r="B95" s="132"/>
      <c r="C95" s="132"/>
      <c r="D95" s="132">
        <v>67.2</v>
      </c>
      <c r="E95" s="132">
        <f>459.7-D95</f>
        <v>392.5</v>
      </c>
      <c r="F95" s="132"/>
      <c r="G95" s="132"/>
    </row>
    <row r="96" spans="1:7">
      <c r="A96" s="131" t="s">
        <v>347</v>
      </c>
      <c r="B96" s="132"/>
      <c r="C96" s="132"/>
      <c r="D96" s="132">
        <v>69.5</v>
      </c>
      <c r="E96" s="132">
        <f>399.3-D96</f>
        <v>329.8</v>
      </c>
      <c r="F96" s="132"/>
      <c r="G96" s="132"/>
    </row>
    <row r="97" spans="1:7">
      <c r="A97" s="131" t="s">
        <v>288</v>
      </c>
      <c r="B97" s="132"/>
      <c r="C97" s="132"/>
      <c r="D97" s="132">
        <v>119.4</v>
      </c>
      <c r="E97" s="132">
        <f>664-D97</f>
        <v>544.6</v>
      </c>
      <c r="F97" s="132"/>
      <c r="G97" s="132"/>
    </row>
    <row r="98" spans="1:7">
      <c r="A98" s="390" t="s">
        <v>277</v>
      </c>
      <c r="B98" s="391"/>
      <c r="C98" s="391"/>
      <c r="D98" s="392"/>
      <c r="E98" s="152">
        <f>SUM(E94:E97)</f>
        <v>1687.9</v>
      </c>
      <c r="F98" s="146"/>
      <c r="G98" s="146"/>
    </row>
    <row r="99" spans="1:7">
      <c r="A99" s="393" t="s">
        <v>334</v>
      </c>
      <c r="B99" s="393"/>
      <c r="C99" s="393"/>
      <c r="D99" s="393"/>
      <c r="E99" s="393"/>
      <c r="F99" s="393"/>
      <c r="G99" s="393"/>
    </row>
    <row r="100" spans="1:7" ht="45">
      <c r="A100" s="182" t="s">
        <v>147</v>
      </c>
      <c r="B100" s="182" t="s">
        <v>155</v>
      </c>
      <c r="C100" s="182" t="s">
        <v>156</v>
      </c>
      <c r="D100" s="151" t="s">
        <v>292</v>
      </c>
      <c r="E100" s="151" t="s">
        <v>291</v>
      </c>
      <c r="F100" s="182"/>
      <c r="G100" s="182"/>
    </row>
    <row r="101" spans="1:7">
      <c r="A101" s="131" t="s">
        <v>287</v>
      </c>
      <c r="B101" s="132"/>
      <c r="C101" s="132"/>
      <c r="D101" s="132"/>
      <c r="E101" s="132">
        <v>43.03</v>
      </c>
      <c r="F101" s="132"/>
      <c r="G101" s="132"/>
    </row>
    <row r="102" spans="1:7" ht="30">
      <c r="A102" s="131" t="s">
        <v>411</v>
      </c>
      <c r="B102" s="132"/>
      <c r="C102" s="132"/>
      <c r="D102" s="132"/>
      <c r="E102" s="132">
        <v>46.9</v>
      </c>
      <c r="F102" s="132"/>
      <c r="G102" s="132"/>
    </row>
    <row r="103" spans="1:7">
      <c r="A103" s="131" t="s">
        <v>347</v>
      </c>
      <c r="B103" s="132"/>
      <c r="C103" s="132"/>
      <c r="D103" s="132"/>
      <c r="E103" s="132">
        <v>38.1</v>
      </c>
      <c r="F103" s="132"/>
      <c r="G103" s="132"/>
    </row>
    <row r="104" spans="1:7">
      <c r="A104" s="390" t="s">
        <v>294</v>
      </c>
      <c r="B104" s="391"/>
      <c r="C104" s="391"/>
      <c r="D104" s="392"/>
      <c r="E104" s="152">
        <f>SUM(E101:E103)</f>
        <v>128.03</v>
      </c>
      <c r="F104" s="146"/>
      <c r="G104" s="146"/>
    </row>
    <row r="105" spans="1:7">
      <c r="A105" s="393" t="s">
        <v>412</v>
      </c>
      <c r="B105" s="393"/>
      <c r="C105" s="393"/>
      <c r="D105" s="393"/>
      <c r="E105" s="393"/>
      <c r="F105" s="393"/>
      <c r="G105" s="393"/>
    </row>
    <row r="106" spans="1:7">
      <c r="A106" s="387" t="s">
        <v>277</v>
      </c>
      <c r="B106" s="388"/>
      <c r="C106" s="389"/>
      <c r="D106" s="149">
        <f>E98</f>
        <v>1687.9</v>
      </c>
    </row>
    <row r="107" spans="1:7">
      <c r="A107" s="387" t="s">
        <v>280</v>
      </c>
      <c r="B107" s="388"/>
      <c r="C107" s="389"/>
      <c r="D107" s="149">
        <f>E104</f>
        <v>128.03</v>
      </c>
    </row>
    <row r="108" spans="1:7">
      <c r="A108" s="390" t="s">
        <v>285</v>
      </c>
      <c r="B108" s="391"/>
      <c r="C108" s="392"/>
      <c r="D108" s="145">
        <f>D106-D107</f>
        <v>1559.87</v>
      </c>
    </row>
    <row r="109" spans="1:7">
      <c r="A109" s="393" t="s">
        <v>422</v>
      </c>
      <c r="B109" s="393"/>
      <c r="C109" s="393"/>
      <c r="D109" s="393"/>
      <c r="E109" s="393"/>
      <c r="F109" s="393"/>
      <c r="G109" s="393"/>
    </row>
    <row r="110" spans="1:7">
      <c r="A110" s="182" t="s">
        <v>147</v>
      </c>
      <c r="B110" s="182" t="s">
        <v>157</v>
      </c>
      <c r="C110" s="182" t="s">
        <v>309</v>
      </c>
      <c r="D110" s="182" t="s">
        <v>415</v>
      </c>
      <c r="E110" s="182" t="s">
        <v>307</v>
      </c>
      <c r="F110" s="182" t="s">
        <v>413</v>
      </c>
      <c r="G110" s="184"/>
    </row>
    <row r="111" spans="1:7">
      <c r="A111" s="131" t="s">
        <v>394</v>
      </c>
      <c r="B111" s="132">
        <v>10.55</v>
      </c>
      <c r="C111" s="132">
        <v>10.55</v>
      </c>
      <c r="D111" s="132"/>
      <c r="E111" s="132"/>
      <c r="F111" s="132">
        <v>10.55</v>
      </c>
      <c r="G111" s="132"/>
    </row>
    <row r="112" spans="1:7">
      <c r="A112" s="131" t="s">
        <v>394</v>
      </c>
      <c r="B112" s="132">
        <v>10.55</v>
      </c>
      <c r="C112" s="132">
        <v>10.55</v>
      </c>
      <c r="D112" s="132"/>
      <c r="E112" s="132"/>
      <c r="F112" s="132">
        <v>10.55</v>
      </c>
      <c r="G112" s="132"/>
    </row>
    <row r="113" spans="1:7">
      <c r="A113" s="115" t="s">
        <v>123</v>
      </c>
      <c r="B113" s="132">
        <v>1331.29</v>
      </c>
      <c r="C113" s="132"/>
      <c r="D113" s="132"/>
      <c r="E113" s="132"/>
      <c r="F113" s="132"/>
      <c r="G113" s="132"/>
    </row>
    <row r="114" spans="1:7">
      <c r="A114" s="115" t="s">
        <v>395</v>
      </c>
      <c r="B114" s="132">
        <v>37.19</v>
      </c>
      <c r="C114" s="132">
        <v>37.19</v>
      </c>
      <c r="D114" s="132">
        <v>35.36</v>
      </c>
      <c r="E114" s="132">
        <v>0.8</v>
      </c>
      <c r="F114" s="132">
        <v>37.19</v>
      </c>
      <c r="G114" s="132"/>
    </row>
    <row r="115" spans="1:7">
      <c r="A115" s="115" t="s">
        <v>396</v>
      </c>
      <c r="B115" s="132">
        <v>37.19</v>
      </c>
      <c r="C115" s="132">
        <v>37.19</v>
      </c>
      <c r="D115" s="132">
        <v>35.36</v>
      </c>
      <c r="E115" s="132">
        <v>0.8</v>
      </c>
      <c r="F115" s="132">
        <v>37.19</v>
      </c>
      <c r="G115" s="132"/>
    </row>
    <row r="116" spans="1:7">
      <c r="A116" s="115" t="s">
        <v>397</v>
      </c>
      <c r="B116" s="132">
        <v>5.49</v>
      </c>
      <c r="C116" s="132">
        <v>5.49</v>
      </c>
      <c r="D116" s="132">
        <v>9.6</v>
      </c>
      <c r="E116" s="132">
        <v>0.9</v>
      </c>
      <c r="F116" s="132">
        <v>5.49</v>
      </c>
      <c r="G116" s="132"/>
    </row>
    <row r="117" spans="1:7">
      <c r="A117" s="115" t="s">
        <v>398</v>
      </c>
      <c r="B117" s="132">
        <v>5.49</v>
      </c>
      <c r="C117" s="132">
        <v>5.49</v>
      </c>
      <c r="D117" s="132">
        <v>9.6</v>
      </c>
      <c r="E117" s="132">
        <v>0.9</v>
      </c>
      <c r="F117" s="132">
        <v>5.49</v>
      </c>
      <c r="G117" s="132"/>
    </row>
    <row r="118" spans="1:7">
      <c r="A118" s="115" t="s">
        <v>275</v>
      </c>
      <c r="B118" s="132">
        <v>6.56</v>
      </c>
      <c r="C118" s="132">
        <v>6.56</v>
      </c>
      <c r="D118" s="132">
        <v>8.6</v>
      </c>
      <c r="E118" s="132">
        <v>3</v>
      </c>
      <c r="F118" s="132">
        <v>6.56</v>
      </c>
      <c r="G118" s="132"/>
    </row>
    <row r="119" spans="1:7">
      <c r="A119" s="115" t="s">
        <v>406</v>
      </c>
      <c r="B119" s="132">
        <v>56.7</v>
      </c>
      <c r="C119" s="132"/>
      <c r="D119" s="132"/>
      <c r="E119" s="132"/>
      <c r="F119" s="132"/>
      <c r="G119" s="132"/>
    </row>
    <row r="120" spans="1:7">
      <c r="A120" s="181" t="s">
        <v>310</v>
      </c>
      <c r="B120" s="145">
        <f>SUM(B111:B119)</f>
        <v>1501.01</v>
      </c>
      <c r="C120" s="145">
        <f>SUM(C111:C119)</f>
        <v>113.02</v>
      </c>
      <c r="D120" s="145">
        <f>SUM(D111:D119)</f>
        <v>98.52</v>
      </c>
      <c r="E120" s="145">
        <f>SUM(E111:E119)</f>
        <v>6.4</v>
      </c>
      <c r="F120" s="145">
        <f>SUM(F111:F119)</f>
        <v>113.02</v>
      </c>
      <c r="G120" s="145"/>
    </row>
    <row r="121" spans="1:7" ht="15.75" thickBot="1"/>
    <row r="122" spans="1:7">
      <c r="A122" s="415" t="s">
        <v>414</v>
      </c>
      <c r="B122" s="416"/>
      <c r="C122" s="416"/>
      <c r="D122" s="416"/>
      <c r="E122" s="416"/>
      <c r="F122" s="416"/>
      <c r="G122" s="417"/>
    </row>
    <row r="123" spans="1:7">
      <c r="A123" s="418" t="s">
        <v>388</v>
      </c>
      <c r="B123" s="419"/>
      <c r="C123" s="419"/>
      <c r="D123" s="420"/>
      <c r="E123" s="421" t="s">
        <v>103</v>
      </c>
      <c r="F123" s="421"/>
      <c r="G123" s="174" t="s">
        <v>389</v>
      </c>
    </row>
    <row r="124" spans="1:7">
      <c r="A124" s="402" t="s">
        <v>390</v>
      </c>
      <c r="B124" s="403"/>
      <c r="C124" s="403"/>
      <c r="D124" s="403"/>
      <c r="E124" s="404">
        <v>33629.79</v>
      </c>
      <c r="F124" s="405"/>
      <c r="G124" s="175" t="s">
        <v>52</v>
      </c>
    </row>
    <row r="125" spans="1:7">
      <c r="A125" s="402" t="s">
        <v>391</v>
      </c>
      <c r="B125" s="403"/>
      <c r="C125" s="403"/>
      <c r="D125" s="403"/>
      <c r="E125" s="404">
        <v>1050.51</v>
      </c>
      <c r="F125" s="405"/>
      <c r="G125" s="175" t="s">
        <v>13</v>
      </c>
    </row>
    <row r="126" spans="1:7" ht="15.75" thickBot="1">
      <c r="A126" s="406" t="s">
        <v>392</v>
      </c>
      <c r="B126" s="407"/>
      <c r="C126" s="407"/>
      <c r="D126" s="407"/>
      <c r="E126" s="408">
        <v>1165.49</v>
      </c>
      <c r="F126" s="409"/>
      <c r="G126" s="176" t="s">
        <v>52</v>
      </c>
    </row>
    <row r="128" spans="1:7">
      <c r="A128" s="410" t="s">
        <v>305</v>
      </c>
      <c r="B128" s="411"/>
      <c r="C128" s="411"/>
      <c r="D128" s="411"/>
      <c r="E128" s="412"/>
    </row>
    <row r="129" spans="1:10">
      <c r="A129" s="396" t="s">
        <v>68</v>
      </c>
      <c r="B129" s="397" t="s">
        <v>164</v>
      </c>
      <c r="C129" s="398"/>
      <c r="D129" s="396" t="s">
        <v>159</v>
      </c>
      <c r="E129" s="396" t="s">
        <v>155</v>
      </c>
    </row>
    <row r="130" spans="1:10">
      <c r="A130" s="396"/>
      <c r="B130" s="184" t="s">
        <v>160</v>
      </c>
      <c r="C130" s="184" t="s">
        <v>156</v>
      </c>
      <c r="D130" s="396"/>
      <c r="E130" s="396"/>
    </row>
    <row r="131" spans="1:10">
      <c r="A131" s="115" t="s">
        <v>195</v>
      </c>
      <c r="B131" s="132">
        <v>3</v>
      </c>
      <c r="C131" s="132">
        <v>0.6</v>
      </c>
      <c r="D131" s="132">
        <v>6</v>
      </c>
      <c r="E131" s="139">
        <f>(B131+0.04)*D131</f>
        <v>18.239999999999998</v>
      </c>
    </row>
    <row r="132" spans="1:10">
      <c r="A132" s="115" t="s">
        <v>200</v>
      </c>
      <c r="B132" s="132">
        <v>0.8</v>
      </c>
      <c r="C132" s="132">
        <v>0.4</v>
      </c>
      <c r="D132" s="132">
        <v>2</v>
      </c>
      <c r="E132" s="139">
        <f>(B132+0.04)*D132</f>
        <v>1.68</v>
      </c>
    </row>
    <row r="133" spans="1:10">
      <c r="D133" s="183" t="s">
        <v>250</v>
      </c>
      <c r="E133" s="145">
        <f>SUM(E131:E132)</f>
        <v>19.920000000000002</v>
      </c>
    </row>
    <row r="135" spans="1:10" ht="17.25">
      <c r="A135" s="399" t="s">
        <v>421</v>
      </c>
      <c r="B135" s="400"/>
      <c r="C135" s="400"/>
      <c r="D135" s="400"/>
      <c r="E135" s="400"/>
      <c r="F135" s="400"/>
      <c r="G135" s="400"/>
      <c r="H135" s="400"/>
      <c r="I135" s="400"/>
      <c r="J135" s="401"/>
    </row>
    <row r="136" spans="1:10">
      <c r="A136" s="394" t="s">
        <v>416</v>
      </c>
      <c r="B136" s="395"/>
      <c r="C136" s="395"/>
      <c r="D136" s="395"/>
      <c r="E136" s="395"/>
      <c r="F136" s="395"/>
      <c r="G136" s="395"/>
      <c r="H136" s="395"/>
      <c r="I136" s="187">
        <v>1500</v>
      </c>
      <c r="J136" s="188" t="s">
        <v>75</v>
      </c>
    </row>
    <row r="137" spans="1:10">
      <c r="A137" s="394" t="s">
        <v>417</v>
      </c>
      <c r="B137" s="395"/>
      <c r="C137" s="395"/>
      <c r="D137" s="395"/>
      <c r="E137" s="395"/>
      <c r="F137" s="395"/>
      <c r="G137" s="395"/>
      <c r="H137" s="395"/>
      <c r="I137" s="187">
        <f>ROUND(I136*0.05,2)</f>
        <v>75</v>
      </c>
      <c r="J137" s="188" t="s">
        <v>74</v>
      </c>
    </row>
    <row r="138" spans="1:10">
      <c r="A138" s="394" t="s">
        <v>418</v>
      </c>
      <c r="B138" s="395"/>
      <c r="C138" s="395"/>
      <c r="D138" s="395"/>
      <c r="E138" s="395"/>
      <c r="F138" s="395"/>
      <c r="G138" s="395"/>
      <c r="H138" s="395"/>
      <c r="I138" s="187">
        <f>I136*1.2</f>
        <v>1800</v>
      </c>
      <c r="J138" s="189" t="s">
        <v>100</v>
      </c>
    </row>
    <row r="139" spans="1:10">
      <c r="A139" s="394" t="s">
        <v>419</v>
      </c>
      <c r="B139" s="395"/>
      <c r="C139" s="395"/>
      <c r="D139" s="395"/>
      <c r="E139" s="395"/>
      <c r="F139" s="395"/>
      <c r="G139" s="395"/>
      <c r="H139" s="395"/>
      <c r="I139" s="187">
        <f>I136*0.07</f>
        <v>105</v>
      </c>
      <c r="J139" s="188" t="s">
        <v>74</v>
      </c>
    </row>
    <row r="140" spans="1:10">
      <c r="A140" s="394" t="s">
        <v>420</v>
      </c>
      <c r="B140" s="395"/>
      <c r="C140" s="395"/>
      <c r="D140" s="395"/>
      <c r="E140" s="395"/>
      <c r="F140" s="395"/>
      <c r="G140" s="395"/>
      <c r="H140" s="395"/>
      <c r="I140" s="187">
        <f>I139</f>
        <v>105</v>
      </c>
      <c r="J140" s="188" t="s">
        <v>74</v>
      </c>
    </row>
    <row r="141" spans="1:10">
      <c r="A141" s="393" t="s">
        <v>423</v>
      </c>
      <c r="B141" s="393"/>
      <c r="C141" s="393"/>
      <c r="D141" s="393"/>
      <c r="E141" s="393"/>
      <c r="F141" s="393"/>
      <c r="G141" s="393"/>
    </row>
    <row r="142" spans="1:10" ht="30">
      <c r="A142" s="184" t="s">
        <v>147</v>
      </c>
      <c r="B142" s="184" t="s">
        <v>273</v>
      </c>
      <c r="C142" s="184" t="s">
        <v>156</v>
      </c>
      <c r="D142" s="184" t="s">
        <v>157</v>
      </c>
      <c r="E142" s="151" t="s">
        <v>399</v>
      </c>
      <c r="F142" s="184"/>
      <c r="G142" s="184"/>
    </row>
    <row r="143" spans="1:10">
      <c r="A143" s="131" t="s">
        <v>394</v>
      </c>
      <c r="B143" s="132">
        <v>6.85</v>
      </c>
      <c r="C143" s="132">
        <v>2.8</v>
      </c>
      <c r="D143" s="132">
        <f>B143*C143</f>
        <v>19.18</v>
      </c>
      <c r="E143" s="132"/>
      <c r="F143" s="132"/>
      <c r="G143" s="132"/>
    </row>
    <row r="144" spans="1:10">
      <c r="A144" s="131" t="s">
        <v>394</v>
      </c>
      <c r="B144" s="132">
        <v>6.85</v>
      </c>
      <c r="C144" s="132">
        <v>2.8</v>
      </c>
      <c r="D144" s="132">
        <f>B144*C144</f>
        <v>19.18</v>
      </c>
      <c r="E144" s="132"/>
      <c r="F144" s="132"/>
      <c r="G144" s="132"/>
    </row>
    <row r="145" spans="1:7">
      <c r="A145" s="115" t="s">
        <v>123</v>
      </c>
      <c r="B145" s="132">
        <v>160</v>
      </c>
      <c r="C145" s="132">
        <v>11.35</v>
      </c>
      <c r="D145" s="132">
        <f>(B145*C145)-E145</f>
        <v>1332.12</v>
      </c>
      <c r="E145" s="132">
        <v>483.88</v>
      </c>
      <c r="F145" s="132"/>
      <c r="G145" s="132"/>
    </row>
    <row r="146" spans="1:7">
      <c r="A146" s="390" t="s">
        <v>424</v>
      </c>
      <c r="B146" s="391"/>
      <c r="C146" s="392"/>
      <c r="D146" s="145">
        <f>SUM(D143:D145)</f>
        <v>1370.48</v>
      </c>
      <c r="E146" s="146"/>
      <c r="F146" s="146"/>
      <c r="G146" s="146"/>
    </row>
    <row r="147" spans="1:7">
      <c r="A147" s="393" t="s">
        <v>425</v>
      </c>
      <c r="B147" s="393"/>
      <c r="C147" s="393"/>
      <c r="D147" s="393"/>
      <c r="E147" s="393"/>
      <c r="F147" s="393"/>
      <c r="G147" s="393"/>
    </row>
    <row r="148" spans="1:7">
      <c r="A148" s="184" t="s">
        <v>147</v>
      </c>
      <c r="B148" s="184" t="s">
        <v>273</v>
      </c>
      <c r="C148" s="184" t="s">
        <v>156</v>
      </c>
      <c r="D148" s="184" t="s">
        <v>157</v>
      </c>
      <c r="E148" s="151"/>
      <c r="F148" s="184"/>
      <c r="G148" s="184"/>
    </row>
    <row r="149" spans="1:7">
      <c r="A149" s="131" t="s">
        <v>394</v>
      </c>
      <c r="B149" s="132">
        <v>6.85</v>
      </c>
      <c r="C149" s="132">
        <v>2</v>
      </c>
      <c r="D149" s="132">
        <f>B149*C149</f>
        <v>13.7</v>
      </c>
      <c r="E149" s="132"/>
      <c r="F149" s="132"/>
      <c r="G149" s="132"/>
    </row>
    <row r="150" spans="1:7">
      <c r="A150" s="131" t="s">
        <v>394</v>
      </c>
      <c r="B150" s="132">
        <v>6.85</v>
      </c>
      <c r="C150" s="132">
        <v>2</v>
      </c>
      <c r="D150" s="132">
        <f>B150*C150</f>
        <v>13.7</v>
      </c>
      <c r="E150" s="132"/>
      <c r="F150" s="132"/>
      <c r="G150" s="132"/>
    </row>
    <row r="151" spans="1:7">
      <c r="A151" s="115" t="s">
        <v>123</v>
      </c>
      <c r="B151" s="132">
        <v>110</v>
      </c>
      <c r="C151" s="132">
        <v>2</v>
      </c>
      <c r="D151" s="132">
        <f>(B151*C151)-E151</f>
        <v>220</v>
      </c>
      <c r="E151" s="132"/>
      <c r="F151" s="132"/>
      <c r="G151" s="132"/>
    </row>
    <row r="152" spans="1:7">
      <c r="A152" s="115" t="s">
        <v>406</v>
      </c>
      <c r="B152" s="132"/>
      <c r="C152" s="132"/>
      <c r="D152" s="132">
        <v>56.7</v>
      </c>
      <c r="E152" s="132"/>
      <c r="F152" s="132"/>
      <c r="G152" s="132"/>
    </row>
    <row r="153" spans="1:7">
      <c r="A153" s="390" t="s">
        <v>424</v>
      </c>
      <c r="B153" s="391"/>
      <c r="C153" s="392"/>
      <c r="D153" s="145">
        <f>SUM(D149:D152)</f>
        <v>304.10000000000002</v>
      </c>
      <c r="E153" s="146"/>
      <c r="F153" s="146"/>
      <c r="G153" s="146"/>
    </row>
    <row r="154" spans="1:7">
      <c r="A154" s="393" t="s">
        <v>430</v>
      </c>
      <c r="B154" s="393"/>
      <c r="C154" s="393"/>
      <c r="D154" s="393"/>
      <c r="E154" s="393"/>
      <c r="F154" s="393"/>
      <c r="G154" s="393"/>
    </row>
    <row r="155" spans="1:7" ht="30">
      <c r="A155" s="190" t="s">
        <v>431</v>
      </c>
      <c r="B155" s="190" t="s">
        <v>426</v>
      </c>
      <c r="C155" s="191" t="s">
        <v>100</v>
      </c>
      <c r="D155" s="192">
        <v>883.29</v>
      </c>
      <c r="E155" s="193"/>
    </row>
    <row r="156" spans="1:7" ht="30">
      <c r="A156" s="190" t="s">
        <v>432</v>
      </c>
      <c r="B156" s="190" t="s">
        <v>427</v>
      </c>
      <c r="C156" s="191" t="s">
        <v>100</v>
      </c>
      <c r="D156" s="192">
        <v>448</v>
      </c>
      <c r="E156" s="193"/>
    </row>
    <row r="157" spans="1:7" ht="30">
      <c r="A157" s="190" t="s">
        <v>428</v>
      </c>
      <c r="B157" s="190" t="s">
        <v>429</v>
      </c>
      <c r="C157" s="191" t="s">
        <v>73</v>
      </c>
      <c r="D157" s="192">
        <f>0.88+0.79*4+21.85*2+24.76*2+16.5*2+4.67*2+0.2*2+1.7*2+0.52*2+5.65*2+0.1*12+0.4*4+17.52*2+17+12.5*2+54+0.35*4+19+11.47+0.6*2+0.9*2+0.5*2+0.28*2</f>
        <v>326.01</v>
      </c>
      <c r="E157" s="193"/>
    </row>
    <row r="158" spans="1:7">
      <c r="A158" s="393" t="s">
        <v>328</v>
      </c>
      <c r="B158" s="393"/>
      <c r="C158" s="393"/>
      <c r="D158" s="393"/>
      <c r="E158" s="393"/>
      <c r="F158" s="393"/>
      <c r="G158" s="393"/>
    </row>
    <row r="159" spans="1:7">
      <c r="A159" s="387" t="s">
        <v>330</v>
      </c>
      <c r="B159" s="388"/>
      <c r="C159" s="389"/>
      <c r="D159" s="149">
        <f>(H27+H28)*2</f>
        <v>22.88</v>
      </c>
    </row>
    <row r="160" spans="1:7">
      <c r="A160" s="390" t="s">
        <v>250</v>
      </c>
      <c r="B160" s="391"/>
      <c r="C160" s="392"/>
      <c r="D160" s="145">
        <f>D159</f>
        <v>22.88</v>
      </c>
    </row>
    <row r="161" spans="1:10">
      <c r="A161" s="393" t="s">
        <v>329</v>
      </c>
      <c r="B161" s="393"/>
      <c r="C161" s="393"/>
      <c r="D161" s="393"/>
      <c r="E161" s="393"/>
      <c r="F161" s="393"/>
      <c r="G161" s="393"/>
    </row>
    <row r="162" spans="1:10">
      <c r="A162" s="387" t="s">
        <v>20</v>
      </c>
      <c r="B162" s="388"/>
      <c r="C162" s="389"/>
      <c r="D162" s="149">
        <f>D75</f>
        <v>355.67</v>
      </c>
    </row>
    <row r="163" spans="1:10">
      <c r="A163" s="387" t="s">
        <v>21</v>
      </c>
      <c r="B163" s="388"/>
      <c r="C163" s="389"/>
      <c r="D163" s="149">
        <f>E104</f>
        <v>128.03</v>
      </c>
    </row>
    <row r="164" spans="1:10">
      <c r="A164" s="390" t="s">
        <v>250</v>
      </c>
      <c r="B164" s="391"/>
      <c r="C164" s="392"/>
      <c r="D164" s="145">
        <f>D162+D163</f>
        <v>483.7</v>
      </c>
    </row>
    <row r="166" spans="1:10" ht="17.25">
      <c r="A166" s="399" t="s">
        <v>655</v>
      </c>
      <c r="B166" s="400"/>
      <c r="C166" s="400"/>
      <c r="D166" s="400"/>
      <c r="E166" s="400"/>
      <c r="F166" s="400"/>
      <c r="G166" s="400"/>
      <c r="H166" s="400"/>
      <c r="I166" s="400"/>
      <c r="J166" s="401"/>
    </row>
    <row r="167" spans="1:10">
      <c r="A167" s="394" t="s">
        <v>656</v>
      </c>
      <c r="B167" s="395"/>
      <c r="C167" s="395"/>
      <c r="D167" s="395"/>
      <c r="E167" s="395"/>
      <c r="F167" s="395"/>
      <c r="G167" s="395"/>
      <c r="H167" s="395"/>
      <c r="I167" s="187">
        <f>11*(26*2+12)</f>
        <v>704</v>
      </c>
      <c r="J167" s="188" t="s">
        <v>73</v>
      </c>
    </row>
    <row r="168" spans="1:10">
      <c r="A168" s="394" t="s">
        <v>657</v>
      </c>
      <c r="B168" s="395"/>
      <c r="C168" s="395"/>
      <c r="D168" s="395"/>
      <c r="E168" s="395"/>
      <c r="F168" s="395"/>
      <c r="G168" s="395"/>
      <c r="H168" s="395"/>
      <c r="I168" s="187">
        <v>492.8</v>
      </c>
      <c r="J168" s="188" t="s">
        <v>71</v>
      </c>
    </row>
    <row r="169" spans="1:10">
      <c r="A169" s="394" t="s">
        <v>658</v>
      </c>
      <c r="B169" s="395"/>
      <c r="C169" s="395"/>
      <c r="D169" s="395"/>
      <c r="E169" s="395"/>
      <c r="F169" s="395"/>
      <c r="G169" s="395"/>
      <c r="H169" s="395"/>
      <c r="I169" s="187">
        <v>1213.44</v>
      </c>
      <c r="J169" s="188" t="s">
        <v>71</v>
      </c>
    </row>
    <row r="170" spans="1:10">
      <c r="A170" s="394" t="s">
        <v>659</v>
      </c>
      <c r="B170" s="395"/>
      <c r="C170" s="395"/>
      <c r="D170" s="395"/>
      <c r="E170" s="395"/>
      <c r="F170" s="395"/>
      <c r="G170" s="395"/>
      <c r="H170" s="395"/>
      <c r="I170" s="187">
        <f>26*(0.2+0.6+0.2)*(0.2+1.5+0.2)*(0.6+0.65)+12*(0.2+0.6+0.2)*(0.2+0.6+0.2)*(0.6+0.65)</f>
        <v>76.75</v>
      </c>
      <c r="J170" s="188" t="s">
        <v>74</v>
      </c>
    </row>
    <row r="171" spans="1:10">
      <c r="A171" s="394" t="s">
        <v>660</v>
      </c>
      <c r="B171" s="395"/>
      <c r="C171" s="395"/>
      <c r="D171" s="395"/>
      <c r="E171" s="395"/>
      <c r="F171" s="395"/>
      <c r="G171" s="395"/>
      <c r="H171" s="395"/>
      <c r="I171" s="187">
        <f>ROUND((0.2+0.2+0.2)*2*(30+50)*0.65+(0.2+0.14+0.2)*2*(3.8+2.95)*0.55+(0.2+0.14+0.2)*(6.72*4+5.42+15.04*2+5.34)*0.55,2)</f>
        <v>86.52</v>
      </c>
      <c r="J171" s="188" t="s">
        <v>74</v>
      </c>
    </row>
    <row r="172" spans="1:10">
      <c r="A172" s="394" t="s">
        <v>661</v>
      </c>
      <c r="B172" s="395"/>
      <c r="C172" s="395"/>
      <c r="D172" s="395"/>
      <c r="E172" s="395"/>
      <c r="F172" s="395"/>
      <c r="G172" s="395"/>
      <c r="H172" s="395"/>
      <c r="I172" s="187">
        <f>ROUND(26*(0.2+0.6+0.2)*(0.2+1.5+0.2)+12*(0.2+0.6+0.2)*(0.2+0.6+0.2),2)</f>
        <v>61.4</v>
      </c>
      <c r="J172" s="188" t="s">
        <v>75</v>
      </c>
    </row>
    <row r="173" spans="1:10">
      <c r="A173" s="394" t="s">
        <v>662</v>
      </c>
      <c r="B173" s="395"/>
      <c r="C173" s="395"/>
      <c r="D173" s="395"/>
      <c r="E173" s="395"/>
      <c r="F173" s="395"/>
      <c r="G173" s="395"/>
      <c r="H173" s="395"/>
      <c r="I173" s="187">
        <f>ROUND((0.2+0.2+0.2)*2*(30+50)+(0.2+0.14+0.2)*2*(3.8+2.95)+(0.2+0.14+0.2)*(6.72*4+5.42+15.04*2+5.34),2)</f>
        <v>139.86000000000001</v>
      </c>
      <c r="J173" s="188" t="s">
        <v>75</v>
      </c>
    </row>
    <row r="174" spans="1:10">
      <c r="A174" s="394" t="s">
        <v>684</v>
      </c>
      <c r="B174" s="395"/>
      <c r="C174" s="395"/>
      <c r="D174" s="395"/>
      <c r="E174" s="395"/>
      <c r="F174" s="395"/>
      <c r="G174" s="395"/>
      <c r="H174" s="395"/>
      <c r="I174" s="187">
        <f>I172*0.05</f>
        <v>3.07</v>
      </c>
      <c r="J174" s="188" t="s">
        <v>74</v>
      </c>
    </row>
    <row r="175" spans="1:10">
      <c r="A175" s="394" t="s">
        <v>685</v>
      </c>
      <c r="B175" s="395"/>
      <c r="C175" s="395"/>
      <c r="D175" s="395"/>
      <c r="E175" s="395"/>
      <c r="F175" s="395"/>
      <c r="G175" s="395"/>
      <c r="H175" s="395"/>
      <c r="I175" s="187">
        <f>I173*0.05</f>
        <v>6.99</v>
      </c>
      <c r="J175" s="188" t="s">
        <v>74</v>
      </c>
    </row>
    <row r="176" spans="1:10">
      <c r="A176" s="429" t="s">
        <v>663</v>
      </c>
      <c r="B176" s="430"/>
      <c r="C176" s="430"/>
      <c r="D176" s="430"/>
      <c r="E176" s="430"/>
      <c r="F176" s="430"/>
      <c r="G176" s="430"/>
      <c r="H176" s="430"/>
      <c r="I176" s="232">
        <f>ROUND(I170-I181-I174*0.05,2)</f>
        <v>59.97</v>
      </c>
      <c r="J176" s="189" t="s">
        <v>74</v>
      </c>
    </row>
    <row r="177" spans="1:10">
      <c r="A177" s="429" t="s">
        <v>664</v>
      </c>
      <c r="B177" s="430"/>
      <c r="C177" s="430"/>
      <c r="D177" s="430"/>
      <c r="E177" s="430"/>
      <c r="F177" s="430"/>
      <c r="G177" s="430"/>
      <c r="H177" s="430"/>
      <c r="I177" s="232">
        <f>ROUND(I171-I188-I175*0.05,2)</f>
        <v>60.17</v>
      </c>
      <c r="J177" s="189" t="s">
        <v>74</v>
      </c>
    </row>
    <row r="178" spans="1:10">
      <c r="A178" s="429" t="s">
        <v>665</v>
      </c>
      <c r="B178" s="430"/>
      <c r="C178" s="430"/>
      <c r="D178" s="430"/>
      <c r="E178" s="430"/>
      <c r="F178" s="430"/>
      <c r="G178" s="430"/>
      <c r="H178" s="430"/>
      <c r="I178" s="232">
        <f>I187</f>
        <v>297.7</v>
      </c>
      <c r="J178" s="189" t="s">
        <v>75</v>
      </c>
    </row>
    <row r="179" spans="1:10" ht="17.25">
      <c r="A179" s="399" t="s">
        <v>666</v>
      </c>
      <c r="B179" s="400"/>
      <c r="C179" s="400"/>
      <c r="D179" s="400"/>
      <c r="E179" s="400"/>
      <c r="F179" s="400"/>
      <c r="G179" s="400"/>
      <c r="H179" s="400"/>
      <c r="I179" s="400"/>
      <c r="J179" s="401"/>
    </row>
    <row r="180" spans="1:10">
      <c r="A180" s="394" t="s">
        <v>667</v>
      </c>
      <c r="B180" s="395"/>
      <c r="C180" s="395"/>
      <c r="D180" s="395"/>
      <c r="E180" s="395"/>
      <c r="F180" s="395"/>
      <c r="G180" s="395"/>
      <c r="H180" s="395"/>
      <c r="I180" s="187">
        <v>82.9</v>
      </c>
      <c r="J180" s="188" t="s">
        <v>75</v>
      </c>
    </row>
    <row r="181" spans="1:10">
      <c r="A181" s="394" t="s">
        <v>668</v>
      </c>
      <c r="B181" s="395"/>
      <c r="C181" s="395"/>
      <c r="D181" s="395"/>
      <c r="E181" s="395"/>
      <c r="F181" s="395"/>
      <c r="G181" s="395"/>
      <c r="H181" s="395"/>
      <c r="I181" s="187">
        <v>16.63</v>
      </c>
      <c r="J181" s="188" t="s">
        <v>74</v>
      </c>
    </row>
    <row r="182" spans="1:10">
      <c r="A182" s="394" t="s">
        <v>420</v>
      </c>
      <c r="B182" s="395"/>
      <c r="C182" s="395"/>
      <c r="D182" s="395"/>
      <c r="E182" s="395"/>
      <c r="F182" s="395"/>
      <c r="G182" s="395"/>
      <c r="H182" s="395"/>
      <c r="I182" s="187">
        <f>I181</f>
        <v>16.63</v>
      </c>
      <c r="J182" s="188" t="s">
        <v>74</v>
      </c>
    </row>
    <row r="183" spans="1:10">
      <c r="A183" s="394" t="s">
        <v>669</v>
      </c>
      <c r="B183" s="395"/>
      <c r="C183" s="395"/>
      <c r="D183" s="395"/>
      <c r="E183" s="395"/>
      <c r="F183" s="395"/>
      <c r="G183" s="395"/>
      <c r="H183" s="395"/>
      <c r="I183" s="187">
        <v>512</v>
      </c>
      <c r="J183" s="188" t="s">
        <v>71</v>
      </c>
    </row>
    <row r="184" spans="1:10">
      <c r="A184" s="394" t="s">
        <v>670</v>
      </c>
      <c r="B184" s="395"/>
      <c r="C184" s="395"/>
      <c r="D184" s="395"/>
      <c r="E184" s="395"/>
      <c r="F184" s="395"/>
      <c r="G184" s="395"/>
      <c r="H184" s="395"/>
      <c r="I184" s="187">
        <v>196</v>
      </c>
      <c r="J184" s="188" t="s">
        <v>71</v>
      </c>
    </row>
    <row r="185" spans="1:10">
      <c r="A185" s="394" t="s">
        <v>671</v>
      </c>
      <c r="B185" s="395"/>
      <c r="C185" s="395"/>
      <c r="D185" s="395"/>
      <c r="E185" s="395"/>
      <c r="F185" s="395"/>
      <c r="G185" s="395"/>
      <c r="H185" s="395"/>
      <c r="I185" s="187">
        <v>418</v>
      </c>
      <c r="J185" s="188" t="s">
        <v>71</v>
      </c>
    </row>
    <row r="186" spans="1:10" ht="17.25">
      <c r="A186" s="399" t="s">
        <v>114</v>
      </c>
      <c r="B186" s="400"/>
      <c r="C186" s="400"/>
      <c r="D186" s="400"/>
      <c r="E186" s="400"/>
      <c r="F186" s="400"/>
      <c r="G186" s="400"/>
      <c r="H186" s="400"/>
      <c r="I186" s="400"/>
      <c r="J186" s="401"/>
    </row>
    <row r="187" spans="1:10">
      <c r="A187" s="394" t="s">
        <v>672</v>
      </c>
      <c r="B187" s="395"/>
      <c r="C187" s="395"/>
      <c r="D187" s="395"/>
      <c r="E187" s="395"/>
      <c r="F187" s="395"/>
      <c r="G187" s="395"/>
      <c r="H187" s="395"/>
      <c r="I187" s="187">
        <v>297.7</v>
      </c>
      <c r="J187" s="188" t="s">
        <v>75</v>
      </c>
    </row>
    <row r="188" spans="1:10">
      <c r="A188" s="394" t="s">
        <v>668</v>
      </c>
      <c r="B188" s="395"/>
      <c r="C188" s="395"/>
      <c r="D188" s="395"/>
      <c r="E188" s="395"/>
      <c r="F188" s="395"/>
      <c r="G188" s="395"/>
      <c r="H188" s="395"/>
      <c r="I188" s="187">
        <v>26</v>
      </c>
      <c r="J188" s="188" t="s">
        <v>74</v>
      </c>
    </row>
    <row r="189" spans="1:10">
      <c r="A189" s="394" t="s">
        <v>420</v>
      </c>
      <c r="B189" s="395"/>
      <c r="C189" s="395"/>
      <c r="D189" s="395"/>
      <c r="E189" s="395"/>
      <c r="F189" s="395"/>
      <c r="G189" s="395"/>
      <c r="H189" s="395"/>
      <c r="I189" s="187">
        <f>I188</f>
        <v>26</v>
      </c>
      <c r="J189" s="188" t="s">
        <v>74</v>
      </c>
    </row>
    <row r="190" spans="1:10">
      <c r="A190" s="394" t="s">
        <v>673</v>
      </c>
      <c r="B190" s="395"/>
      <c r="C190" s="395"/>
      <c r="D190" s="395"/>
      <c r="E190" s="395"/>
      <c r="F190" s="395"/>
      <c r="G190" s="395"/>
      <c r="H190" s="395"/>
      <c r="I190" s="187">
        <v>326</v>
      </c>
      <c r="J190" s="188" t="s">
        <v>71</v>
      </c>
    </row>
    <row r="191" spans="1:10">
      <c r="A191" s="394" t="s">
        <v>674</v>
      </c>
      <c r="B191" s="395"/>
      <c r="C191" s="395"/>
      <c r="D191" s="395"/>
      <c r="E191" s="395"/>
      <c r="F191" s="395"/>
      <c r="G191" s="395"/>
      <c r="H191" s="395"/>
      <c r="I191" s="187">
        <v>2</v>
      </c>
      <c r="J191" s="188" t="s">
        <v>71</v>
      </c>
    </row>
    <row r="192" spans="1:10">
      <c r="A192" s="394" t="s">
        <v>675</v>
      </c>
      <c r="B192" s="395"/>
      <c r="C192" s="395"/>
      <c r="D192" s="395"/>
      <c r="E192" s="395"/>
      <c r="F192" s="395"/>
      <c r="G192" s="395"/>
      <c r="H192" s="395"/>
      <c r="I192" s="187">
        <v>389</v>
      </c>
      <c r="J192" s="188" t="s">
        <v>71</v>
      </c>
    </row>
    <row r="193" spans="1:10">
      <c r="A193" s="394" t="s">
        <v>670</v>
      </c>
      <c r="B193" s="395"/>
      <c r="C193" s="395"/>
      <c r="D193" s="395"/>
      <c r="E193" s="395"/>
      <c r="F193" s="395"/>
      <c r="G193" s="395"/>
      <c r="H193" s="395"/>
      <c r="I193" s="187">
        <v>666</v>
      </c>
      <c r="J193" s="188" t="s">
        <v>71</v>
      </c>
    </row>
    <row r="194" spans="1:10">
      <c r="A194" s="394" t="s">
        <v>671</v>
      </c>
      <c r="B194" s="395"/>
      <c r="C194" s="395"/>
      <c r="D194" s="395"/>
      <c r="E194" s="395"/>
      <c r="F194" s="395"/>
      <c r="G194" s="395"/>
      <c r="H194" s="395"/>
      <c r="I194" s="187">
        <v>22</v>
      </c>
      <c r="J194" s="188" t="s">
        <v>71</v>
      </c>
    </row>
    <row r="195" spans="1:10">
      <c r="A195" s="394" t="s">
        <v>676</v>
      </c>
      <c r="B195" s="395"/>
      <c r="C195" s="395"/>
      <c r="D195" s="395"/>
      <c r="E195" s="395"/>
      <c r="F195" s="395"/>
      <c r="G195" s="395"/>
      <c r="H195" s="395"/>
      <c r="I195" s="187">
        <v>19</v>
      </c>
      <c r="J195" s="188" t="s">
        <v>71</v>
      </c>
    </row>
    <row r="196" spans="1:10" ht="17.25">
      <c r="A196" s="399" t="s">
        <v>677</v>
      </c>
      <c r="B196" s="400"/>
      <c r="C196" s="400"/>
      <c r="D196" s="400"/>
      <c r="E196" s="400"/>
      <c r="F196" s="400"/>
      <c r="G196" s="400"/>
      <c r="H196" s="400"/>
      <c r="I196" s="400"/>
      <c r="J196" s="401"/>
    </row>
    <row r="197" spans="1:10" ht="17.25">
      <c r="A197" s="399" t="s">
        <v>115</v>
      </c>
      <c r="B197" s="400"/>
      <c r="C197" s="400"/>
      <c r="D197" s="400"/>
      <c r="E197" s="400"/>
      <c r="F197" s="400"/>
      <c r="G197" s="400"/>
      <c r="H197" s="400"/>
      <c r="I197" s="400"/>
      <c r="J197" s="401"/>
    </row>
    <row r="198" spans="1:10">
      <c r="A198" s="394" t="s">
        <v>678</v>
      </c>
      <c r="B198" s="395"/>
      <c r="C198" s="395"/>
      <c r="D198" s="395"/>
      <c r="E198" s="395"/>
      <c r="F198" s="395"/>
      <c r="G198" s="395"/>
      <c r="H198" s="395"/>
      <c r="I198" s="187">
        <f>186.2+64.3+137+137</f>
        <v>524.5</v>
      </c>
      <c r="J198" s="188" t="s">
        <v>75</v>
      </c>
    </row>
    <row r="199" spans="1:10">
      <c r="A199" s="394" t="s">
        <v>679</v>
      </c>
      <c r="B199" s="395"/>
      <c r="C199" s="395"/>
      <c r="D199" s="395"/>
      <c r="E199" s="395"/>
      <c r="F199" s="395"/>
      <c r="G199" s="395"/>
      <c r="H199" s="395"/>
      <c r="I199" s="187">
        <f>15+5.6+12.1+12.1</f>
        <v>44.8</v>
      </c>
      <c r="J199" s="188" t="s">
        <v>74</v>
      </c>
    </row>
    <row r="200" spans="1:10">
      <c r="A200" s="394" t="s">
        <v>673</v>
      </c>
      <c r="B200" s="395"/>
      <c r="C200" s="395"/>
      <c r="D200" s="395"/>
      <c r="E200" s="395"/>
      <c r="F200" s="395"/>
      <c r="G200" s="395"/>
      <c r="H200" s="395"/>
      <c r="I200" s="187">
        <f>156+156+18+264</f>
        <v>594</v>
      </c>
      <c r="J200" s="188" t="s">
        <v>71</v>
      </c>
    </row>
    <row r="201" spans="1:10">
      <c r="A201" s="394" t="s">
        <v>674</v>
      </c>
      <c r="B201" s="395"/>
      <c r="C201" s="395"/>
      <c r="D201" s="395"/>
      <c r="E201" s="395"/>
      <c r="F201" s="395"/>
      <c r="G201" s="395"/>
      <c r="H201" s="395"/>
      <c r="I201" s="187">
        <f>69+0+50+50</f>
        <v>169</v>
      </c>
      <c r="J201" s="188" t="s">
        <v>71</v>
      </c>
    </row>
    <row r="202" spans="1:10">
      <c r="A202" s="394" t="s">
        <v>675</v>
      </c>
      <c r="B202" s="395"/>
      <c r="C202" s="395"/>
      <c r="D202" s="395"/>
      <c r="E202" s="395"/>
      <c r="F202" s="395"/>
      <c r="G202" s="395"/>
      <c r="H202" s="395"/>
      <c r="I202" s="187">
        <f>35+0+0+9</f>
        <v>44</v>
      </c>
      <c r="J202" s="188" t="s">
        <v>71</v>
      </c>
    </row>
    <row r="203" spans="1:10">
      <c r="A203" s="394" t="s">
        <v>670</v>
      </c>
      <c r="B203" s="395"/>
      <c r="C203" s="395"/>
      <c r="D203" s="395"/>
      <c r="E203" s="395"/>
      <c r="F203" s="395"/>
      <c r="G203" s="395"/>
      <c r="H203" s="395"/>
      <c r="I203" s="187">
        <f>23+26+13+133</f>
        <v>195</v>
      </c>
      <c r="J203" s="188" t="s">
        <v>71</v>
      </c>
    </row>
    <row r="204" spans="1:10">
      <c r="A204" s="394" t="s">
        <v>671</v>
      </c>
      <c r="B204" s="395"/>
      <c r="C204" s="395"/>
      <c r="D204" s="395"/>
      <c r="E204" s="395"/>
      <c r="F204" s="395"/>
      <c r="G204" s="395"/>
      <c r="H204" s="395"/>
      <c r="I204" s="187">
        <f>404+51+471+403</f>
        <v>1329</v>
      </c>
      <c r="J204" s="188" t="s">
        <v>71</v>
      </c>
    </row>
    <row r="205" spans="1:10">
      <c r="A205" s="394" t="s">
        <v>676</v>
      </c>
      <c r="B205" s="395"/>
      <c r="C205" s="395"/>
      <c r="D205" s="395"/>
      <c r="E205" s="395"/>
      <c r="F205" s="395"/>
      <c r="G205" s="395"/>
      <c r="H205" s="395"/>
      <c r="I205" s="187">
        <v>549</v>
      </c>
      <c r="J205" s="188" t="s">
        <v>71</v>
      </c>
    </row>
    <row r="206" spans="1:10">
      <c r="A206" s="394" t="s">
        <v>680</v>
      </c>
      <c r="B206" s="395"/>
      <c r="C206" s="395"/>
      <c r="D206" s="395"/>
      <c r="E206" s="395"/>
      <c r="F206" s="395"/>
      <c r="G206" s="395"/>
      <c r="H206" s="395"/>
      <c r="I206" s="187">
        <f>715+506+380</f>
        <v>1601</v>
      </c>
      <c r="J206" s="188" t="s">
        <v>71</v>
      </c>
    </row>
    <row r="207" spans="1:10" ht="17.25">
      <c r="A207" s="399" t="s">
        <v>681</v>
      </c>
      <c r="B207" s="400"/>
      <c r="C207" s="400"/>
      <c r="D207" s="400"/>
      <c r="E207" s="400"/>
      <c r="F207" s="400"/>
      <c r="G207" s="400"/>
      <c r="H207" s="400"/>
      <c r="I207" s="400"/>
      <c r="J207" s="401"/>
    </row>
    <row r="208" spans="1:10">
      <c r="A208" s="394" t="s">
        <v>678</v>
      </c>
      <c r="B208" s="395"/>
      <c r="C208" s="395"/>
      <c r="D208" s="395"/>
      <c r="E208" s="395"/>
      <c r="F208" s="395"/>
      <c r="G208" s="395"/>
      <c r="H208" s="395"/>
      <c r="I208" s="187">
        <f>77.9+223+211.5+211.5</f>
        <v>723.9</v>
      </c>
      <c r="J208" s="188" t="s">
        <v>75</v>
      </c>
    </row>
    <row r="209" spans="1:10">
      <c r="A209" s="394" t="s">
        <v>668</v>
      </c>
      <c r="B209" s="395"/>
      <c r="C209" s="395"/>
      <c r="D209" s="395"/>
      <c r="E209" s="395"/>
      <c r="F209" s="395"/>
      <c r="G209" s="395"/>
      <c r="H209" s="395"/>
      <c r="I209" s="187">
        <f>6.1+19+18.1+18.1</f>
        <v>61.3</v>
      </c>
      <c r="J209" s="188" t="s">
        <v>74</v>
      </c>
    </row>
    <row r="210" spans="1:10">
      <c r="A210" s="394" t="s">
        <v>420</v>
      </c>
      <c r="B210" s="395"/>
      <c r="C210" s="395"/>
      <c r="D210" s="395"/>
      <c r="E210" s="395"/>
      <c r="F210" s="395"/>
      <c r="G210" s="395"/>
      <c r="H210" s="395"/>
      <c r="I210" s="187">
        <f>I209</f>
        <v>61.3</v>
      </c>
      <c r="J210" s="188" t="s">
        <v>74</v>
      </c>
    </row>
    <row r="211" spans="1:10">
      <c r="A211" s="394" t="s">
        <v>673</v>
      </c>
      <c r="B211" s="395"/>
      <c r="C211" s="395"/>
      <c r="D211" s="395"/>
      <c r="E211" s="395"/>
      <c r="F211" s="395"/>
      <c r="G211" s="395"/>
      <c r="H211" s="395"/>
      <c r="I211" s="187">
        <f>261+260+272+77</f>
        <v>870</v>
      </c>
      <c r="J211" s="188" t="s">
        <v>71</v>
      </c>
    </row>
    <row r="212" spans="1:10">
      <c r="A212" s="394" t="s">
        <v>674</v>
      </c>
      <c r="B212" s="395"/>
      <c r="C212" s="395"/>
      <c r="D212" s="395"/>
      <c r="E212" s="395"/>
      <c r="F212" s="395"/>
      <c r="G212" s="395"/>
      <c r="H212" s="395"/>
      <c r="I212" s="187">
        <f>0+0+1+2</f>
        <v>3</v>
      </c>
      <c r="J212" s="188" t="s">
        <v>71</v>
      </c>
    </row>
    <row r="213" spans="1:10">
      <c r="A213" s="394" t="s">
        <v>675</v>
      </c>
      <c r="B213" s="395"/>
      <c r="C213" s="395"/>
      <c r="D213" s="395"/>
      <c r="E213" s="395"/>
      <c r="F213" s="395"/>
      <c r="G213" s="395"/>
      <c r="H213" s="395"/>
      <c r="I213" s="187">
        <f>37+389+389+389</f>
        <v>1204</v>
      </c>
      <c r="J213" s="188" t="s">
        <v>71</v>
      </c>
    </row>
    <row r="214" spans="1:10">
      <c r="A214" s="394" t="s">
        <v>670</v>
      </c>
      <c r="B214" s="395"/>
      <c r="C214" s="395"/>
      <c r="D214" s="395"/>
      <c r="E214" s="395"/>
      <c r="F214" s="395"/>
      <c r="G214" s="395"/>
      <c r="H214" s="395"/>
      <c r="I214" s="187">
        <f>237+503+477+474</f>
        <v>1691</v>
      </c>
      <c r="J214" s="188" t="s">
        <v>71</v>
      </c>
    </row>
    <row r="215" spans="1:10">
      <c r="A215" s="394" t="s">
        <v>671</v>
      </c>
      <c r="B215" s="395"/>
      <c r="C215" s="395"/>
      <c r="D215" s="395"/>
      <c r="E215" s="395"/>
      <c r="F215" s="395"/>
      <c r="G215" s="395"/>
      <c r="H215" s="395"/>
      <c r="I215" s="187">
        <f>18+11</f>
        <v>29</v>
      </c>
      <c r="J215" s="188" t="s">
        <v>71</v>
      </c>
    </row>
    <row r="216" spans="1:10" ht="17.25">
      <c r="A216" s="399" t="s">
        <v>101</v>
      </c>
      <c r="B216" s="400"/>
      <c r="C216" s="400"/>
      <c r="D216" s="400"/>
      <c r="E216" s="400"/>
      <c r="F216" s="400"/>
      <c r="G216" s="400"/>
      <c r="H216" s="400"/>
      <c r="I216" s="400"/>
      <c r="J216" s="401"/>
    </row>
    <row r="217" spans="1:10">
      <c r="A217" s="394" t="s">
        <v>682</v>
      </c>
      <c r="B217" s="395"/>
      <c r="C217" s="395"/>
      <c r="D217" s="395"/>
      <c r="E217" s="395"/>
      <c r="F217" s="395"/>
      <c r="G217" s="395"/>
      <c r="H217" s="395"/>
      <c r="I217" s="187">
        <f>104.15+25.16</f>
        <v>129.31</v>
      </c>
      <c r="J217" s="188" t="s">
        <v>75</v>
      </c>
    </row>
    <row r="218" spans="1:10" ht="15.75" thickBot="1">
      <c r="A218" s="394" t="s">
        <v>683</v>
      </c>
      <c r="B218" s="395"/>
      <c r="C218" s="395"/>
      <c r="D218" s="395"/>
      <c r="E218" s="395"/>
      <c r="F218" s="395"/>
      <c r="G218" s="395"/>
      <c r="H218" s="395"/>
      <c r="I218" s="187">
        <f>ROUND(I217*1.2,2)</f>
        <v>155.16999999999999</v>
      </c>
      <c r="J218" s="188" t="s">
        <v>75</v>
      </c>
    </row>
    <row r="219" spans="1:10" ht="30">
      <c r="A219" s="431" t="s">
        <v>686</v>
      </c>
      <c r="B219" s="432"/>
      <c r="C219" s="432"/>
      <c r="D219" s="432"/>
      <c r="E219" s="432"/>
      <c r="F219" s="432"/>
      <c r="G219" s="432"/>
      <c r="H219" s="432"/>
      <c r="I219" s="432"/>
      <c r="J219" s="433"/>
    </row>
    <row r="220" spans="1:10" ht="17.25">
      <c r="A220" s="434" t="s">
        <v>687</v>
      </c>
      <c r="B220" s="435"/>
      <c r="C220" s="435"/>
      <c r="D220" s="435"/>
      <c r="E220" s="435"/>
      <c r="F220" s="435"/>
      <c r="G220" s="435"/>
      <c r="H220" s="233">
        <f>1*42</f>
        <v>42</v>
      </c>
      <c r="I220" s="234" t="s">
        <v>73</v>
      </c>
      <c r="J220" s="235" t="s">
        <v>688</v>
      </c>
    </row>
    <row r="221" spans="1:10">
      <c r="A221" s="436" t="s">
        <v>689</v>
      </c>
      <c r="B221" s="437"/>
      <c r="C221" s="437"/>
      <c r="D221" s="437"/>
      <c r="E221" s="437"/>
      <c r="F221" s="437"/>
      <c r="G221" s="437"/>
      <c r="H221" s="437"/>
      <c r="I221" s="236">
        <f>H220*((0.08+0.54+0.08)+(0.08+1.34+0.08)+(0.08+2.14+0.08))</f>
        <v>189</v>
      </c>
      <c r="J221" s="237" t="s">
        <v>75</v>
      </c>
    </row>
    <row r="222" spans="1:10">
      <c r="A222" s="436" t="s">
        <v>690</v>
      </c>
      <c r="B222" s="437"/>
      <c r="C222" s="437"/>
      <c r="D222" s="437"/>
      <c r="E222" s="437"/>
      <c r="F222" s="437"/>
      <c r="G222" s="437"/>
      <c r="H222" s="437"/>
      <c r="I222" s="236">
        <f>ROUND(H220*0.08*(2.14+0.8+0.54+0.54)+H220*(9*0.4*0.09*0.14),2)</f>
        <v>15.41</v>
      </c>
      <c r="J222" s="237" t="s">
        <v>74</v>
      </c>
    </row>
    <row r="223" spans="1:10">
      <c r="A223" s="436" t="s">
        <v>691</v>
      </c>
      <c r="B223" s="437"/>
      <c r="C223" s="437"/>
      <c r="D223" s="437"/>
      <c r="E223" s="437"/>
      <c r="F223" s="437"/>
      <c r="G223" s="437"/>
      <c r="H223" s="437"/>
      <c r="I223" s="236">
        <f>H220*4.82</f>
        <v>202.44</v>
      </c>
      <c r="J223" s="237" t="s">
        <v>75</v>
      </c>
    </row>
    <row r="224" spans="1:10">
      <c r="A224" s="436" t="s">
        <v>692</v>
      </c>
      <c r="B224" s="437"/>
      <c r="C224" s="437"/>
      <c r="D224" s="437"/>
      <c r="E224" s="437"/>
      <c r="F224" s="437"/>
      <c r="G224" s="437"/>
      <c r="H224" s="437"/>
      <c r="I224" s="236">
        <f>H220*(9+0.71+1.19+2*1.67)</f>
        <v>598.08000000000004</v>
      </c>
      <c r="J224" s="237" t="s">
        <v>71</v>
      </c>
    </row>
    <row r="225" spans="1:10" ht="15.75" thickBot="1">
      <c r="A225" s="438" t="s">
        <v>693</v>
      </c>
      <c r="B225" s="439"/>
      <c r="C225" s="439"/>
      <c r="D225" s="439"/>
      <c r="E225" s="439"/>
      <c r="F225" s="439"/>
      <c r="G225" s="439"/>
      <c r="H225" s="439"/>
      <c r="I225" s="238">
        <f>H220*9*0.4</f>
        <v>151.19999999999999</v>
      </c>
      <c r="J225" s="239" t="s">
        <v>75</v>
      </c>
    </row>
  </sheetData>
  <mergeCells count="185">
    <mergeCell ref="A219:J219"/>
    <mergeCell ref="A220:G220"/>
    <mergeCell ref="A221:H221"/>
    <mergeCell ref="A222:H222"/>
    <mergeCell ref="A223:H223"/>
    <mergeCell ref="A224:H224"/>
    <mergeCell ref="A225:H225"/>
    <mergeCell ref="A217:H217"/>
    <mergeCell ref="A218:H218"/>
    <mergeCell ref="A208:H208"/>
    <mergeCell ref="A209:H209"/>
    <mergeCell ref="A210:H210"/>
    <mergeCell ref="A211:H211"/>
    <mergeCell ref="A212:H212"/>
    <mergeCell ref="A213:H213"/>
    <mergeCell ref="A214:H214"/>
    <mergeCell ref="A215:H215"/>
    <mergeCell ref="A216:J216"/>
    <mergeCell ref="A199:H199"/>
    <mergeCell ref="A200:H200"/>
    <mergeCell ref="A201:H201"/>
    <mergeCell ref="A202:H202"/>
    <mergeCell ref="A203:H203"/>
    <mergeCell ref="A204:H204"/>
    <mergeCell ref="A205:H205"/>
    <mergeCell ref="A206:H206"/>
    <mergeCell ref="A207:J207"/>
    <mergeCell ref="A190:H190"/>
    <mergeCell ref="A191:H191"/>
    <mergeCell ref="A192:H192"/>
    <mergeCell ref="A193:H193"/>
    <mergeCell ref="A194:H194"/>
    <mergeCell ref="A195:H195"/>
    <mergeCell ref="A196:J196"/>
    <mergeCell ref="A197:J197"/>
    <mergeCell ref="A198:H198"/>
    <mergeCell ref="A181:H181"/>
    <mergeCell ref="A182:H182"/>
    <mergeCell ref="A183:H183"/>
    <mergeCell ref="A184:H184"/>
    <mergeCell ref="A185:H185"/>
    <mergeCell ref="A186:J186"/>
    <mergeCell ref="A187:H187"/>
    <mergeCell ref="A188:H188"/>
    <mergeCell ref="A189:H189"/>
    <mergeCell ref="A175:H175"/>
    <mergeCell ref="A176:H176"/>
    <mergeCell ref="A177:H177"/>
    <mergeCell ref="A178:H178"/>
    <mergeCell ref="A179:J179"/>
    <mergeCell ref="A180:H180"/>
    <mergeCell ref="A166:J166"/>
    <mergeCell ref="A167:H167"/>
    <mergeCell ref="A168:H168"/>
    <mergeCell ref="A169:H169"/>
    <mergeCell ref="A170:H170"/>
    <mergeCell ref="A171:H171"/>
    <mergeCell ref="A172:H172"/>
    <mergeCell ref="A173:H173"/>
    <mergeCell ref="A174:H174"/>
    <mergeCell ref="A17:C17"/>
    <mergeCell ref="A122:G122"/>
    <mergeCell ref="A123:D123"/>
    <mergeCell ref="E123:F123"/>
    <mergeCell ref="A124:D124"/>
    <mergeCell ref="E124:F124"/>
    <mergeCell ref="A1:G1"/>
    <mergeCell ref="A2:G2"/>
    <mergeCell ref="A3:F3"/>
    <mergeCell ref="A4:F4"/>
    <mergeCell ref="A5:G5"/>
    <mergeCell ref="G25:G26"/>
    <mergeCell ref="A18:H18"/>
    <mergeCell ref="A19:A20"/>
    <mergeCell ref="B19:C19"/>
    <mergeCell ref="D19:D20"/>
    <mergeCell ref="E19:E20"/>
    <mergeCell ref="F19:F20"/>
    <mergeCell ref="G19:G20"/>
    <mergeCell ref="H19:H20"/>
    <mergeCell ref="B32:C32"/>
    <mergeCell ref="B33:C33"/>
    <mergeCell ref="H25:H26"/>
    <mergeCell ref="A29:G29"/>
    <mergeCell ref="A30:A31"/>
    <mergeCell ref="B30:C30"/>
    <mergeCell ref="D30:D31"/>
    <mergeCell ref="E30:E31"/>
    <mergeCell ref="F30:F31"/>
    <mergeCell ref="G30:G31"/>
    <mergeCell ref="B31:C31"/>
    <mergeCell ref="A25:A26"/>
    <mergeCell ref="B25:C25"/>
    <mergeCell ref="D25:D26"/>
    <mergeCell ref="E25:E26"/>
    <mergeCell ref="F25:F26"/>
    <mergeCell ref="A34:F34"/>
    <mergeCell ref="A35:G35"/>
    <mergeCell ref="A36:A37"/>
    <mergeCell ref="D36:D37"/>
    <mergeCell ref="E36:E37"/>
    <mergeCell ref="F36:F37"/>
    <mergeCell ref="B36:C36"/>
    <mergeCell ref="G41:G42"/>
    <mergeCell ref="B42:C42"/>
    <mergeCell ref="G36:G37"/>
    <mergeCell ref="B37:C37"/>
    <mergeCell ref="B38:C38"/>
    <mergeCell ref="A39:F39"/>
    <mergeCell ref="A40:G40"/>
    <mergeCell ref="A41:A42"/>
    <mergeCell ref="B41:C41"/>
    <mergeCell ref="D41:D42"/>
    <mergeCell ref="E41:E42"/>
    <mergeCell ref="F41:F42"/>
    <mergeCell ref="B47:C47"/>
    <mergeCell ref="B48:C48"/>
    <mergeCell ref="A49:F49"/>
    <mergeCell ref="B43:C43"/>
    <mergeCell ref="A44:F44"/>
    <mergeCell ref="A45:G45"/>
    <mergeCell ref="A46:A47"/>
    <mergeCell ref="B46:C46"/>
    <mergeCell ref="D46:D47"/>
    <mergeCell ref="E46:E47"/>
    <mergeCell ref="F46:F47"/>
    <mergeCell ref="G46:G47"/>
    <mergeCell ref="A76:G76"/>
    <mergeCell ref="B53:C53"/>
    <mergeCell ref="A50:G50"/>
    <mergeCell ref="A51:A52"/>
    <mergeCell ref="B51:C51"/>
    <mergeCell ref="D51:D52"/>
    <mergeCell ref="E51:E52"/>
    <mergeCell ref="F51:F52"/>
    <mergeCell ref="G51:G52"/>
    <mergeCell ref="B52:C52"/>
    <mergeCell ref="A54:F54"/>
    <mergeCell ref="A55:G55"/>
    <mergeCell ref="A66:C66"/>
    <mergeCell ref="A67:G67"/>
    <mergeCell ref="A75:C75"/>
    <mergeCell ref="A98:D98"/>
    <mergeCell ref="A99:G99"/>
    <mergeCell ref="A104:D104"/>
    <mergeCell ref="A154:G154"/>
    <mergeCell ref="A158:G158"/>
    <mergeCell ref="A84:G84"/>
    <mergeCell ref="A87:C87"/>
    <mergeCell ref="A105:G105"/>
    <mergeCell ref="A83:C83"/>
    <mergeCell ref="A88:G88"/>
    <mergeCell ref="A89:C89"/>
    <mergeCell ref="A90:C90"/>
    <mergeCell ref="A91:C91"/>
    <mergeCell ref="A92:G92"/>
    <mergeCell ref="A129:A130"/>
    <mergeCell ref="B129:C129"/>
    <mergeCell ref="D129:D130"/>
    <mergeCell ref="E129:E130"/>
    <mergeCell ref="A135:J135"/>
    <mergeCell ref="A125:D125"/>
    <mergeCell ref="E125:F125"/>
    <mergeCell ref="A126:D126"/>
    <mergeCell ref="E126:F126"/>
    <mergeCell ref="A128:E128"/>
    <mergeCell ref="A159:C159"/>
    <mergeCell ref="A160:C160"/>
    <mergeCell ref="A161:G161"/>
    <mergeCell ref="A162:C162"/>
    <mergeCell ref="A163:C163"/>
    <mergeCell ref="A164:C164"/>
    <mergeCell ref="A106:C106"/>
    <mergeCell ref="A107:C107"/>
    <mergeCell ref="A108:C108"/>
    <mergeCell ref="A109:G109"/>
    <mergeCell ref="A141:G141"/>
    <mergeCell ref="A146:C146"/>
    <mergeCell ref="A147:G147"/>
    <mergeCell ref="A153:C153"/>
    <mergeCell ref="A136:H136"/>
    <mergeCell ref="A137:H137"/>
    <mergeCell ref="A138:H138"/>
    <mergeCell ref="A139:H139"/>
    <mergeCell ref="A140:H140"/>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10" zoomScaleNormal="110" workbookViewId="0">
      <selection activeCell="G21" sqref="G21"/>
    </sheetView>
  </sheetViews>
  <sheetFormatPr defaultRowHeight="15"/>
  <cols>
    <col min="1" max="1" width="25.7109375" customWidth="1"/>
    <col min="2" max="2" width="18.28515625" customWidth="1"/>
    <col min="3" max="3" width="15.140625" customWidth="1"/>
    <col min="4" max="4" width="17.5703125" customWidth="1"/>
    <col min="5" max="5" width="17.85546875" customWidth="1"/>
    <col min="6" max="6" width="14.140625" customWidth="1"/>
    <col min="7" max="7" width="17.28515625" customWidth="1"/>
    <col min="8" max="8" width="16.42578125" customWidth="1"/>
    <col min="10" max="10" width="14" customWidth="1"/>
  </cols>
  <sheetData>
    <row r="1" spans="1:11" ht="18.75">
      <c r="A1" s="422" t="s">
        <v>143</v>
      </c>
      <c r="B1" s="423"/>
      <c r="C1" s="423"/>
      <c r="D1" s="423"/>
      <c r="E1" s="423"/>
      <c r="F1" s="423"/>
      <c r="G1" s="424"/>
    </row>
    <row r="2" spans="1:11">
      <c r="A2" s="410" t="s">
        <v>144</v>
      </c>
      <c r="B2" s="411"/>
      <c r="C2" s="411"/>
      <c r="D2" s="411"/>
      <c r="E2" s="411"/>
      <c r="F2" s="411"/>
      <c r="G2" s="412"/>
    </row>
    <row r="3" spans="1:11">
      <c r="A3" s="425" t="s">
        <v>482</v>
      </c>
      <c r="B3" s="426"/>
      <c r="C3" s="426"/>
      <c r="D3" s="426"/>
      <c r="E3" s="426"/>
      <c r="F3" s="426"/>
      <c r="G3" s="128">
        <f>0.65*0.65*0.5*38*1.3</f>
        <v>10.44</v>
      </c>
    </row>
    <row r="4" spans="1:11">
      <c r="A4" s="425" t="s">
        <v>483</v>
      </c>
      <c r="B4" s="426"/>
      <c r="C4" s="426"/>
      <c r="D4" s="426"/>
      <c r="E4" s="426"/>
      <c r="F4" s="426"/>
      <c r="G4" s="128">
        <f>0.65*0.65*0.05*38</f>
        <v>0.8</v>
      </c>
    </row>
    <row r="5" spans="1:11">
      <c r="A5" s="425" t="s">
        <v>484</v>
      </c>
      <c r="B5" s="426"/>
      <c r="C5" s="426"/>
      <c r="D5" s="426"/>
      <c r="E5" s="426"/>
      <c r="F5" s="426"/>
      <c r="G5" s="128">
        <f>G3-5.2</f>
        <v>5.24</v>
      </c>
    </row>
    <row r="6" spans="1:11">
      <c r="A6" s="427" t="s">
        <v>490</v>
      </c>
      <c r="B6" s="427"/>
      <c r="C6" s="427"/>
      <c r="D6" s="427"/>
      <c r="E6" s="427"/>
      <c r="F6" s="427"/>
      <c r="G6" s="427"/>
    </row>
    <row r="7" spans="1:11">
      <c r="A7" s="397"/>
      <c r="B7" s="440"/>
      <c r="C7" s="440"/>
      <c r="D7" s="440"/>
      <c r="E7" s="440"/>
      <c r="F7" s="440"/>
      <c r="G7" s="398"/>
    </row>
    <row r="8" spans="1:11">
      <c r="A8" s="226" t="s">
        <v>485</v>
      </c>
      <c r="B8" s="133"/>
      <c r="C8" s="132"/>
      <c r="D8" s="132"/>
      <c r="E8" s="133"/>
      <c r="F8" s="133"/>
      <c r="G8" s="133"/>
      <c r="H8" s="168"/>
      <c r="I8" s="168"/>
      <c r="J8" s="168"/>
      <c r="K8" s="168"/>
    </row>
    <row r="9" spans="1:11">
      <c r="A9" s="62" t="s">
        <v>352</v>
      </c>
      <c r="B9" s="132"/>
      <c r="C9" s="132" t="s">
        <v>384</v>
      </c>
      <c r="D9" s="132" t="s">
        <v>353</v>
      </c>
      <c r="E9" s="132" t="s">
        <v>354</v>
      </c>
      <c r="F9" s="132"/>
      <c r="G9" s="132"/>
      <c r="H9" s="168" t="s">
        <v>356</v>
      </c>
      <c r="I9" s="168"/>
      <c r="J9" s="168"/>
      <c r="K9" s="168"/>
    </row>
    <row r="10" spans="1:11">
      <c r="A10" s="115" t="s">
        <v>357</v>
      </c>
      <c r="B10" s="132" t="s">
        <v>358</v>
      </c>
      <c r="C10" s="132"/>
      <c r="D10" s="132"/>
      <c r="E10" s="132" t="s">
        <v>359</v>
      </c>
      <c r="F10" s="132" t="s">
        <v>385</v>
      </c>
      <c r="G10" s="132" t="s">
        <v>361</v>
      </c>
      <c r="H10" s="168" t="s">
        <v>365</v>
      </c>
      <c r="I10" s="168" t="s">
        <v>366</v>
      </c>
      <c r="J10" s="168" t="s">
        <v>367</v>
      </c>
      <c r="K10" s="168"/>
    </row>
    <row r="11" spans="1:11">
      <c r="A11" s="115" t="s">
        <v>377</v>
      </c>
      <c r="B11" s="132" t="s">
        <v>486</v>
      </c>
      <c r="C11" s="132"/>
      <c r="D11" s="132" t="s">
        <v>487</v>
      </c>
      <c r="E11" s="132">
        <v>121.6</v>
      </c>
      <c r="F11" s="132"/>
      <c r="G11" s="132"/>
      <c r="H11" s="168">
        <v>2796.8</v>
      </c>
      <c r="I11" s="168"/>
      <c r="J11" s="168"/>
      <c r="K11" s="168"/>
    </row>
    <row r="12" spans="1:11">
      <c r="A12" s="115"/>
      <c r="B12" s="132"/>
      <c r="C12" s="132"/>
      <c r="D12" s="132" t="s">
        <v>488</v>
      </c>
      <c r="E12" s="132">
        <v>168</v>
      </c>
      <c r="F12" s="132"/>
      <c r="G12" s="132"/>
      <c r="H12" s="168">
        <v>4788</v>
      </c>
      <c r="I12" s="168"/>
      <c r="J12" s="168"/>
      <c r="K12" s="168"/>
    </row>
    <row r="13" spans="1:11">
      <c r="A13" s="115"/>
      <c r="B13" s="132"/>
      <c r="C13" s="132" t="s">
        <v>372</v>
      </c>
      <c r="D13" s="132" t="s">
        <v>489</v>
      </c>
      <c r="E13" s="132">
        <v>1008</v>
      </c>
      <c r="F13" s="132"/>
      <c r="G13" s="132"/>
      <c r="H13" s="168">
        <v>12096</v>
      </c>
      <c r="I13" s="168"/>
      <c r="J13" s="168"/>
      <c r="K13" s="168"/>
    </row>
    <row r="14" spans="1:11">
      <c r="A14" s="115"/>
      <c r="B14" s="132"/>
      <c r="C14" s="132"/>
      <c r="D14" s="132"/>
      <c r="E14" s="132"/>
      <c r="F14" s="132">
        <v>1297.5999999999999</v>
      </c>
      <c r="G14" s="132"/>
      <c r="H14" s="168">
        <v>0</v>
      </c>
      <c r="I14" s="168">
        <v>19680.8</v>
      </c>
      <c r="J14" s="168"/>
      <c r="K14" s="168"/>
    </row>
    <row r="15" spans="1:11">
      <c r="A15" s="115"/>
      <c r="B15" s="132"/>
      <c r="C15" s="132"/>
      <c r="D15" s="132"/>
      <c r="E15" s="132"/>
      <c r="F15" s="132"/>
      <c r="G15" s="132">
        <v>1297.5999999999999</v>
      </c>
      <c r="H15" s="168"/>
      <c r="I15" s="168"/>
      <c r="J15" s="171">
        <v>19680.8</v>
      </c>
      <c r="K15" s="168"/>
    </row>
    <row r="16" spans="1:11">
      <c r="A16" s="115"/>
      <c r="B16" s="132"/>
      <c r="C16" s="132"/>
      <c r="D16" s="132"/>
      <c r="E16" s="132"/>
      <c r="F16" s="132"/>
      <c r="G16" s="132"/>
      <c r="H16" s="168"/>
      <c r="I16" s="168"/>
      <c r="J16" s="168"/>
      <c r="K16" s="168"/>
    </row>
  </sheetData>
  <mergeCells count="7">
    <mergeCell ref="A7:G7"/>
    <mergeCell ref="A1:G1"/>
    <mergeCell ref="A2:G2"/>
    <mergeCell ref="A3:F3"/>
    <mergeCell ref="A4:F4"/>
    <mergeCell ref="A6:G6"/>
    <mergeCell ref="A5:F5"/>
  </mergeCells>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3"/>
  <sheetViews>
    <sheetView topLeftCell="A216" zoomScaleNormal="100" workbookViewId="0">
      <selection activeCell="B214" sqref="B214"/>
    </sheetView>
  </sheetViews>
  <sheetFormatPr defaultRowHeight="15"/>
  <cols>
    <col min="1" max="1" width="22.7109375" customWidth="1"/>
    <col min="2" max="2" width="18.28515625" customWidth="1"/>
    <col min="3" max="3" width="17.85546875" customWidth="1"/>
    <col min="4" max="4" width="15.85546875" customWidth="1"/>
    <col min="5" max="5" width="18.7109375" customWidth="1"/>
    <col min="6" max="6" width="12.85546875" customWidth="1"/>
    <col min="7" max="7" width="17.28515625" customWidth="1"/>
    <col min="8" max="8" width="16.28515625" customWidth="1"/>
  </cols>
  <sheetData>
    <row r="1" spans="1:9" ht="18.75">
      <c r="A1" s="422" t="s">
        <v>143</v>
      </c>
      <c r="B1" s="423"/>
      <c r="C1" s="423"/>
      <c r="D1" s="423"/>
      <c r="E1" s="423"/>
      <c r="F1" s="423"/>
      <c r="G1" s="424"/>
    </row>
    <row r="2" spans="1:9">
      <c r="A2" s="410" t="s">
        <v>144</v>
      </c>
      <c r="B2" s="411"/>
      <c r="C2" s="411"/>
      <c r="D2" s="411"/>
      <c r="E2" s="411"/>
      <c r="F2" s="411"/>
      <c r="G2" s="412"/>
    </row>
    <row r="3" spans="1:9">
      <c r="A3" s="425" t="s">
        <v>472</v>
      </c>
      <c r="B3" s="426"/>
      <c r="C3" s="426"/>
      <c r="D3" s="426"/>
      <c r="E3" s="426"/>
      <c r="F3" s="426"/>
      <c r="G3" s="128">
        <f>'Quadro de Áreas'!H6*0.3*1.3</f>
        <v>182.93</v>
      </c>
    </row>
    <row r="4" spans="1:9">
      <c r="A4" s="425" t="s">
        <v>205</v>
      </c>
      <c r="B4" s="426"/>
      <c r="C4" s="426"/>
      <c r="D4" s="426"/>
      <c r="E4" s="426"/>
      <c r="F4" s="426"/>
      <c r="G4" s="128">
        <f>G3</f>
        <v>182.93</v>
      </c>
    </row>
    <row r="5" spans="1:9">
      <c r="A5" s="427" t="s">
        <v>104</v>
      </c>
      <c r="B5" s="427"/>
      <c r="C5" s="427"/>
      <c r="D5" s="427"/>
      <c r="E5" s="427"/>
      <c r="F5" s="427"/>
      <c r="G5" s="427"/>
    </row>
    <row r="6" spans="1:9">
      <c r="A6" s="161" t="s">
        <v>147</v>
      </c>
      <c r="B6" s="161" t="s">
        <v>155</v>
      </c>
      <c r="C6" s="161" t="s">
        <v>156</v>
      </c>
      <c r="D6" s="161" t="s">
        <v>157</v>
      </c>
      <c r="E6" s="161"/>
      <c r="F6" s="161"/>
      <c r="G6" s="161"/>
    </row>
    <row r="7" spans="1:9">
      <c r="A7" s="131" t="s">
        <v>335</v>
      </c>
      <c r="B7" s="132">
        <v>19.7</v>
      </c>
      <c r="C7" s="132">
        <v>3.8</v>
      </c>
      <c r="D7" s="132">
        <f>B7*C7</f>
        <v>74.86</v>
      </c>
      <c r="E7" s="132"/>
      <c r="F7" s="132"/>
      <c r="G7" s="132"/>
      <c r="I7" s="135"/>
    </row>
    <row r="8" spans="1:9">
      <c r="A8" s="140" t="s">
        <v>336</v>
      </c>
      <c r="B8" s="133">
        <v>10.76</v>
      </c>
      <c r="C8" s="132">
        <v>3.8</v>
      </c>
      <c r="D8" s="132">
        <f t="shared" ref="D8:D17" si="0">B8*C8</f>
        <v>40.89</v>
      </c>
      <c r="E8" s="133"/>
      <c r="F8" s="133"/>
      <c r="G8" s="133"/>
      <c r="I8" s="135"/>
    </row>
    <row r="9" spans="1:9">
      <c r="A9" s="115" t="s">
        <v>337</v>
      </c>
      <c r="B9" s="132">
        <v>10.76</v>
      </c>
      <c r="C9" s="132">
        <v>3.8</v>
      </c>
      <c r="D9" s="132">
        <f t="shared" si="0"/>
        <v>40.89</v>
      </c>
      <c r="E9" s="132"/>
      <c r="F9" s="132"/>
      <c r="G9" s="132"/>
    </row>
    <row r="10" spans="1:9">
      <c r="A10" s="115" t="s">
        <v>338</v>
      </c>
      <c r="B10" s="132">
        <v>6.5</v>
      </c>
      <c r="C10" s="132">
        <v>3.8</v>
      </c>
      <c r="D10" s="132">
        <f t="shared" si="0"/>
        <v>24.7</v>
      </c>
      <c r="E10" s="132"/>
      <c r="F10" s="132"/>
      <c r="G10" s="132"/>
    </row>
    <row r="11" spans="1:9">
      <c r="A11" s="115" t="s">
        <v>339</v>
      </c>
      <c r="B11" s="132">
        <v>23.95</v>
      </c>
      <c r="C11" s="132">
        <v>3.8</v>
      </c>
      <c r="D11" s="132">
        <f t="shared" si="0"/>
        <v>91.01</v>
      </c>
      <c r="E11" s="132"/>
      <c r="F11" s="132"/>
      <c r="G11" s="132"/>
    </row>
    <row r="12" spans="1:9">
      <c r="A12" s="115" t="s">
        <v>275</v>
      </c>
      <c r="B12" s="132"/>
      <c r="C12" s="132"/>
      <c r="D12" s="132">
        <v>7.1</v>
      </c>
      <c r="E12" s="132"/>
      <c r="F12" s="132"/>
      <c r="G12" s="132"/>
    </row>
    <row r="13" spans="1:9">
      <c r="A13" s="115" t="s">
        <v>340</v>
      </c>
      <c r="B13" s="132">
        <v>8</v>
      </c>
      <c r="C13" s="132">
        <v>3.8</v>
      </c>
      <c r="D13" s="132">
        <f t="shared" si="0"/>
        <v>30.4</v>
      </c>
      <c r="E13" s="132"/>
      <c r="F13" s="132"/>
      <c r="G13" s="132"/>
    </row>
    <row r="14" spans="1:9">
      <c r="A14" s="115" t="s">
        <v>341</v>
      </c>
      <c r="B14" s="132">
        <v>5.5</v>
      </c>
      <c r="C14" s="132">
        <v>3.8</v>
      </c>
      <c r="D14" s="132">
        <f t="shared" si="0"/>
        <v>20.9</v>
      </c>
      <c r="E14" s="132"/>
      <c r="F14" s="132"/>
      <c r="G14" s="132"/>
    </row>
    <row r="15" spans="1:9">
      <c r="A15" s="115" t="s">
        <v>348</v>
      </c>
      <c r="B15" s="132">
        <v>32.35</v>
      </c>
      <c r="C15" s="132">
        <v>0.9</v>
      </c>
      <c r="D15" s="132">
        <f>B15*C15*2</f>
        <v>58.23</v>
      </c>
      <c r="E15" s="132"/>
      <c r="F15" s="132"/>
      <c r="G15" s="132"/>
    </row>
    <row r="16" spans="1:9">
      <c r="A16" s="115" t="s">
        <v>349</v>
      </c>
      <c r="B16" s="132">
        <v>24.56</v>
      </c>
      <c r="C16" s="132"/>
      <c r="D16" s="132">
        <f>B16*3</f>
        <v>73.680000000000007</v>
      </c>
      <c r="E16" s="132"/>
      <c r="F16" s="132"/>
      <c r="G16" s="132"/>
    </row>
    <row r="17" spans="1:8">
      <c r="A17" s="115" t="s">
        <v>124</v>
      </c>
      <c r="B17" s="132">
        <v>56.7</v>
      </c>
      <c r="C17" s="132">
        <v>3.8</v>
      </c>
      <c r="D17" s="132">
        <f t="shared" si="0"/>
        <v>215.46</v>
      </c>
      <c r="E17" s="132"/>
      <c r="F17" s="132"/>
      <c r="G17" s="132"/>
    </row>
    <row r="18" spans="1:8">
      <c r="A18" s="441" t="s">
        <v>158</v>
      </c>
      <c r="B18" s="442"/>
      <c r="C18" s="443"/>
      <c r="D18" s="185">
        <f>SUM(D7:D17)</f>
        <v>678.12</v>
      </c>
      <c r="E18" s="186"/>
      <c r="F18" s="186"/>
      <c r="G18" s="186"/>
    </row>
    <row r="19" spans="1:8">
      <c r="A19" s="321" t="s">
        <v>17</v>
      </c>
      <c r="B19" s="428"/>
      <c r="C19" s="428"/>
      <c r="D19" s="428"/>
      <c r="E19" s="428"/>
      <c r="F19" s="428"/>
      <c r="G19" s="428"/>
      <c r="H19" s="322"/>
    </row>
    <row r="20" spans="1:8">
      <c r="A20" s="396" t="s">
        <v>67</v>
      </c>
      <c r="B20" s="397" t="s">
        <v>164</v>
      </c>
      <c r="C20" s="398"/>
      <c r="D20" s="396" t="s">
        <v>159</v>
      </c>
      <c r="E20" s="396" t="s">
        <v>161</v>
      </c>
      <c r="F20" s="396" t="s">
        <v>162</v>
      </c>
      <c r="G20" s="396" t="s">
        <v>163</v>
      </c>
      <c r="H20" s="396" t="s">
        <v>299</v>
      </c>
    </row>
    <row r="21" spans="1:8">
      <c r="A21" s="396"/>
      <c r="B21" s="161" t="s">
        <v>160</v>
      </c>
      <c r="C21" s="161" t="s">
        <v>156</v>
      </c>
      <c r="D21" s="396"/>
      <c r="E21" s="396"/>
      <c r="F21" s="396"/>
      <c r="G21" s="396"/>
      <c r="H21" s="396"/>
    </row>
    <row r="22" spans="1:8" ht="45">
      <c r="A22" s="115" t="s">
        <v>166</v>
      </c>
      <c r="B22" s="132">
        <v>0.9</v>
      </c>
      <c r="C22" s="132">
        <v>2.1</v>
      </c>
      <c r="D22" s="132">
        <v>7</v>
      </c>
      <c r="E22" s="132" t="s">
        <v>175</v>
      </c>
      <c r="F22" s="132" t="s">
        <v>180</v>
      </c>
      <c r="G22" s="139" t="s">
        <v>342</v>
      </c>
      <c r="H22" s="115">
        <f>B22*C22*D22</f>
        <v>13.23</v>
      </c>
    </row>
    <row r="23" spans="1:8">
      <c r="A23" s="115" t="s">
        <v>171</v>
      </c>
      <c r="B23" s="132">
        <v>0.8</v>
      </c>
      <c r="C23" s="132">
        <v>2.1</v>
      </c>
      <c r="D23" s="132">
        <v>2</v>
      </c>
      <c r="E23" s="132" t="s">
        <v>175</v>
      </c>
      <c r="F23" s="132" t="s">
        <v>180</v>
      </c>
      <c r="G23" s="139" t="s">
        <v>343</v>
      </c>
      <c r="H23" s="115">
        <f>B23*C23*D23</f>
        <v>3.36</v>
      </c>
    </row>
    <row r="24" spans="1:8" ht="60">
      <c r="A24" s="115" t="s">
        <v>173</v>
      </c>
      <c r="B24" s="132">
        <v>4.5</v>
      </c>
      <c r="C24" s="132">
        <v>2.4</v>
      </c>
      <c r="D24" s="132">
        <v>1</v>
      </c>
      <c r="E24" s="132" t="s">
        <v>179</v>
      </c>
      <c r="F24" s="139" t="s">
        <v>185</v>
      </c>
      <c r="G24" s="139" t="s">
        <v>194</v>
      </c>
      <c r="H24" s="115">
        <f>B24*C24*D24</f>
        <v>10.8</v>
      </c>
    </row>
    <row r="25" spans="1:8" ht="60">
      <c r="A25" s="115" t="s">
        <v>174</v>
      </c>
      <c r="B25" s="132">
        <v>3.95</v>
      </c>
      <c r="C25" s="132">
        <v>2.4</v>
      </c>
      <c r="D25" s="132">
        <v>2</v>
      </c>
      <c r="E25" s="132" t="s">
        <v>179</v>
      </c>
      <c r="F25" s="139" t="s">
        <v>185</v>
      </c>
      <c r="G25" s="139" t="s">
        <v>194</v>
      </c>
      <c r="H25" s="115">
        <f>B25*C25*D25</f>
        <v>18.96</v>
      </c>
    </row>
    <row r="26" spans="1:8">
      <c r="A26" s="396" t="s">
        <v>68</v>
      </c>
      <c r="B26" s="397" t="s">
        <v>164</v>
      </c>
      <c r="C26" s="398"/>
      <c r="D26" s="396" t="s">
        <v>159</v>
      </c>
      <c r="E26" s="396" t="s">
        <v>161</v>
      </c>
      <c r="F26" s="396" t="s">
        <v>162</v>
      </c>
      <c r="G26" s="396" t="s">
        <v>163</v>
      </c>
      <c r="H26" s="396" t="s">
        <v>299</v>
      </c>
    </row>
    <row r="27" spans="1:8">
      <c r="A27" s="396"/>
      <c r="B27" s="161" t="s">
        <v>160</v>
      </c>
      <c r="C27" s="161" t="s">
        <v>156</v>
      </c>
      <c r="D27" s="396"/>
      <c r="E27" s="396"/>
      <c r="F27" s="396"/>
      <c r="G27" s="396"/>
      <c r="H27" s="396"/>
    </row>
    <row r="28" spans="1:8" ht="60">
      <c r="A28" s="115" t="s">
        <v>195</v>
      </c>
      <c r="B28" s="132">
        <v>3</v>
      </c>
      <c r="C28" s="132">
        <v>0.6</v>
      </c>
      <c r="D28" s="132">
        <v>10</v>
      </c>
      <c r="E28" s="139" t="s">
        <v>204</v>
      </c>
      <c r="F28" s="139" t="s">
        <v>185</v>
      </c>
      <c r="G28" s="139" t="s">
        <v>194</v>
      </c>
      <c r="H28" s="115">
        <f>B28*C28*D28</f>
        <v>18</v>
      </c>
    </row>
    <row r="29" spans="1:8" ht="115.5" customHeight="1">
      <c r="A29" s="115" t="s">
        <v>198</v>
      </c>
      <c r="B29" s="132">
        <v>2</v>
      </c>
      <c r="C29" s="132">
        <v>0.8</v>
      </c>
      <c r="D29" s="132">
        <v>4</v>
      </c>
      <c r="E29" s="139" t="s">
        <v>204</v>
      </c>
      <c r="F29" s="139" t="s">
        <v>185</v>
      </c>
      <c r="G29" s="139" t="s">
        <v>342</v>
      </c>
      <c r="H29" s="115">
        <f>B29*C29*D29</f>
        <v>6.4</v>
      </c>
    </row>
    <row r="30" spans="1:8" ht="60">
      <c r="A30" s="115" t="s">
        <v>200</v>
      </c>
      <c r="B30" s="132">
        <v>0.8</v>
      </c>
      <c r="C30" s="132">
        <v>0.4</v>
      </c>
      <c r="D30" s="132">
        <v>6</v>
      </c>
      <c r="E30" s="139" t="s">
        <v>252</v>
      </c>
      <c r="F30" s="139" t="s">
        <v>185</v>
      </c>
      <c r="G30" s="139" t="s">
        <v>344</v>
      </c>
      <c r="H30" s="115">
        <f>B30*C30*D30</f>
        <v>1.92</v>
      </c>
    </row>
    <row r="31" spans="1:8">
      <c r="A31" s="115" t="s">
        <v>201</v>
      </c>
      <c r="B31" s="132">
        <v>2</v>
      </c>
      <c r="C31" s="132">
        <v>1.5</v>
      </c>
      <c r="D31" s="132">
        <v>2</v>
      </c>
      <c r="E31" s="132" t="s">
        <v>256</v>
      </c>
      <c r="F31" s="132" t="s">
        <v>180</v>
      </c>
      <c r="G31" s="139" t="s">
        <v>257</v>
      </c>
      <c r="H31" s="115">
        <f>B31*C31*D31</f>
        <v>6</v>
      </c>
    </row>
    <row r="32" spans="1:8" ht="60">
      <c r="A32" s="115" t="s">
        <v>202</v>
      </c>
      <c r="B32" s="132" t="s">
        <v>258</v>
      </c>
      <c r="C32" s="132" t="s">
        <v>258</v>
      </c>
      <c r="D32" s="132">
        <v>2</v>
      </c>
      <c r="E32" s="139" t="s">
        <v>260</v>
      </c>
      <c r="F32" s="139" t="s">
        <v>259</v>
      </c>
      <c r="G32" s="139" t="s">
        <v>257</v>
      </c>
      <c r="H32" s="115"/>
    </row>
    <row r="33" spans="1:7">
      <c r="A33" s="364" t="s">
        <v>264</v>
      </c>
      <c r="B33" s="364"/>
      <c r="C33" s="364"/>
      <c r="D33" s="364"/>
      <c r="E33" s="364"/>
      <c r="F33" s="364"/>
      <c r="G33" s="364"/>
    </row>
    <row r="34" spans="1:7">
      <c r="A34" s="396" t="s">
        <v>68</v>
      </c>
      <c r="B34" s="397" t="s">
        <v>262</v>
      </c>
      <c r="C34" s="398"/>
      <c r="D34" s="396" t="s">
        <v>159</v>
      </c>
      <c r="E34" s="396"/>
      <c r="F34" s="396"/>
      <c r="G34" s="396" t="s">
        <v>263</v>
      </c>
    </row>
    <row r="35" spans="1:7">
      <c r="A35" s="396"/>
      <c r="B35" s="397" t="s">
        <v>155</v>
      </c>
      <c r="C35" s="398"/>
      <c r="D35" s="396"/>
      <c r="E35" s="396"/>
      <c r="F35" s="396"/>
      <c r="G35" s="396"/>
    </row>
    <row r="36" spans="1:7">
      <c r="A36" s="115" t="s">
        <v>195</v>
      </c>
      <c r="B36" s="413">
        <v>21.1</v>
      </c>
      <c r="C36" s="414"/>
      <c r="D36" s="132">
        <v>2</v>
      </c>
      <c r="E36" s="132"/>
      <c r="F36" s="132"/>
      <c r="G36" s="139">
        <f>B36*D36</f>
        <v>42.2</v>
      </c>
    </row>
    <row r="37" spans="1:7">
      <c r="A37" s="115" t="s">
        <v>195</v>
      </c>
      <c r="B37" s="413">
        <v>14.2</v>
      </c>
      <c r="C37" s="414"/>
      <c r="D37" s="132">
        <v>1</v>
      </c>
      <c r="E37" s="132"/>
      <c r="F37" s="132"/>
      <c r="G37" s="139">
        <f>B37*D37</f>
        <v>14.2</v>
      </c>
    </row>
    <row r="38" spans="1:7">
      <c r="A38" s="115" t="s">
        <v>198</v>
      </c>
      <c r="B38" s="413">
        <v>7.5</v>
      </c>
      <c r="C38" s="414"/>
      <c r="D38" s="132">
        <v>2</v>
      </c>
      <c r="E38" s="132"/>
      <c r="F38" s="132"/>
      <c r="G38" s="139">
        <f>B38*D38</f>
        <v>15</v>
      </c>
    </row>
    <row r="39" spans="1:7">
      <c r="A39" s="115" t="s">
        <v>198</v>
      </c>
      <c r="B39" s="413">
        <v>3.9</v>
      </c>
      <c r="C39" s="414"/>
      <c r="D39" s="132">
        <v>1</v>
      </c>
      <c r="E39" s="132"/>
      <c r="F39" s="132"/>
      <c r="G39" s="139">
        <f>B39*D39</f>
        <v>3.9</v>
      </c>
    </row>
    <row r="40" spans="1:7">
      <c r="A40" s="115" t="s">
        <v>201</v>
      </c>
      <c r="B40" s="413">
        <v>9.9</v>
      </c>
      <c r="C40" s="414"/>
      <c r="D40" s="132">
        <v>1</v>
      </c>
      <c r="E40" s="132"/>
      <c r="F40" s="132"/>
      <c r="G40" s="139">
        <f>B40*D40</f>
        <v>9.9</v>
      </c>
    </row>
    <row r="41" spans="1:7">
      <c r="A41" s="390" t="s">
        <v>267</v>
      </c>
      <c r="B41" s="391"/>
      <c r="C41" s="391"/>
      <c r="D41" s="391"/>
      <c r="E41" s="391"/>
      <c r="F41" s="392"/>
      <c r="G41" s="145">
        <f>SUM(G36:G40)</f>
        <v>85.2</v>
      </c>
    </row>
    <row r="42" spans="1:7">
      <c r="A42" s="364" t="s">
        <v>265</v>
      </c>
      <c r="B42" s="364"/>
      <c r="C42" s="364"/>
      <c r="D42" s="364"/>
      <c r="E42" s="364"/>
      <c r="F42" s="364"/>
      <c r="G42" s="364"/>
    </row>
    <row r="43" spans="1:7">
      <c r="A43" s="396" t="s">
        <v>68</v>
      </c>
      <c r="B43" s="397" t="s">
        <v>262</v>
      </c>
      <c r="C43" s="398"/>
      <c r="D43" s="396" t="s">
        <v>159</v>
      </c>
      <c r="E43" s="396"/>
      <c r="F43" s="396"/>
      <c r="G43" s="396" t="s">
        <v>263</v>
      </c>
    </row>
    <row r="44" spans="1:7">
      <c r="A44" s="396"/>
      <c r="B44" s="397" t="s">
        <v>155</v>
      </c>
      <c r="C44" s="398"/>
      <c r="D44" s="396"/>
      <c r="E44" s="396"/>
      <c r="F44" s="396"/>
      <c r="G44" s="396"/>
    </row>
    <row r="45" spans="1:7">
      <c r="A45" s="115" t="s">
        <v>200</v>
      </c>
      <c r="B45" s="413">
        <v>3.3</v>
      </c>
      <c r="C45" s="414"/>
      <c r="D45" s="132">
        <v>1</v>
      </c>
      <c r="E45" s="132"/>
      <c r="F45" s="132"/>
      <c r="G45" s="139">
        <f>B45*D45</f>
        <v>3.3</v>
      </c>
    </row>
    <row r="46" spans="1:7">
      <c r="A46" s="115" t="s">
        <v>200</v>
      </c>
      <c r="B46" s="413">
        <v>2</v>
      </c>
      <c r="C46" s="414"/>
      <c r="D46" s="132">
        <v>1</v>
      </c>
      <c r="E46" s="132"/>
      <c r="F46" s="132"/>
      <c r="G46" s="139">
        <f>B46*D46</f>
        <v>2</v>
      </c>
    </row>
    <row r="47" spans="1:7">
      <c r="A47" s="115" t="s">
        <v>200</v>
      </c>
      <c r="B47" s="413">
        <v>1.5</v>
      </c>
      <c r="C47" s="414"/>
      <c r="D47" s="132">
        <v>2</v>
      </c>
      <c r="E47" s="132"/>
      <c r="F47" s="132"/>
      <c r="G47" s="139">
        <f>B47*D47</f>
        <v>3</v>
      </c>
    </row>
    <row r="48" spans="1:7">
      <c r="A48" s="115" t="s">
        <v>200</v>
      </c>
      <c r="B48" s="413">
        <v>2.5</v>
      </c>
      <c r="C48" s="414"/>
      <c r="D48" s="132">
        <v>1</v>
      </c>
      <c r="E48" s="132"/>
      <c r="F48" s="132"/>
      <c r="G48" s="139">
        <f>B48*D48</f>
        <v>2.5</v>
      </c>
    </row>
    <row r="49" spans="1:7">
      <c r="A49" s="390" t="s">
        <v>267</v>
      </c>
      <c r="B49" s="391"/>
      <c r="C49" s="391"/>
      <c r="D49" s="391"/>
      <c r="E49" s="391"/>
      <c r="F49" s="392"/>
      <c r="G49" s="145">
        <f>SUM(G45:G48)</f>
        <v>10.8</v>
      </c>
    </row>
    <row r="50" spans="1:7">
      <c r="A50" s="364" t="s">
        <v>266</v>
      </c>
      <c r="B50" s="364"/>
      <c r="C50" s="364"/>
      <c r="D50" s="364"/>
      <c r="E50" s="364"/>
      <c r="F50" s="364"/>
      <c r="G50" s="364"/>
    </row>
    <row r="51" spans="1:7">
      <c r="A51" s="396" t="s">
        <v>68</v>
      </c>
      <c r="B51" s="397" t="s">
        <v>262</v>
      </c>
      <c r="C51" s="398"/>
      <c r="D51" s="396" t="s">
        <v>159</v>
      </c>
      <c r="E51" s="396"/>
      <c r="F51" s="396"/>
      <c r="G51" s="396" t="s">
        <v>263</v>
      </c>
    </row>
    <row r="52" spans="1:7">
      <c r="A52" s="396"/>
      <c r="B52" s="397" t="s">
        <v>155</v>
      </c>
      <c r="C52" s="398"/>
      <c r="D52" s="396"/>
      <c r="E52" s="396"/>
      <c r="F52" s="396"/>
      <c r="G52" s="396"/>
    </row>
    <row r="53" spans="1:7">
      <c r="A53" s="115" t="s">
        <v>195</v>
      </c>
      <c r="B53" s="413">
        <v>3.6</v>
      </c>
      <c r="C53" s="414"/>
      <c r="D53" s="132">
        <v>10</v>
      </c>
      <c r="E53" s="132"/>
      <c r="F53" s="132"/>
      <c r="G53" s="139">
        <f>B53*D53</f>
        <v>36</v>
      </c>
    </row>
    <row r="54" spans="1:7">
      <c r="A54" s="115" t="s">
        <v>198</v>
      </c>
      <c r="B54" s="413">
        <v>2.6</v>
      </c>
      <c r="C54" s="414"/>
      <c r="D54" s="132">
        <v>4</v>
      </c>
      <c r="E54" s="132"/>
      <c r="F54" s="132"/>
      <c r="G54" s="139">
        <f>B54*D54</f>
        <v>10.4</v>
      </c>
    </row>
    <row r="55" spans="1:7">
      <c r="A55" s="115" t="s">
        <v>201</v>
      </c>
      <c r="B55" s="413">
        <v>2.6</v>
      </c>
      <c r="C55" s="414"/>
      <c r="D55" s="132">
        <v>2</v>
      </c>
      <c r="E55" s="132"/>
      <c r="F55" s="132"/>
      <c r="G55" s="139">
        <f>B55*D55</f>
        <v>5.2</v>
      </c>
    </row>
    <row r="56" spans="1:7">
      <c r="A56" s="390" t="s">
        <v>271</v>
      </c>
      <c r="B56" s="391"/>
      <c r="C56" s="391"/>
      <c r="D56" s="391"/>
      <c r="E56" s="391"/>
      <c r="F56" s="392"/>
      <c r="G56" s="145">
        <f>SUM(G53:G55)</f>
        <v>51.6</v>
      </c>
    </row>
    <row r="57" spans="1:7">
      <c r="A57" s="364" t="s">
        <v>270</v>
      </c>
      <c r="B57" s="364"/>
      <c r="C57" s="364"/>
      <c r="D57" s="364"/>
      <c r="E57" s="364"/>
      <c r="F57" s="364"/>
      <c r="G57" s="364"/>
    </row>
    <row r="58" spans="1:7">
      <c r="A58" s="396" t="s">
        <v>68</v>
      </c>
      <c r="B58" s="397" t="s">
        <v>262</v>
      </c>
      <c r="C58" s="398"/>
      <c r="D58" s="396" t="s">
        <v>159</v>
      </c>
      <c r="E58" s="396"/>
      <c r="F58" s="396"/>
      <c r="G58" s="396" t="s">
        <v>263</v>
      </c>
    </row>
    <row r="59" spans="1:7">
      <c r="A59" s="396"/>
      <c r="B59" s="397" t="s">
        <v>155</v>
      </c>
      <c r="C59" s="398"/>
      <c r="D59" s="396"/>
      <c r="E59" s="396"/>
      <c r="F59" s="396"/>
      <c r="G59" s="396"/>
    </row>
    <row r="60" spans="1:7">
      <c r="A60" s="115" t="s">
        <v>200</v>
      </c>
      <c r="B60" s="413">
        <v>1.4</v>
      </c>
      <c r="C60" s="414"/>
      <c r="D60" s="132">
        <v>6</v>
      </c>
      <c r="E60" s="132"/>
      <c r="F60" s="132"/>
      <c r="G60" s="139">
        <f>B60*D60</f>
        <v>8.4</v>
      </c>
    </row>
    <row r="61" spans="1:7">
      <c r="A61" s="390" t="s">
        <v>271</v>
      </c>
      <c r="B61" s="391"/>
      <c r="C61" s="391"/>
      <c r="D61" s="391"/>
      <c r="E61" s="391"/>
      <c r="F61" s="392"/>
      <c r="G61" s="145">
        <f>SUM(G60:G60)</f>
        <v>8.4</v>
      </c>
    </row>
    <row r="62" spans="1:7">
      <c r="A62" s="364" t="s">
        <v>272</v>
      </c>
      <c r="B62" s="364"/>
      <c r="C62" s="364"/>
      <c r="D62" s="364"/>
      <c r="E62" s="364"/>
      <c r="F62" s="364"/>
      <c r="G62" s="364"/>
    </row>
    <row r="63" spans="1:7">
      <c r="A63" s="396" t="s">
        <v>67</v>
      </c>
      <c r="B63" s="397" t="s">
        <v>262</v>
      </c>
      <c r="C63" s="398"/>
      <c r="D63" s="396" t="s">
        <v>159</v>
      </c>
      <c r="E63" s="396"/>
      <c r="F63" s="396"/>
      <c r="G63" s="396" t="s">
        <v>263</v>
      </c>
    </row>
    <row r="64" spans="1:7">
      <c r="A64" s="396"/>
      <c r="B64" s="397" t="s">
        <v>155</v>
      </c>
      <c r="C64" s="398"/>
      <c r="D64" s="396"/>
      <c r="E64" s="396"/>
      <c r="F64" s="396"/>
      <c r="G64" s="396"/>
    </row>
    <row r="65" spans="1:7">
      <c r="A65" s="115" t="s">
        <v>166</v>
      </c>
      <c r="B65" s="413">
        <v>3.3</v>
      </c>
      <c r="C65" s="414"/>
      <c r="D65" s="132">
        <v>2</v>
      </c>
      <c r="E65" s="132"/>
      <c r="F65" s="132"/>
      <c r="G65" s="139">
        <f>B65*D65</f>
        <v>6.6</v>
      </c>
    </row>
    <row r="66" spans="1:7">
      <c r="A66" s="115" t="s">
        <v>166</v>
      </c>
      <c r="B66" s="413">
        <v>1.65</v>
      </c>
      <c r="C66" s="414"/>
      <c r="D66" s="132">
        <v>1</v>
      </c>
      <c r="E66" s="132"/>
      <c r="F66" s="132"/>
      <c r="G66" s="139">
        <f>B66*D66</f>
        <v>1.65</v>
      </c>
    </row>
    <row r="67" spans="1:7">
      <c r="A67" s="115" t="s">
        <v>166</v>
      </c>
      <c r="B67" s="413">
        <v>1.25</v>
      </c>
      <c r="C67" s="414"/>
      <c r="D67" s="132">
        <v>1</v>
      </c>
      <c r="E67" s="132"/>
      <c r="F67" s="132"/>
      <c r="G67" s="139">
        <f>B67*D67</f>
        <v>1.25</v>
      </c>
    </row>
    <row r="68" spans="1:7">
      <c r="A68" s="115" t="s">
        <v>166</v>
      </c>
      <c r="B68" s="413">
        <v>2.5</v>
      </c>
      <c r="C68" s="414"/>
      <c r="D68" s="132">
        <v>1</v>
      </c>
      <c r="E68" s="132"/>
      <c r="F68" s="132"/>
      <c r="G68" s="139">
        <f>B68*D68</f>
        <v>2.5</v>
      </c>
    </row>
    <row r="69" spans="1:7">
      <c r="A69" s="115" t="s">
        <v>171</v>
      </c>
      <c r="B69" s="413">
        <v>1.5</v>
      </c>
      <c r="C69" s="414"/>
      <c r="D69" s="132">
        <v>2</v>
      </c>
      <c r="E69" s="132"/>
      <c r="F69" s="132"/>
      <c r="G69" s="139">
        <f>B69*D69</f>
        <v>3</v>
      </c>
    </row>
    <row r="70" spans="1:7">
      <c r="A70" s="390" t="s">
        <v>267</v>
      </c>
      <c r="B70" s="391"/>
      <c r="C70" s="391"/>
      <c r="D70" s="391"/>
      <c r="E70" s="391"/>
      <c r="F70" s="392"/>
      <c r="G70" s="145">
        <f>SUM(G65:G69)</f>
        <v>15</v>
      </c>
    </row>
    <row r="71" spans="1:7">
      <c r="A71" s="393" t="s">
        <v>274</v>
      </c>
      <c r="B71" s="393"/>
      <c r="C71" s="393"/>
      <c r="D71" s="393"/>
      <c r="E71" s="393"/>
      <c r="F71" s="393"/>
      <c r="G71" s="393"/>
    </row>
    <row r="72" spans="1:7">
      <c r="A72" s="161" t="s">
        <v>147</v>
      </c>
      <c r="B72" s="161" t="s">
        <v>273</v>
      </c>
      <c r="C72" s="161" t="s">
        <v>156</v>
      </c>
      <c r="D72" s="161" t="s">
        <v>157</v>
      </c>
      <c r="E72" s="161"/>
      <c r="F72" s="161"/>
      <c r="G72" s="161"/>
    </row>
    <row r="73" spans="1:7">
      <c r="A73" s="131" t="s">
        <v>335</v>
      </c>
      <c r="B73" s="132">
        <v>16.899999999999999</v>
      </c>
      <c r="C73" s="132">
        <v>3.8</v>
      </c>
      <c r="D73" s="132">
        <f>B73*C73</f>
        <v>64.22</v>
      </c>
      <c r="E73" s="132"/>
      <c r="F73" s="132"/>
      <c r="G73" s="132"/>
    </row>
    <row r="74" spans="1:7">
      <c r="A74" s="140" t="s">
        <v>336</v>
      </c>
      <c r="B74" s="132">
        <v>14.9</v>
      </c>
      <c r="C74" s="132">
        <v>3.8</v>
      </c>
      <c r="D74" s="132">
        <f t="shared" ref="D74:D83" si="1">B74*C74</f>
        <v>56.62</v>
      </c>
      <c r="E74" s="132"/>
      <c r="F74" s="132"/>
      <c r="G74" s="132"/>
    </row>
    <row r="75" spans="1:7">
      <c r="A75" s="115" t="s">
        <v>337</v>
      </c>
      <c r="B75" s="132">
        <v>14.9</v>
      </c>
      <c r="C75" s="132">
        <v>3.8</v>
      </c>
      <c r="D75" s="132">
        <f t="shared" si="1"/>
        <v>56.62</v>
      </c>
      <c r="E75" s="132"/>
      <c r="F75" s="132"/>
      <c r="G75" s="132"/>
    </row>
    <row r="76" spans="1:7">
      <c r="A76" s="115" t="s">
        <v>338</v>
      </c>
      <c r="B76" s="132">
        <v>9</v>
      </c>
      <c r="C76" s="132">
        <v>3.8</v>
      </c>
      <c r="D76" s="132">
        <f t="shared" si="1"/>
        <v>34.200000000000003</v>
      </c>
      <c r="E76" s="132"/>
      <c r="F76" s="132"/>
      <c r="G76" s="132"/>
    </row>
    <row r="77" spans="1:7">
      <c r="A77" s="115" t="s">
        <v>339</v>
      </c>
      <c r="B77" s="132">
        <v>34.799999999999997</v>
      </c>
      <c r="C77" s="132">
        <v>3.8</v>
      </c>
      <c r="D77" s="132">
        <f t="shared" si="1"/>
        <v>132.24</v>
      </c>
      <c r="E77" s="132"/>
      <c r="F77" s="132"/>
      <c r="G77" s="132"/>
    </row>
    <row r="78" spans="1:7">
      <c r="A78" s="115" t="s">
        <v>275</v>
      </c>
      <c r="B78" s="132"/>
      <c r="C78" s="132"/>
      <c r="D78" s="132">
        <v>58.59</v>
      </c>
      <c r="E78" s="132"/>
      <c r="F78" s="132"/>
      <c r="G78" s="132"/>
    </row>
    <row r="79" spans="1:7">
      <c r="A79" s="115" t="s">
        <v>340</v>
      </c>
      <c r="B79" s="132">
        <v>8</v>
      </c>
      <c r="C79" s="132">
        <v>3.8</v>
      </c>
      <c r="D79" s="132">
        <f t="shared" si="1"/>
        <v>30.4</v>
      </c>
      <c r="E79" s="132"/>
      <c r="F79" s="132"/>
      <c r="G79" s="132"/>
    </row>
    <row r="80" spans="1:7">
      <c r="A80" s="115" t="s">
        <v>341</v>
      </c>
      <c r="B80" s="132">
        <v>8</v>
      </c>
      <c r="C80" s="132">
        <v>3.8</v>
      </c>
      <c r="D80" s="132">
        <f t="shared" si="1"/>
        <v>30.4</v>
      </c>
      <c r="E80" s="132"/>
      <c r="F80" s="132"/>
      <c r="G80" s="132"/>
    </row>
    <row r="81" spans="1:7">
      <c r="A81" s="115" t="s">
        <v>350</v>
      </c>
      <c r="B81" s="132">
        <v>21.1</v>
      </c>
      <c r="C81" s="132">
        <v>0.9</v>
      </c>
      <c r="D81" s="132">
        <f>B81*C81*2</f>
        <v>37.979999999999997</v>
      </c>
      <c r="E81" s="132"/>
      <c r="F81" s="132"/>
      <c r="G81" s="132"/>
    </row>
    <row r="82" spans="1:7">
      <c r="A82" s="115" t="s">
        <v>349</v>
      </c>
      <c r="B82" s="132">
        <v>24.56</v>
      </c>
      <c r="C82" s="132"/>
      <c r="D82" s="132">
        <f>B82*2</f>
        <v>49.12</v>
      </c>
      <c r="E82" s="132"/>
      <c r="F82" s="132"/>
      <c r="G82" s="132"/>
    </row>
    <row r="83" spans="1:7">
      <c r="A83" s="115" t="s">
        <v>124</v>
      </c>
      <c r="B83" s="132">
        <v>70.599999999999994</v>
      </c>
      <c r="C83" s="132">
        <v>3.8</v>
      </c>
      <c r="D83" s="132">
        <f t="shared" si="1"/>
        <v>268.27999999999997</v>
      </c>
      <c r="E83" s="132"/>
      <c r="F83" s="132"/>
      <c r="G83" s="132"/>
    </row>
    <row r="84" spans="1:7">
      <c r="A84" s="390" t="s">
        <v>277</v>
      </c>
      <c r="B84" s="391"/>
      <c r="C84" s="392"/>
      <c r="D84" s="145">
        <f>SUM(D73:D83)</f>
        <v>818.67</v>
      </c>
      <c r="E84" s="146"/>
      <c r="F84" s="146"/>
      <c r="G84" s="146"/>
    </row>
    <row r="85" spans="1:7">
      <c r="A85" s="393" t="s">
        <v>278</v>
      </c>
      <c r="B85" s="393"/>
      <c r="C85" s="393"/>
      <c r="D85" s="393"/>
      <c r="E85" s="393"/>
      <c r="F85" s="393"/>
      <c r="G85" s="393"/>
    </row>
    <row r="86" spans="1:7">
      <c r="A86" s="161" t="s">
        <v>147</v>
      </c>
      <c r="B86" s="161" t="s">
        <v>273</v>
      </c>
      <c r="C86" s="161" t="s">
        <v>156</v>
      </c>
      <c r="D86" s="161" t="s">
        <v>157</v>
      </c>
      <c r="E86" s="161"/>
      <c r="F86" s="161"/>
      <c r="G86" s="161"/>
    </row>
    <row r="87" spans="1:7">
      <c r="A87" s="131" t="s">
        <v>335</v>
      </c>
      <c r="B87" s="132">
        <v>16.899999999999999</v>
      </c>
      <c r="C87" s="132">
        <v>3.8</v>
      </c>
      <c r="D87" s="132">
        <f>B87*C87</f>
        <v>64.22</v>
      </c>
      <c r="E87" s="132"/>
      <c r="F87" s="132"/>
      <c r="G87" s="132"/>
    </row>
    <row r="88" spans="1:7">
      <c r="A88" s="140" t="s">
        <v>336</v>
      </c>
      <c r="B88" s="132">
        <v>14.9</v>
      </c>
      <c r="C88" s="132">
        <v>3.8</v>
      </c>
      <c r="D88" s="132">
        <f t="shared" ref="D88:D94" si="2">B88*C88</f>
        <v>56.62</v>
      </c>
      <c r="E88" s="132"/>
      <c r="F88" s="132"/>
      <c r="G88" s="132"/>
    </row>
    <row r="89" spans="1:7">
      <c r="A89" s="115" t="s">
        <v>337</v>
      </c>
      <c r="B89" s="132">
        <v>14.9</v>
      </c>
      <c r="C89" s="132">
        <v>3.8</v>
      </c>
      <c r="D89" s="132">
        <f t="shared" si="2"/>
        <v>56.62</v>
      </c>
      <c r="E89" s="132"/>
      <c r="F89" s="132"/>
      <c r="G89" s="132"/>
    </row>
    <row r="90" spans="1:7">
      <c r="A90" s="115" t="s">
        <v>338</v>
      </c>
      <c r="B90" s="132">
        <v>9</v>
      </c>
      <c r="C90" s="132">
        <v>3.8</v>
      </c>
      <c r="D90" s="132">
        <f t="shared" si="2"/>
        <v>34.200000000000003</v>
      </c>
      <c r="E90" s="132"/>
      <c r="F90" s="132"/>
      <c r="G90" s="132"/>
    </row>
    <row r="91" spans="1:7">
      <c r="A91" s="115" t="s">
        <v>339</v>
      </c>
      <c r="B91" s="132">
        <v>34.799999999999997</v>
      </c>
      <c r="C91" s="132">
        <v>3.8</v>
      </c>
      <c r="D91" s="132">
        <f t="shared" si="2"/>
        <v>132.24</v>
      </c>
      <c r="E91" s="132"/>
      <c r="F91" s="132"/>
      <c r="G91" s="132"/>
    </row>
    <row r="92" spans="1:7">
      <c r="A92" s="115" t="s">
        <v>275</v>
      </c>
      <c r="B92" s="132"/>
      <c r="C92" s="132"/>
      <c r="D92" s="132">
        <v>58.59</v>
      </c>
      <c r="E92" s="132"/>
      <c r="F92" s="132"/>
      <c r="G92" s="132"/>
    </row>
    <row r="93" spans="1:7">
      <c r="A93" s="115" t="s">
        <v>340</v>
      </c>
      <c r="B93" s="132">
        <v>8</v>
      </c>
      <c r="C93" s="132">
        <v>3.8</v>
      </c>
      <c r="D93" s="132">
        <f t="shared" si="2"/>
        <v>30.4</v>
      </c>
      <c r="E93" s="132"/>
      <c r="F93" s="132"/>
      <c r="G93" s="132"/>
    </row>
    <row r="94" spans="1:7">
      <c r="A94" s="115" t="s">
        <v>341</v>
      </c>
      <c r="B94" s="132">
        <v>8</v>
      </c>
      <c r="C94" s="132">
        <v>3.8</v>
      </c>
      <c r="D94" s="132">
        <f t="shared" si="2"/>
        <v>30.4</v>
      </c>
      <c r="E94" s="132"/>
      <c r="F94" s="132"/>
      <c r="G94" s="132"/>
    </row>
    <row r="95" spans="1:7">
      <c r="A95" s="115" t="s">
        <v>124</v>
      </c>
      <c r="B95" s="132">
        <v>58.2</v>
      </c>
      <c r="C95" s="132">
        <v>1.1000000000000001</v>
      </c>
      <c r="D95" s="132">
        <f>(B95*C95)</f>
        <v>64.02</v>
      </c>
      <c r="E95" s="132"/>
      <c r="F95" s="132"/>
      <c r="G95" s="132"/>
    </row>
    <row r="96" spans="1:7">
      <c r="A96" s="390" t="s">
        <v>280</v>
      </c>
      <c r="B96" s="391"/>
      <c r="C96" s="392"/>
      <c r="D96" s="145">
        <f>SUM(D87:D95)</f>
        <v>527.30999999999995</v>
      </c>
      <c r="E96" s="146"/>
      <c r="F96" s="146"/>
      <c r="G96" s="146"/>
    </row>
    <row r="97" spans="1:7">
      <c r="A97" s="393" t="s">
        <v>281</v>
      </c>
      <c r="B97" s="393"/>
      <c r="C97" s="393"/>
      <c r="D97" s="393"/>
      <c r="E97" s="393"/>
      <c r="F97" s="393"/>
      <c r="G97" s="393"/>
    </row>
    <row r="98" spans="1:7">
      <c r="A98" s="161" t="s">
        <v>147</v>
      </c>
      <c r="B98" s="161" t="s">
        <v>273</v>
      </c>
      <c r="C98" s="161" t="s">
        <v>156</v>
      </c>
      <c r="D98" s="161" t="s">
        <v>157</v>
      </c>
      <c r="E98" s="161"/>
      <c r="F98" s="161"/>
      <c r="G98" s="161"/>
    </row>
    <row r="99" spans="1:7">
      <c r="A99" s="131" t="s">
        <v>335</v>
      </c>
      <c r="B99" s="132">
        <v>16.899999999999999</v>
      </c>
      <c r="C99" s="132">
        <v>3.8</v>
      </c>
      <c r="D99" s="132">
        <f>B99*C99</f>
        <v>64.22</v>
      </c>
      <c r="E99" s="132"/>
      <c r="F99" s="132"/>
      <c r="G99" s="132"/>
    </row>
    <row r="100" spans="1:7">
      <c r="A100" s="140" t="s">
        <v>336</v>
      </c>
      <c r="B100" s="132">
        <v>14.9</v>
      </c>
      <c r="C100" s="132">
        <v>3.8</v>
      </c>
      <c r="D100" s="132">
        <f>B100*C100</f>
        <v>56.62</v>
      </c>
      <c r="E100" s="132"/>
      <c r="F100" s="132"/>
      <c r="G100" s="132"/>
    </row>
    <row r="101" spans="1:7">
      <c r="A101" s="115" t="s">
        <v>337</v>
      </c>
      <c r="B101" s="132">
        <v>14.9</v>
      </c>
      <c r="C101" s="132">
        <v>3.8</v>
      </c>
      <c r="D101" s="132">
        <f>B101*C101</f>
        <v>56.62</v>
      </c>
      <c r="E101" s="132"/>
      <c r="F101" s="132"/>
      <c r="G101" s="132"/>
    </row>
    <row r="102" spans="1:7">
      <c r="A102" s="115" t="s">
        <v>338</v>
      </c>
      <c r="B102" s="132">
        <v>9</v>
      </c>
      <c r="C102" s="132">
        <v>3.8</v>
      </c>
      <c r="D102" s="132">
        <f>B102*C102</f>
        <v>34.200000000000003</v>
      </c>
      <c r="E102" s="132"/>
      <c r="F102" s="132"/>
      <c r="G102" s="132"/>
    </row>
    <row r="103" spans="1:7">
      <c r="A103" s="115" t="s">
        <v>339</v>
      </c>
      <c r="B103" s="132">
        <v>34.799999999999997</v>
      </c>
      <c r="C103" s="132">
        <v>3.8</v>
      </c>
      <c r="D103" s="132">
        <f>B103*C103</f>
        <v>132.24</v>
      </c>
      <c r="E103" s="132"/>
      <c r="F103" s="132"/>
      <c r="G103" s="132"/>
    </row>
    <row r="104" spans="1:7">
      <c r="A104" s="115" t="s">
        <v>275</v>
      </c>
      <c r="B104" s="132"/>
      <c r="C104" s="132"/>
      <c r="D104" s="132">
        <v>58.59</v>
      </c>
      <c r="E104" s="132"/>
      <c r="F104" s="132"/>
      <c r="G104" s="132"/>
    </row>
    <row r="105" spans="1:7">
      <c r="A105" s="115" t="s">
        <v>340</v>
      </c>
      <c r="B105" s="132">
        <v>8</v>
      </c>
      <c r="C105" s="132">
        <v>3.8</v>
      </c>
      <c r="D105" s="132">
        <f>B105*C105</f>
        <v>30.4</v>
      </c>
      <c r="E105" s="132"/>
      <c r="F105" s="132"/>
      <c r="G105" s="132"/>
    </row>
    <row r="106" spans="1:7">
      <c r="A106" s="115" t="s">
        <v>341</v>
      </c>
      <c r="B106" s="132">
        <v>8</v>
      </c>
      <c r="C106" s="132">
        <v>3.8</v>
      </c>
      <c r="D106" s="132">
        <f>B106*C106</f>
        <v>30.4</v>
      </c>
      <c r="E106" s="132"/>
      <c r="F106" s="132"/>
      <c r="G106" s="132"/>
    </row>
    <row r="107" spans="1:7">
      <c r="A107" s="390" t="s">
        <v>284</v>
      </c>
      <c r="B107" s="391"/>
      <c r="C107" s="392"/>
      <c r="D107" s="145">
        <f>SUM(D99:D106)</f>
        <v>463.29</v>
      </c>
      <c r="E107" s="146"/>
      <c r="F107" s="146"/>
      <c r="G107" s="146"/>
    </row>
    <row r="108" spans="1:7">
      <c r="A108" s="393" t="s">
        <v>345</v>
      </c>
      <c r="B108" s="393"/>
      <c r="C108" s="393"/>
      <c r="D108" s="393"/>
      <c r="E108" s="393"/>
      <c r="F108" s="393"/>
      <c r="G108" s="393"/>
    </row>
    <row r="109" spans="1:7">
      <c r="A109" s="161" t="s">
        <v>147</v>
      </c>
      <c r="B109" s="161" t="s">
        <v>273</v>
      </c>
      <c r="C109" s="161" t="s">
        <v>156</v>
      </c>
      <c r="D109" s="161" t="s">
        <v>157</v>
      </c>
      <c r="E109" s="161"/>
      <c r="F109" s="161"/>
      <c r="G109" s="161"/>
    </row>
    <row r="110" spans="1:7">
      <c r="A110" s="115" t="s">
        <v>124</v>
      </c>
      <c r="B110" s="132">
        <v>58.2</v>
      </c>
      <c r="C110" s="132">
        <v>1.1000000000000001</v>
      </c>
      <c r="D110" s="132">
        <f>(B110*C110)</f>
        <v>64.02</v>
      </c>
      <c r="E110" s="132"/>
      <c r="F110" s="132"/>
      <c r="G110" s="132"/>
    </row>
    <row r="111" spans="1:7">
      <c r="A111" s="390" t="s">
        <v>283</v>
      </c>
      <c r="B111" s="391"/>
      <c r="C111" s="392"/>
      <c r="D111" s="145">
        <f>D110</f>
        <v>64.02</v>
      </c>
      <c r="E111" s="146"/>
      <c r="F111" s="146"/>
      <c r="G111" s="146"/>
    </row>
    <row r="112" spans="1:7">
      <c r="A112" s="393" t="s">
        <v>312</v>
      </c>
      <c r="B112" s="393"/>
      <c r="C112" s="393"/>
      <c r="D112" s="393"/>
      <c r="E112" s="393"/>
      <c r="F112" s="393"/>
      <c r="G112" s="393"/>
    </row>
    <row r="113" spans="1:7">
      <c r="A113" s="387" t="s">
        <v>277</v>
      </c>
      <c r="B113" s="388"/>
      <c r="C113" s="389"/>
      <c r="D113" s="149">
        <f>D84</f>
        <v>818.67</v>
      </c>
    </row>
    <row r="114" spans="1:7">
      <c r="A114" s="387" t="s">
        <v>280</v>
      </c>
      <c r="B114" s="388"/>
      <c r="C114" s="389"/>
      <c r="D114" s="149">
        <f>D96</f>
        <v>527.30999999999995</v>
      </c>
    </row>
    <row r="115" spans="1:7">
      <c r="A115" s="390" t="s">
        <v>285</v>
      </c>
      <c r="B115" s="391"/>
      <c r="C115" s="392"/>
      <c r="D115" s="145">
        <f>D113-D114</f>
        <v>291.36</v>
      </c>
    </row>
    <row r="116" spans="1:7">
      <c r="A116" s="393" t="s">
        <v>286</v>
      </c>
      <c r="B116" s="393"/>
      <c r="C116" s="393"/>
      <c r="D116" s="393"/>
      <c r="E116" s="393"/>
      <c r="F116" s="393"/>
      <c r="G116" s="393"/>
    </row>
    <row r="117" spans="1:7" ht="45">
      <c r="A117" s="161" t="s">
        <v>147</v>
      </c>
      <c r="B117" s="161" t="s">
        <v>155</v>
      </c>
      <c r="C117" s="161" t="s">
        <v>156</v>
      </c>
      <c r="D117" s="151" t="s">
        <v>292</v>
      </c>
      <c r="E117" s="151" t="s">
        <v>291</v>
      </c>
      <c r="F117" s="161"/>
      <c r="G117" s="161"/>
    </row>
    <row r="118" spans="1:7">
      <c r="A118" s="131" t="s">
        <v>287</v>
      </c>
      <c r="B118" s="132">
        <v>81.08</v>
      </c>
      <c r="C118" s="132"/>
      <c r="D118" s="132">
        <v>23.88</v>
      </c>
      <c r="E118" s="132">
        <f>B118-D118</f>
        <v>57.2</v>
      </c>
      <c r="F118" s="132"/>
      <c r="G118" s="132"/>
    </row>
    <row r="119" spans="1:7">
      <c r="A119" s="131" t="s">
        <v>346</v>
      </c>
      <c r="B119" s="132">
        <v>32.35</v>
      </c>
      <c r="C119" s="132">
        <v>4.9000000000000004</v>
      </c>
      <c r="D119" s="132">
        <v>13.8</v>
      </c>
      <c r="E119" s="132">
        <f>(B119*C119)-D119</f>
        <v>144.72</v>
      </c>
      <c r="F119" s="132"/>
      <c r="G119" s="132"/>
    </row>
    <row r="120" spans="1:7">
      <c r="A120" s="131" t="s">
        <v>347</v>
      </c>
      <c r="B120" s="132">
        <v>32.35</v>
      </c>
      <c r="C120" s="132">
        <v>4.9000000000000004</v>
      </c>
      <c r="D120" s="132">
        <v>7.64</v>
      </c>
      <c r="E120" s="132">
        <f>(B120*C120)-D120</f>
        <v>150.88</v>
      </c>
      <c r="F120" s="132"/>
      <c r="G120" s="132"/>
    </row>
    <row r="121" spans="1:7">
      <c r="A121" s="131" t="s">
        <v>288</v>
      </c>
      <c r="B121" s="132">
        <v>81.08</v>
      </c>
      <c r="C121" s="132"/>
      <c r="D121" s="132">
        <v>13.4</v>
      </c>
      <c r="E121" s="132">
        <f>B121-D121</f>
        <v>67.680000000000007</v>
      </c>
      <c r="F121" s="132"/>
      <c r="G121" s="132"/>
    </row>
    <row r="122" spans="1:7">
      <c r="A122" s="390" t="s">
        <v>277</v>
      </c>
      <c r="B122" s="391"/>
      <c r="C122" s="391"/>
      <c r="D122" s="392"/>
      <c r="E122" s="152">
        <f>SUM(E118:E121)</f>
        <v>420.48</v>
      </c>
      <c r="F122" s="146"/>
      <c r="G122" s="146"/>
    </row>
    <row r="123" spans="1:7">
      <c r="A123" s="393" t="s">
        <v>334</v>
      </c>
      <c r="B123" s="393"/>
      <c r="C123" s="393"/>
      <c r="D123" s="393"/>
      <c r="E123" s="393"/>
      <c r="F123" s="393"/>
      <c r="G123" s="393"/>
    </row>
    <row r="124" spans="1:7" ht="45">
      <c r="A124" s="161" t="s">
        <v>147</v>
      </c>
      <c r="B124" s="161" t="s">
        <v>155</v>
      </c>
      <c r="C124" s="161" t="s">
        <v>156</v>
      </c>
      <c r="D124" s="151" t="s">
        <v>292</v>
      </c>
      <c r="E124" s="151" t="s">
        <v>291</v>
      </c>
      <c r="F124" s="161"/>
      <c r="G124" s="161"/>
    </row>
    <row r="125" spans="1:7">
      <c r="A125" s="131" t="s">
        <v>287</v>
      </c>
      <c r="B125" s="132">
        <v>10</v>
      </c>
      <c r="C125" s="132">
        <v>1.1000000000000001</v>
      </c>
      <c r="D125" s="132"/>
      <c r="E125" s="132">
        <f>B125*C125</f>
        <v>11</v>
      </c>
      <c r="F125" s="132"/>
      <c r="G125" s="132"/>
    </row>
    <row r="126" spans="1:7">
      <c r="A126" s="131" t="s">
        <v>346</v>
      </c>
      <c r="B126" s="132">
        <v>32.35</v>
      </c>
      <c r="C126" s="132">
        <v>1.1000000000000001</v>
      </c>
      <c r="D126" s="132"/>
      <c r="E126" s="132">
        <f>B126*C126</f>
        <v>35.590000000000003</v>
      </c>
      <c r="F126" s="132"/>
      <c r="G126" s="132"/>
    </row>
    <row r="127" spans="1:7">
      <c r="A127" s="131" t="s">
        <v>347</v>
      </c>
      <c r="B127" s="132">
        <v>24.45</v>
      </c>
      <c r="C127" s="132">
        <v>1.1000000000000001</v>
      </c>
      <c r="D127" s="132"/>
      <c r="E127" s="132">
        <f>B127*C127</f>
        <v>26.9</v>
      </c>
      <c r="F127" s="132"/>
      <c r="G127" s="132"/>
    </row>
    <row r="128" spans="1:7">
      <c r="A128" s="131" t="s">
        <v>288</v>
      </c>
      <c r="B128" s="132">
        <v>9.0500000000000007</v>
      </c>
      <c r="C128" s="132">
        <v>1.1000000000000001</v>
      </c>
      <c r="D128" s="132"/>
      <c r="E128" s="132">
        <f>B128*C128</f>
        <v>9.9600000000000009</v>
      </c>
      <c r="F128" s="132"/>
      <c r="G128" s="132"/>
    </row>
    <row r="129" spans="1:7">
      <c r="A129" s="390" t="s">
        <v>294</v>
      </c>
      <c r="B129" s="391"/>
      <c r="C129" s="391"/>
      <c r="D129" s="392"/>
      <c r="E129" s="152">
        <f>SUM(E125:E128)</f>
        <v>83.45</v>
      </c>
      <c r="F129" s="146"/>
      <c r="G129" s="146"/>
    </row>
    <row r="130" spans="1:7">
      <c r="A130" s="393" t="s">
        <v>311</v>
      </c>
      <c r="B130" s="393"/>
      <c r="C130" s="393"/>
      <c r="D130" s="393"/>
      <c r="E130" s="393"/>
      <c r="F130" s="393"/>
      <c r="G130" s="393"/>
    </row>
    <row r="131" spans="1:7">
      <c r="A131" s="387" t="s">
        <v>277</v>
      </c>
      <c r="B131" s="388"/>
      <c r="C131" s="389"/>
      <c r="D131" s="149">
        <f>E122</f>
        <v>420.48</v>
      </c>
    </row>
    <row r="132" spans="1:7">
      <c r="A132" s="387" t="s">
        <v>280</v>
      </c>
      <c r="B132" s="388"/>
      <c r="C132" s="389"/>
      <c r="D132" s="149">
        <f>E129</f>
        <v>83.45</v>
      </c>
    </row>
    <row r="133" spans="1:7">
      <c r="A133" s="390" t="s">
        <v>285</v>
      </c>
      <c r="B133" s="391"/>
      <c r="C133" s="392"/>
      <c r="D133" s="145">
        <f>D131-D132</f>
        <v>337.03</v>
      </c>
    </row>
    <row r="134" spans="1:7">
      <c r="A134" s="393" t="s">
        <v>313</v>
      </c>
      <c r="B134" s="393"/>
      <c r="C134" s="393"/>
      <c r="D134" s="393"/>
      <c r="E134" s="393"/>
      <c r="F134" s="393"/>
      <c r="G134" s="393"/>
    </row>
    <row r="135" spans="1:7">
      <c r="A135" s="161" t="s">
        <v>147</v>
      </c>
      <c r="B135" s="161" t="s">
        <v>157</v>
      </c>
      <c r="C135" s="161" t="s">
        <v>309</v>
      </c>
      <c r="D135" s="161" t="s">
        <v>306</v>
      </c>
      <c r="E135" s="161" t="s">
        <v>307</v>
      </c>
      <c r="F135" s="161"/>
      <c r="G135" s="161"/>
    </row>
    <row r="136" spans="1:7">
      <c r="A136" s="131" t="s">
        <v>335</v>
      </c>
      <c r="B136" s="132">
        <v>23</v>
      </c>
      <c r="C136" s="132">
        <v>23</v>
      </c>
      <c r="D136" s="132">
        <v>16.899999999999999</v>
      </c>
      <c r="E136" s="132">
        <v>0.9</v>
      </c>
      <c r="F136" s="132"/>
      <c r="G136" s="132"/>
    </row>
    <row r="137" spans="1:7">
      <c r="A137" s="140" t="s">
        <v>336</v>
      </c>
      <c r="B137" s="132">
        <v>13.7</v>
      </c>
      <c r="C137" s="132">
        <v>13.7</v>
      </c>
      <c r="D137" s="132">
        <v>14.9</v>
      </c>
      <c r="E137" s="132">
        <v>0.9</v>
      </c>
      <c r="F137" s="132"/>
      <c r="G137" s="132"/>
    </row>
    <row r="138" spans="1:7">
      <c r="A138" s="115" t="s">
        <v>337</v>
      </c>
      <c r="B138" s="132">
        <v>13.7</v>
      </c>
      <c r="C138" s="132">
        <v>13.7</v>
      </c>
      <c r="D138" s="132">
        <v>14.9</v>
      </c>
      <c r="E138" s="132">
        <v>0.9</v>
      </c>
      <c r="F138" s="132"/>
      <c r="G138" s="132"/>
    </row>
    <row r="139" spans="1:7">
      <c r="A139" s="115" t="s">
        <v>338</v>
      </c>
      <c r="B139" s="132">
        <v>5</v>
      </c>
      <c r="C139" s="132">
        <v>5</v>
      </c>
      <c r="D139" s="132">
        <v>9</v>
      </c>
      <c r="E139" s="132">
        <v>0.9</v>
      </c>
      <c r="F139" s="132"/>
      <c r="G139" s="132"/>
    </row>
    <row r="140" spans="1:7">
      <c r="A140" s="115" t="s">
        <v>339</v>
      </c>
      <c r="B140" s="132">
        <v>68.7</v>
      </c>
      <c r="C140" s="132">
        <v>68.7</v>
      </c>
      <c r="D140" s="132">
        <v>34.799999999999997</v>
      </c>
      <c r="E140" s="132">
        <v>1.8</v>
      </c>
      <c r="F140" s="132"/>
      <c r="G140" s="132"/>
    </row>
    <row r="141" spans="1:7">
      <c r="A141" s="115" t="s">
        <v>275</v>
      </c>
      <c r="B141" s="132">
        <v>16.350000000000001</v>
      </c>
      <c r="C141" s="132">
        <v>16.350000000000001</v>
      </c>
      <c r="D141" s="132">
        <v>13.55</v>
      </c>
      <c r="E141" s="132">
        <v>5.45</v>
      </c>
      <c r="F141" s="132"/>
      <c r="G141" s="132"/>
    </row>
    <row r="142" spans="1:7">
      <c r="A142" s="115" t="s">
        <v>340</v>
      </c>
      <c r="B142" s="132">
        <v>3.75</v>
      </c>
      <c r="C142" s="132">
        <v>3.75</v>
      </c>
      <c r="D142" s="132">
        <v>8</v>
      </c>
      <c r="E142" s="132">
        <v>0.8</v>
      </c>
      <c r="F142" s="132"/>
      <c r="G142" s="132"/>
    </row>
    <row r="143" spans="1:7">
      <c r="A143" s="115" t="s">
        <v>341</v>
      </c>
      <c r="B143" s="132">
        <v>3.75</v>
      </c>
      <c r="C143" s="132">
        <v>3.75</v>
      </c>
      <c r="D143" s="132">
        <v>8</v>
      </c>
      <c r="E143" s="132">
        <v>0.8</v>
      </c>
      <c r="F143" s="132"/>
      <c r="G143" s="132"/>
    </row>
    <row r="144" spans="1:7">
      <c r="A144" s="115" t="s">
        <v>124</v>
      </c>
      <c r="B144" s="132"/>
      <c r="C144" s="132">
        <v>300.60000000000002</v>
      </c>
      <c r="D144" s="132">
        <v>70.599999999999994</v>
      </c>
      <c r="E144" s="132">
        <v>12.4</v>
      </c>
      <c r="F144" s="132"/>
      <c r="G144" s="132"/>
    </row>
    <row r="145" spans="1:8">
      <c r="A145" s="162" t="s">
        <v>310</v>
      </c>
      <c r="B145" s="145">
        <f>SUM(B136:B144)</f>
        <v>147.94999999999999</v>
      </c>
      <c r="C145" s="145">
        <f>SUM(C136:C144)</f>
        <v>448.55</v>
      </c>
      <c r="D145" s="145">
        <f>SUM(D136:D144)</f>
        <v>190.65</v>
      </c>
      <c r="E145" s="145">
        <f>SUM(E136:E144)</f>
        <v>24.85</v>
      </c>
      <c r="F145" s="146"/>
      <c r="G145" s="146"/>
    </row>
    <row r="146" spans="1:8">
      <c r="A146" s="410" t="s">
        <v>305</v>
      </c>
      <c r="B146" s="411"/>
      <c r="C146" s="411"/>
      <c r="D146" s="411"/>
      <c r="E146" s="412"/>
      <c r="F146" s="159"/>
      <c r="G146" s="159"/>
    </row>
    <row r="147" spans="1:8">
      <c r="A147" s="396" t="s">
        <v>68</v>
      </c>
      <c r="B147" s="397" t="s">
        <v>164</v>
      </c>
      <c r="C147" s="398"/>
      <c r="D147" s="396" t="s">
        <v>159</v>
      </c>
      <c r="E147" s="396" t="s">
        <v>155</v>
      </c>
      <c r="F147" s="160"/>
      <c r="G147" s="160"/>
    </row>
    <row r="148" spans="1:8">
      <c r="A148" s="396"/>
      <c r="B148" s="161" t="s">
        <v>160</v>
      </c>
      <c r="C148" s="161" t="s">
        <v>156</v>
      </c>
      <c r="D148" s="396"/>
      <c r="E148" s="396"/>
    </row>
    <row r="149" spans="1:8" ht="17.25" customHeight="1">
      <c r="A149" s="115" t="s">
        <v>195</v>
      </c>
      <c r="B149" s="132">
        <v>3</v>
      </c>
      <c r="C149" s="132">
        <v>0.6</v>
      </c>
      <c r="D149" s="132">
        <v>10</v>
      </c>
      <c r="E149" s="139">
        <f>(B149+0.04)*D149</f>
        <v>30.4</v>
      </c>
    </row>
    <row r="150" spans="1:8">
      <c r="A150" s="115" t="s">
        <v>198</v>
      </c>
      <c r="B150" s="132">
        <v>2</v>
      </c>
      <c r="C150" s="132">
        <v>0.8</v>
      </c>
      <c r="D150" s="132">
        <v>4</v>
      </c>
      <c r="E150" s="139">
        <f>(B150+0.04)*D150</f>
        <v>8.16</v>
      </c>
    </row>
    <row r="151" spans="1:8">
      <c r="A151" s="115" t="s">
        <v>200</v>
      </c>
      <c r="B151" s="132">
        <v>0.8</v>
      </c>
      <c r="C151" s="132">
        <v>0.4</v>
      </c>
      <c r="D151" s="132">
        <v>6</v>
      </c>
      <c r="E151" s="139">
        <f>(B151+0.04)*D151</f>
        <v>5.04</v>
      </c>
    </row>
    <row r="152" spans="1:8">
      <c r="A152" s="115" t="s">
        <v>201</v>
      </c>
      <c r="B152" s="132">
        <v>2</v>
      </c>
      <c r="C152" s="132">
        <v>1.5</v>
      </c>
      <c r="D152" s="132">
        <v>2</v>
      </c>
      <c r="E152" s="139">
        <f>(B152+0.04)*D152</f>
        <v>4.08</v>
      </c>
    </row>
    <row r="153" spans="1:8">
      <c r="D153" s="162" t="s">
        <v>250</v>
      </c>
      <c r="E153" s="145">
        <f>SUM(E149:E152)</f>
        <v>47.68</v>
      </c>
    </row>
    <row r="154" spans="1:8">
      <c r="A154" s="393" t="s">
        <v>328</v>
      </c>
      <c r="B154" s="393"/>
      <c r="C154" s="393"/>
      <c r="D154" s="393"/>
      <c r="E154" s="393"/>
      <c r="F154" s="393"/>
      <c r="G154" s="393"/>
      <c r="H154" s="173"/>
    </row>
    <row r="155" spans="1:8">
      <c r="A155" s="387" t="s">
        <v>330</v>
      </c>
      <c r="B155" s="388"/>
      <c r="C155" s="389"/>
      <c r="D155" s="149">
        <f>(H24+H25+H28+H29+H30)*2</f>
        <v>112.16</v>
      </c>
    </row>
    <row r="156" spans="1:8">
      <c r="A156" s="390" t="s">
        <v>250</v>
      </c>
      <c r="B156" s="391"/>
      <c r="C156" s="392"/>
      <c r="D156" s="145">
        <f>D155</f>
        <v>112.16</v>
      </c>
    </row>
    <row r="157" spans="1:8">
      <c r="A157" s="393" t="s">
        <v>329</v>
      </c>
      <c r="B157" s="393"/>
      <c r="C157" s="393"/>
      <c r="D157" s="393"/>
      <c r="E157" s="393"/>
      <c r="F157" s="393"/>
      <c r="G157" s="393"/>
    </row>
    <row r="158" spans="1:8">
      <c r="A158" s="387" t="s">
        <v>20</v>
      </c>
      <c r="B158" s="388"/>
      <c r="C158" s="389"/>
      <c r="D158" s="149">
        <f>D96</f>
        <v>527.30999999999995</v>
      </c>
    </row>
    <row r="159" spans="1:8">
      <c r="A159" s="387" t="s">
        <v>21</v>
      </c>
      <c r="B159" s="388"/>
      <c r="C159" s="389"/>
      <c r="D159" s="149">
        <f>E129</f>
        <v>83.45</v>
      </c>
    </row>
    <row r="160" spans="1:8">
      <c r="A160" s="390" t="s">
        <v>250</v>
      </c>
      <c r="B160" s="391"/>
      <c r="C160" s="392"/>
      <c r="D160" s="145">
        <f>D158+D159</f>
        <v>610.76</v>
      </c>
    </row>
    <row r="161" spans="1:7" ht="15.75" thickBot="1"/>
    <row r="162" spans="1:7">
      <c r="A162" s="415" t="s">
        <v>393</v>
      </c>
      <c r="B162" s="416"/>
      <c r="C162" s="416"/>
      <c r="D162" s="416"/>
      <c r="E162" s="416"/>
      <c r="F162" s="416"/>
      <c r="G162" s="417"/>
    </row>
    <row r="163" spans="1:7">
      <c r="A163" s="418" t="s">
        <v>388</v>
      </c>
      <c r="B163" s="419"/>
      <c r="C163" s="419"/>
      <c r="D163" s="420"/>
      <c r="E163" s="421" t="s">
        <v>103</v>
      </c>
      <c r="F163" s="421"/>
      <c r="G163" s="174" t="s">
        <v>389</v>
      </c>
    </row>
    <row r="164" spans="1:7">
      <c r="A164" s="402" t="s">
        <v>390</v>
      </c>
      <c r="B164" s="403"/>
      <c r="C164" s="403"/>
      <c r="D164" s="403"/>
      <c r="E164" s="404">
        <v>5516.99</v>
      </c>
      <c r="F164" s="405"/>
      <c r="G164" s="175" t="s">
        <v>52</v>
      </c>
    </row>
    <row r="165" spans="1:7">
      <c r="A165" s="402" t="s">
        <v>391</v>
      </c>
      <c r="B165" s="403"/>
      <c r="C165" s="403"/>
      <c r="D165" s="403"/>
      <c r="E165" s="404">
        <v>307.95</v>
      </c>
      <c r="F165" s="405"/>
      <c r="G165" s="175" t="s">
        <v>13</v>
      </c>
    </row>
    <row r="166" spans="1:7" ht="15.75" thickBot="1">
      <c r="A166" s="406" t="s">
        <v>392</v>
      </c>
      <c r="B166" s="407"/>
      <c r="C166" s="407"/>
      <c r="D166" s="407"/>
      <c r="E166" s="408">
        <v>66.38</v>
      </c>
      <c r="F166" s="409"/>
      <c r="G166" s="176" t="s">
        <v>52</v>
      </c>
    </row>
    <row r="167" spans="1:7">
      <c r="A167" s="445" t="s">
        <v>250</v>
      </c>
      <c r="B167" s="446"/>
      <c r="C167" s="446"/>
      <c r="D167" s="447"/>
      <c r="E167" s="177">
        <f>SUM(E164+E166)</f>
        <v>5583.37</v>
      </c>
      <c r="F167" s="178"/>
    </row>
    <row r="169" spans="1:7">
      <c r="A169" s="393" t="s">
        <v>654</v>
      </c>
      <c r="B169" s="393"/>
      <c r="C169" s="393"/>
      <c r="D169" s="393"/>
      <c r="E169" s="393"/>
      <c r="F169" s="393"/>
      <c r="G169" s="393"/>
    </row>
    <row r="170" spans="1:7">
      <c r="A170" s="115"/>
      <c r="B170" s="115" t="s">
        <v>495</v>
      </c>
      <c r="C170" s="115">
        <v>1.25</v>
      </c>
      <c r="D170" s="115"/>
      <c r="E170" s="115" t="s">
        <v>496</v>
      </c>
      <c r="F170" s="230">
        <v>0.3</v>
      </c>
      <c r="G170" s="168"/>
    </row>
    <row r="171" spans="1:7">
      <c r="A171" s="115"/>
      <c r="B171" s="115"/>
      <c r="C171" s="115"/>
      <c r="D171" s="115"/>
      <c r="E171" s="115"/>
      <c r="F171" s="115"/>
      <c r="G171" s="168"/>
    </row>
    <row r="172" spans="1:7">
      <c r="A172" s="231" t="s">
        <v>497</v>
      </c>
      <c r="B172" s="231" t="s">
        <v>498</v>
      </c>
      <c r="C172" s="231" t="s">
        <v>72</v>
      </c>
      <c r="D172" s="231" t="s">
        <v>499</v>
      </c>
      <c r="E172" s="231" t="s">
        <v>500</v>
      </c>
      <c r="F172" s="231" t="s">
        <v>501</v>
      </c>
      <c r="G172" s="168"/>
    </row>
    <row r="173" spans="1:7">
      <c r="A173" s="231" t="s">
        <v>165</v>
      </c>
      <c r="B173" s="115">
        <v>120</v>
      </c>
      <c r="C173" s="115">
        <v>120</v>
      </c>
      <c r="D173" s="115">
        <f>B173*C173/10000</f>
        <v>1.44</v>
      </c>
      <c r="E173" s="115">
        <f>D173*$C$170</f>
        <v>1.8</v>
      </c>
      <c r="F173" s="115">
        <f t="shared" ref="F173:F201" si="3">(B173*2+C173*2)*30</f>
        <v>14400</v>
      </c>
      <c r="G173" s="168"/>
    </row>
    <row r="174" spans="1:7">
      <c r="A174" s="231" t="s">
        <v>166</v>
      </c>
      <c r="B174" s="115">
        <v>120</v>
      </c>
      <c r="C174" s="115">
        <v>120</v>
      </c>
      <c r="D174" s="115">
        <f t="shared" ref="D174:D201" si="4">B174*C174/10000</f>
        <v>1.44</v>
      </c>
      <c r="E174" s="115">
        <f t="shared" ref="E174:E201" si="5">D174*$C$170</f>
        <v>1.8</v>
      </c>
      <c r="F174" s="115">
        <f t="shared" si="3"/>
        <v>14400</v>
      </c>
      <c r="G174" s="168"/>
    </row>
    <row r="175" spans="1:7">
      <c r="A175" s="231" t="s">
        <v>167</v>
      </c>
      <c r="B175" s="115">
        <v>120</v>
      </c>
      <c r="C175" s="115">
        <v>120</v>
      </c>
      <c r="D175" s="115">
        <f t="shared" si="4"/>
        <v>1.44</v>
      </c>
      <c r="E175" s="115">
        <f t="shared" si="5"/>
        <v>1.8</v>
      </c>
      <c r="F175" s="115">
        <f t="shared" si="3"/>
        <v>14400</v>
      </c>
      <c r="G175" s="168"/>
    </row>
    <row r="176" spans="1:7">
      <c r="A176" s="231" t="s">
        <v>168</v>
      </c>
      <c r="B176" s="115">
        <v>120</v>
      </c>
      <c r="C176" s="115">
        <v>120</v>
      </c>
      <c r="D176" s="115">
        <f t="shared" si="4"/>
        <v>1.44</v>
      </c>
      <c r="E176" s="115">
        <f t="shared" si="5"/>
        <v>1.8</v>
      </c>
      <c r="F176" s="115">
        <f t="shared" si="3"/>
        <v>14400</v>
      </c>
      <c r="G176" s="168"/>
    </row>
    <row r="177" spans="1:7">
      <c r="A177" s="231" t="s">
        <v>169</v>
      </c>
      <c r="B177" s="115">
        <v>120</v>
      </c>
      <c r="C177" s="115">
        <v>120</v>
      </c>
      <c r="D177" s="115">
        <f t="shared" si="4"/>
        <v>1.44</v>
      </c>
      <c r="E177" s="115">
        <f t="shared" si="5"/>
        <v>1.8</v>
      </c>
      <c r="F177" s="115">
        <f t="shared" si="3"/>
        <v>14400</v>
      </c>
      <c r="G177" s="168"/>
    </row>
    <row r="178" spans="1:7">
      <c r="A178" s="231" t="s">
        <v>170</v>
      </c>
      <c r="B178" s="115">
        <v>120</v>
      </c>
      <c r="C178" s="115">
        <v>120</v>
      </c>
      <c r="D178" s="115">
        <f t="shared" si="4"/>
        <v>1.44</v>
      </c>
      <c r="E178" s="115">
        <f t="shared" si="5"/>
        <v>1.8</v>
      </c>
      <c r="F178" s="115">
        <f t="shared" si="3"/>
        <v>14400</v>
      </c>
      <c r="G178" s="168"/>
    </row>
    <row r="179" spans="1:7">
      <c r="A179" s="231" t="s">
        <v>171</v>
      </c>
      <c r="B179" s="115">
        <v>120</v>
      </c>
      <c r="C179" s="115">
        <v>120</v>
      </c>
      <c r="D179" s="115">
        <f t="shared" si="4"/>
        <v>1.44</v>
      </c>
      <c r="E179" s="115">
        <f t="shared" si="5"/>
        <v>1.8</v>
      </c>
      <c r="F179" s="115">
        <f t="shared" si="3"/>
        <v>14400</v>
      </c>
      <c r="G179" s="168"/>
    </row>
    <row r="180" spans="1:7">
      <c r="A180" s="231" t="s">
        <v>172</v>
      </c>
      <c r="B180" s="115">
        <v>120</v>
      </c>
      <c r="C180" s="115">
        <v>120</v>
      </c>
      <c r="D180" s="115">
        <f t="shared" si="4"/>
        <v>1.44</v>
      </c>
      <c r="E180" s="115">
        <f t="shared" si="5"/>
        <v>1.8</v>
      </c>
      <c r="F180" s="115">
        <f t="shared" si="3"/>
        <v>14400</v>
      </c>
      <c r="G180" s="168"/>
    </row>
    <row r="181" spans="1:7">
      <c r="A181" s="231" t="s">
        <v>173</v>
      </c>
      <c r="B181" s="115">
        <v>120</v>
      </c>
      <c r="C181" s="115">
        <v>120</v>
      </c>
      <c r="D181" s="115">
        <f t="shared" si="4"/>
        <v>1.44</v>
      </c>
      <c r="E181" s="115">
        <f t="shared" si="5"/>
        <v>1.8</v>
      </c>
      <c r="F181" s="115">
        <f t="shared" si="3"/>
        <v>14400</v>
      </c>
      <c r="G181" s="168"/>
    </row>
    <row r="182" spans="1:7">
      <c r="A182" s="231" t="s">
        <v>174</v>
      </c>
      <c r="B182" s="115">
        <v>130</v>
      </c>
      <c r="C182" s="115">
        <v>130</v>
      </c>
      <c r="D182" s="115">
        <f t="shared" si="4"/>
        <v>1.69</v>
      </c>
      <c r="E182" s="115">
        <f t="shared" si="5"/>
        <v>2.1124999999999998</v>
      </c>
      <c r="F182" s="115">
        <f t="shared" si="3"/>
        <v>15600</v>
      </c>
      <c r="G182" s="168"/>
    </row>
    <row r="183" spans="1:7">
      <c r="A183" s="231" t="s">
        <v>502</v>
      </c>
      <c r="B183" s="115">
        <v>130</v>
      </c>
      <c r="C183" s="115">
        <v>130</v>
      </c>
      <c r="D183" s="115">
        <f t="shared" si="4"/>
        <v>1.69</v>
      </c>
      <c r="E183" s="115">
        <f t="shared" si="5"/>
        <v>2.1124999999999998</v>
      </c>
      <c r="F183" s="115">
        <f t="shared" si="3"/>
        <v>15600</v>
      </c>
      <c r="G183" s="168"/>
    </row>
    <row r="184" spans="1:7">
      <c r="A184" s="231" t="s">
        <v>503</v>
      </c>
      <c r="B184" s="115">
        <v>120</v>
      </c>
      <c r="C184" s="115">
        <v>120</v>
      </c>
      <c r="D184" s="115">
        <f t="shared" si="4"/>
        <v>1.44</v>
      </c>
      <c r="E184" s="115">
        <f t="shared" si="5"/>
        <v>1.8</v>
      </c>
      <c r="F184" s="115">
        <f t="shared" si="3"/>
        <v>14400</v>
      </c>
      <c r="G184" s="168"/>
    </row>
    <row r="185" spans="1:7">
      <c r="A185" s="231" t="s">
        <v>504</v>
      </c>
      <c r="B185" s="115">
        <v>120</v>
      </c>
      <c r="C185" s="115">
        <v>120</v>
      </c>
      <c r="D185" s="115">
        <f t="shared" si="4"/>
        <v>1.44</v>
      </c>
      <c r="E185" s="115">
        <f t="shared" si="5"/>
        <v>1.8</v>
      </c>
      <c r="F185" s="115">
        <f t="shared" si="3"/>
        <v>14400</v>
      </c>
      <c r="G185" s="168"/>
    </row>
    <row r="186" spans="1:7">
      <c r="A186" s="231" t="s">
        <v>505</v>
      </c>
      <c r="B186" s="115">
        <v>140</v>
      </c>
      <c r="C186" s="115">
        <v>140</v>
      </c>
      <c r="D186" s="115">
        <f t="shared" si="4"/>
        <v>1.96</v>
      </c>
      <c r="E186" s="115">
        <f t="shared" si="5"/>
        <v>2.4500000000000002</v>
      </c>
      <c r="F186" s="115">
        <f t="shared" si="3"/>
        <v>16800</v>
      </c>
      <c r="G186" s="168"/>
    </row>
    <row r="187" spans="1:7">
      <c r="A187" s="231" t="s">
        <v>506</v>
      </c>
      <c r="B187" s="115">
        <v>120</v>
      </c>
      <c r="C187" s="115">
        <v>120</v>
      </c>
      <c r="D187" s="115">
        <f t="shared" si="4"/>
        <v>1.44</v>
      </c>
      <c r="E187" s="115">
        <f t="shared" si="5"/>
        <v>1.8</v>
      </c>
      <c r="F187" s="115">
        <f t="shared" si="3"/>
        <v>14400</v>
      </c>
      <c r="G187" s="168"/>
    </row>
    <row r="188" spans="1:7">
      <c r="A188" s="231" t="s">
        <v>507</v>
      </c>
      <c r="B188" s="115">
        <v>130</v>
      </c>
      <c r="C188" s="115">
        <v>130</v>
      </c>
      <c r="D188" s="115">
        <f t="shared" si="4"/>
        <v>1.69</v>
      </c>
      <c r="E188" s="115">
        <f t="shared" si="5"/>
        <v>2.1124999999999998</v>
      </c>
      <c r="F188" s="115">
        <f t="shared" si="3"/>
        <v>15600</v>
      </c>
      <c r="G188" s="168"/>
    </row>
    <row r="189" spans="1:7">
      <c r="A189" s="231" t="s">
        <v>508</v>
      </c>
      <c r="B189" s="115">
        <v>120</v>
      </c>
      <c r="C189" s="115">
        <v>120</v>
      </c>
      <c r="D189" s="115">
        <f t="shared" si="4"/>
        <v>1.44</v>
      </c>
      <c r="E189" s="115">
        <f t="shared" si="5"/>
        <v>1.8</v>
      </c>
      <c r="F189" s="115">
        <f t="shared" si="3"/>
        <v>14400</v>
      </c>
      <c r="G189" s="168"/>
    </row>
    <row r="190" spans="1:7">
      <c r="A190" s="231" t="s">
        <v>509</v>
      </c>
      <c r="B190" s="115">
        <v>120</v>
      </c>
      <c r="C190" s="115">
        <v>120</v>
      </c>
      <c r="D190" s="115">
        <f t="shared" si="4"/>
        <v>1.44</v>
      </c>
      <c r="E190" s="115">
        <f t="shared" si="5"/>
        <v>1.8</v>
      </c>
      <c r="F190" s="115">
        <f t="shared" si="3"/>
        <v>14400</v>
      </c>
      <c r="G190" s="168"/>
    </row>
    <row r="191" spans="1:7">
      <c r="A191" s="231" t="s">
        <v>510</v>
      </c>
      <c r="B191" s="115">
        <v>130</v>
      </c>
      <c r="C191" s="115">
        <v>130</v>
      </c>
      <c r="D191" s="115">
        <f t="shared" si="4"/>
        <v>1.69</v>
      </c>
      <c r="E191" s="115">
        <f t="shared" si="5"/>
        <v>2.1124999999999998</v>
      </c>
      <c r="F191" s="115">
        <f t="shared" si="3"/>
        <v>15600</v>
      </c>
      <c r="G191" s="168"/>
    </row>
    <row r="192" spans="1:7">
      <c r="A192" s="231" t="s">
        <v>511</v>
      </c>
      <c r="B192" s="115">
        <v>130</v>
      </c>
      <c r="C192" s="115">
        <v>130</v>
      </c>
      <c r="D192" s="115">
        <f t="shared" si="4"/>
        <v>1.69</v>
      </c>
      <c r="E192" s="115">
        <f t="shared" si="5"/>
        <v>2.1124999999999998</v>
      </c>
      <c r="F192" s="115">
        <f t="shared" si="3"/>
        <v>15600</v>
      </c>
      <c r="G192" s="168"/>
    </row>
    <row r="193" spans="1:7">
      <c r="A193" s="231" t="s">
        <v>512</v>
      </c>
      <c r="B193" s="115">
        <v>120</v>
      </c>
      <c r="C193" s="115">
        <v>120</v>
      </c>
      <c r="D193" s="115">
        <f t="shared" si="4"/>
        <v>1.44</v>
      </c>
      <c r="E193" s="115">
        <f t="shared" si="5"/>
        <v>1.8</v>
      </c>
      <c r="F193" s="115">
        <f t="shared" si="3"/>
        <v>14400</v>
      </c>
      <c r="G193" s="168"/>
    </row>
    <row r="194" spans="1:7">
      <c r="A194" s="231" t="s">
        <v>513</v>
      </c>
      <c r="B194" s="115">
        <v>100</v>
      </c>
      <c r="C194" s="115">
        <v>100</v>
      </c>
      <c r="D194" s="115">
        <f t="shared" si="4"/>
        <v>1</v>
      </c>
      <c r="E194" s="115">
        <f t="shared" si="5"/>
        <v>1.25</v>
      </c>
      <c r="F194" s="115">
        <f t="shared" si="3"/>
        <v>12000</v>
      </c>
      <c r="G194" s="168"/>
    </row>
    <row r="195" spans="1:7">
      <c r="A195" s="231" t="s">
        <v>514</v>
      </c>
      <c r="B195" s="115">
        <v>150</v>
      </c>
      <c r="C195" s="115">
        <v>150</v>
      </c>
      <c r="D195" s="115">
        <f t="shared" si="4"/>
        <v>2.25</v>
      </c>
      <c r="E195" s="115">
        <f t="shared" si="5"/>
        <v>2.8125</v>
      </c>
      <c r="F195" s="115">
        <f t="shared" si="3"/>
        <v>18000</v>
      </c>
      <c r="G195" s="168"/>
    </row>
    <row r="196" spans="1:7">
      <c r="A196" s="231" t="s">
        <v>515</v>
      </c>
      <c r="B196" s="115">
        <v>140</v>
      </c>
      <c r="C196" s="115">
        <v>140</v>
      </c>
      <c r="D196" s="115">
        <f t="shared" si="4"/>
        <v>1.96</v>
      </c>
      <c r="E196" s="115">
        <f t="shared" si="5"/>
        <v>2.4500000000000002</v>
      </c>
      <c r="F196" s="115">
        <f t="shared" si="3"/>
        <v>16800</v>
      </c>
      <c r="G196" s="168"/>
    </row>
    <row r="197" spans="1:7">
      <c r="A197" s="231" t="s">
        <v>516</v>
      </c>
      <c r="B197" s="115">
        <v>120</v>
      </c>
      <c r="C197" s="115">
        <v>120</v>
      </c>
      <c r="D197" s="115">
        <f t="shared" si="4"/>
        <v>1.44</v>
      </c>
      <c r="E197" s="115">
        <f t="shared" si="5"/>
        <v>1.8</v>
      </c>
      <c r="F197" s="115">
        <f t="shared" si="3"/>
        <v>14400</v>
      </c>
      <c r="G197" s="168"/>
    </row>
    <row r="198" spans="1:7">
      <c r="A198" s="231" t="s">
        <v>517</v>
      </c>
      <c r="B198" s="115">
        <v>120</v>
      </c>
      <c r="C198" s="115">
        <v>120</v>
      </c>
      <c r="D198" s="115">
        <f t="shared" si="4"/>
        <v>1.44</v>
      </c>
      <c r="E198" s="115">
        <f t="shared" si="5"/>
        <v>1.8</v>
      </c>
      <c r="F198" s="115">
        <f t="shared" si="3"/>
        <v>14400</v>
      </c>
      <c r="G198" s="168"/>
    </row>
    <row r="199" spans="1:7">
      <c r="A199" s="231" t="s">
        <v>518</v>
      </c>
      <c r="B199" s="115">
        <v>120</v>
      </c>
      <c r="C199" s="115">
        <v>120</v>
      </c>
      <c r="D199" s="115">
        <f t="shared" si="4"/>
        <v>1.44</v>
      </c>
      <c r="E199" s="115">
        <f t="shared" si="5"/>
        <v>1.8</v>
      </c>
      <c r="F199" s="115">
        <f t="shared" si="3"/>
        <v>14400</v>
      </c>
      <c r="G199" s="168"/>
    </row>
    <row r="200" spans="1:7">
      <c r="A200" s="231" t="s">
        <v>519</v>
      </c>
      <c r="B200" s="115">
        <v>120</v>
      </c>
      <c r="C200" s="115">
        <v>120</v>
      </c>
      <c r="D200" s="115">
        <f t="shared" si="4"/>
        <v>1.44</v>
      </c>
      <c r="E200" s="115">
        <f t="shared" si="5"/>
        <v>1.8</v>
      </c>
      <c r="F200" s="115">
        <f t="shared" si="3"/>
        <v>14400</v>
      </c>
      <c r="G200" s="168"/>
    </row>
    <row r="201" spans="1:7">
      <c r="A201" s="231" t="s">
        <v>520</v>
      </c>
      <c r="B201" s="115">
        <v>120</v>
      </c>
      <c r="C201" s="115">
        <v>120</v>
      </c>
      <c r="D201" s="115">
        <f t="shared" si="4"/>
        <v>1.44</v>
      </c>
      <c r="E201" s="115">
        <f t="shared" si="5"/>
        <v>1.8</v>
      </c>
      <c r="F201" s="115">
        <f t="shared" si="3"/>
        <v>14400</v>
      </c>
      <c r="G201" s="168"/>
    </row>
    <row r="202" spans="1:7">
      <c r="A202" s="168"/>
      <c r="B202" s="168"/>
      <c r="C202" s="168"/>
      <c r="D202" s="231">
        <f>SUM(D173:D201)</f>
        <v>44.42</v>
      </c>
      <c r="E202" s="231">
        <f>SUM(E173:E201)</f>
        <v>55.524999999999999</v>
      </c>
      <c r="F202" s="231">
        <f>SUM(F173:F201)</f>
        <v>429600</v>
      </c>
      <c r="G202" s="168"/>
    </row>
    <row r="203" spans="1:7">
      <c r="A203" s="168"/>
      <c r="B203" s="168"/>
      <c r="C203" s="168"/>
      <c r="D203" s="168"/>
      <c r="E203" s="168"/>
      <c r="F203" s="168"/>
      <c r="G203" s="168"/>
    </row>
    <row r="204" spans="1:7">
      <c r="A204" s="168"/>
      <c r="B204" s="168"/>
      <c r="C204" s="168"/>
      <c r="D204" s="231" t="s">
        <v>499</v>
      </c>
      <c r="E204" s="231" t="s">
        <v>500</v>
      </c>
      <c r="F204" s="231" t="s">
        <v>653</v>
      </c>
      <c r="G204" s="168"/>
    </row>
    <row r="205" spans="1:7">
      <c r="A205" s="168"/>
      <c r="B205" s="168"/>
      <c r="C205" s="168"/>
      <c r="D205" s="231">
        <f>SUM(D173:D201)</f>
        <v>44.42</v>
      </c>
      <c r="E205" s="231">
        <f>SUM(E173:E201)</f>
        <v>55.524999999999999</v>
      </c>
      <c r="F205" s="231">
        <f>F202/10000</f>
        <v>42.96</v>
      </c>
      <c r="G205" s="168"/>
    </row>
    <row r="208" spans="1:7">
      <c r="A208" s="444" t="s">
        <v>694</v>
      </c>
      <c r="B208" s="444"/>
      <c r="C208" s="444"/>
      <c r="D208" s="444"/>
      <c r="E208" s="444"/>
    </row>
    <row r="209" spans="1:5">
      <c r="A209" s="240" t="s">
        <v>0</v>
      </c>
      <c r="B209" s="240" t="s">
        <v>695</v>
      </c>
      <c r="C209" s="241" t="s">
        <v>696</v>
      </c>
      <c r="D209" s="240" t="s">
        <v>697</v>
      </c>
      <c r="E209" s="240" t="s">
        <v>698</v>
      </c>
    </row>
    <row r="210" spans="1:5" ht="45">
      <c r="A210" s="242" t="s">
        <v>27</v>
      </c>
      <c r="B210" s="243" t="s">
        <v>699</v>
      </c>
      <c r="C210" s="244" t="s">
        <v>722</v>
      </c>
      <c r="D210" s="242" t="s">
        <v>70</v>
      </c>
      <c r="E210" s="245">
        <v>1</v>
      </c>
    </row>
    <row r="211" spans="1:5" ht="120">
      <c r="A211" s="242" t="s">
        <v>30</v>
      </c>
      <c r="B211" s="243" t="s">
        <v>700</v>
      </c>
      <c r="C211" s="244" t="s">
        <v>723</v>
      </c>
      <c r="D211" s="242" t="s">
        <v>16</v>
      </c>
      <c r="E211" s="245">
        <f>6.4*1.3</f>
        <v>8.32</v>
      </c>
    </row>
    <row r="212" spans="1:5" ht="30">
      <c r="A212" s="242" t="s">
        <v>33</v>
      </c>
      <c r="B212" s="243" t="s">
        <v>701</v>
      </c>
      <c r="C212" s="244" t="s">
        <v>702</v>
      </c>
      <c r="D212" s="242" t="s">
        <v>16</v>
      </c>
      <c r="E212" s="245">
        <f>E211*0.8</f>
        <v>6.66</v>
      </c>
    </row>
    <row r="213" spans="1:5" ht="90">
      <c r="A213" s="242" t="s">
        <v>36</v>
      </c>
      <c r="B213" s="244" t="s">
        <v>703</v>
      </c>
      <c r="C213" s="244" t="s">
        <v>704</v>
      </c>
      <c r="D213" s="242" t="s">
        <v>13</v>
      </c>
      <c r="E213" s="246">
        <f>6.14+0.68</f>
        <v>6.82</v>
      </c>
    </row>
    <row r="214" spans="1:5" ht="60">
      <c r="A214" s="242" t="s">
        <v>53</v>
      </c>
      <c r="B214" s="244" t="s">
        <v>705</v>
      </c>
      <c r="C214" s="244" t="s">
        <v>725</v>
      </c>
      <c r="D214" s="242" t="s">
        <v>18</v>
      </c>
      <c r="E214" s="245">
        <v>25</v>
      </c>
    </row>
    <row r="215" spans="1:5">
      <c r="A215" s="242" t="s">
        <v>112</v>
      </c>
      <c r="B215" s="244" t="s">
        <v>706</v>
      </c>
      <c r="C215" s="244"/>
      <c r="D215" s="242" t="s">
        <v>387</v>
      </c>
      <c r="E215" s="246">
        <v>15</v>
      </c>
    </row>
    <row r="216" spans="1:5">
      <c r="A216" s="242" t="s">
        <v>113</v>
      </c>
      <c r="B216" s="244" t="s">
        <v>707</v>
      </c>
      <c r="C216" s="244" t="s">
        <v>708</v>
      </c>
      <c r="D216" s="242" t="s">
        <v>387</v>
      </c>
      <c r="E216" s="246">
        <v>17</v>
      </c>
    </row>
    <row r="217" spans="1:5" ht="30">
      <c r="A217" s="242" t="s">
        <v>145</v>
      </c>
      <c r="B217" s="244" t="s">
        <v>710</v>
      </c>
      <c r="C217" s="244"/>
      <c r="D217" s="242" t="s">
        <v>387</v>
      </c>
      <c r="E217" s="246">
        <v>3</v>
      </c>
    </row>
    <row r="218" spans="1:5" ht="30">
      <c r="A218" s="242" t="s">
        <v>709</v>
      </c>
      <c r="B218" s="244" t="s">
        <v>712</v>
      </c>
      <c r="C218" s="244"/>
      <c r="D218" s="242" t="s">
        <v>387</v>
      </c>
      <c r="E218" s="246">
        <v>4</v>
      </c>
    </row>
    <row r="219" spans="1:5" ht="45">
      <c r="A219" s="242" t="s">
        <v>711</v>
      </c>
      <c r="B219" s="244" t="s">
        <v>714</v>
      </c>
      <c r="C219" s="244" t="s">
        <v>724</v>
      </c>
      <c r="D219" s="242" t="s">
        <v>387</v>
      </c>
      <c r="E219" s="246">
        <v>4</v>
      </c>
    </row>
    <row r="220" spans="1:5" ht="30">
      <c r="A220" s="242" t="s">
        <v>713</v>
      </c>
      <c r="B220" s="244" t="s">
        <v>716</v>
      </c>
      <c r="C220" s="244"/>
      <c r="D220" s="242" t="s">
        <v>387</v>
      </c>
      <c r="E220" s="246">
        <v>30</v>
      </c>
    </row>
    <row r="221" spans="1:5" ht="30">
      <c r="A221" s="242" t="s">
        <v>715</v>
      </c>
      <c r="B221" s="244" t="s">
        <v>718</v>
      </c>
      <c r="C221" s="244"/>
      <c r="D221" s="242" t="s">
        <v>387</v>
      </c>
      <c r="E221" s="246">
        <v>2</v>
      </c>
    </row>
    <row r="222" spans="1:5" ht="30">
      <c r="A222" s="242" t="s">
        <v>717</v>
      </c>
      <c r="B222" s="244" t="s">
        <v>720</v>
      </c>
      <c r="C222" s="244"/>
      <c r="D222" s="242" t="s">
        <v>387</v>
      </c>
      <c r="E222" s="246">
        <v>4</v>
      </c>
    </row>
    <row r="223" spans="1:5" ht="30">
      <c r="A223" s="242" t="s">
        <v>719</v>
      </c>
      <c r="B223" s="244" t="s">
        <v>721</v>
      </c>
      <c r="C223" s="244"/>
      <c r="D223" s="242" t="s">
        <v>387</v>
      </c>
      <c r="E223" s="246">
        <v>4</v>
      </c>
    </row>
  </sheetData>
  <mergeCells count="129">
    <mergeCell ref="A208:E208"/>
    <mergeCell ref="A169:G169"/>
    <mergeCell ref="A167:D167"/>
    <mergeCell ref="A162:G162"/>
    <mergeCell ref="A163:D163"/>
    <mergeCell ref="E163:F163"/>
    <mergeCell ref="A164:D164"/>
    <mergeCell ref="E164:F164"/>
    <mergeCell ref="A165:D165"/>
    <mergeCell ref="E165:F165"/>
    <mergeCell ref="A166:D166"/>
    <mergeCell ref="E166:F166"/>
    <mergeCell ref="A18:C18"/>
    <mergeCell ref="A20:A21"/>
    <mergeCell ref="B20:C20"/>
    <mergeCell ref="D20:D21"/>
    <mergeCell ref="E20:E21"/>
    <mergeCell ref="F20:F21"/>
    <mergeCell ref="A1:G1"/>
    <mergeCell ref="A2:G2"/>
    <mergeCell ref="A3:F3"/>
    <mergeCell ref="A4:F4"/>
    <mergeCell ref="A5:G5"/>
    <mergeCell ref="G20:G21"/>
    <mergeCell ref="A19:H19"/>
    <mergeCell ref="H20:H21"/>
    <mergeCell ref="A26:A27"/>
    <mergeCell ref="B26:C26"/>
    <mergeCell ref="D26:D27"/>
    <mergeCell ref="E26:E27"/>
    <mergeCell ref="F26:F27"/>
    <mergeCell ref="G26:G27"/>
    <mergeCell ref="H26:H27"/>
    <mergeCell ref="B36:C36"/>
    <mergeCell ref="G43:G44"/>
    <mergeCell ref="B44:C44"/>
    <mergeCell ref="A41:F41"/>
    <mergeCell ref="A42:G42"/>
    <mergeCell ref="B37:C37"/>
    <mergeCell ref="B38:C38"/>
    <mergeCell ref="B39:C39"/>
    <mergeCell ref="B40:C40"/>
    <mergeCell ref="A33:G33"/>
    <mergeCell ref="A34:A35"/>
    <mergeCell ref="B34:C34"/>
    <mergeCell ref="D34:D35"/>
    <mergeCell ref="E34:E35"/>
    <mergeCell ref="F34:F35"/>
    <mergeCell ref="G34:G35"/>
    <mergeCell ref="B35:C35"/>
    <mergeCell ref="B45:C45"/>
    <mergeCell ref="B46:C46"/>
    <mergeCell ref="B47:C47"/>
    <mergeCell ref="B48:C48"/>
    <mergeCell ref="A43:A44"/>
    <mergeCell ref="B43:C43"/>
    <mergeCell ref="D43:D44"/>
    <mergeCell ref="E43:E44"/>
    <mergeCell ref="F43:F44"/>
    <mergeCell ref="G51:G52"/>
    <mergeCell ref="B52:C52"/>
    <mergeCell ref="B53:C53"/>
    <mergeCell ref="A56:F56"/>
    <mergeCell ref="A57:G57"/>
    <mergeCell ref="A49:F49"/>
    <mergeCell ref="A50:G50"/>
    <mergeCell ref="A51:A52"/>
    <mergeCell ref="B51:C51"/>
    <mergeCell ref="D51:D52"/>
    <mergeCell ref="E51:E52"/>
    <mergeCell ref="F51:F52"/>
    <mergeCell ref="B60:C60"/>
    <mergeCell ref="A61:F61"/>
    <mergeCell ref="A62:G62"/>
    <mergeCell ref="A58:A59"/>
    <mergeCell ref="B58:C58"/>
    <mergeCell ref="D58:D59"/>
    <mergeCell ref="E58:E59"/>
    <mergeCell ref="F58:F59"/>
    <mergeCell ref="G58:G59"/>
    <mergeCell ref="B59:C59"/>
    <mergeCell ref="A70:F70"/>
    <mergeCell ref="A71:G71"/>
    <mergeCell ref="B65:C65"/>
    <mergeCell ref="B66:C66"/>
    <mergeCell ref="B67:C67"/>
    <mergeCell ref="B68:C68"/>
    <mergeCell ref="B69:C69"/>
    <mergeCell ref="A63:A64"/>
    <mergeCell ref="B63:C63"/>
    <mergeCell ref="D63:D64"/>
    <mergeCell ref="E63:E64"/>
    <mergeCell ref="F63:F64"/>
    <mergeCell ref="G63:G64"/>
    <mergeCell ref="B64:C64"/>
    <mergeCell ref="A112:G112"/>
    <mergeCell ref="A113:C113"/>
    <mergeCell ref="A114:C114"/>
    <mergeCell ref="A115:C115"/>
    <mergeCell ref="A107:C107"/>
    <mergeCell ref="A108:G108"/>
    <mergeCell ref="A96:C96"/>
    <mergeCell ref="A97:G97"/>
    <mergeCell ref="A84:C84"/>
    <mergeCell ref="A85:G85"/>
    <mergeCell ref="A159:C159"/>
    <mergeCell ref="A160:C160"/>
    <mergeCell ref="B54:C54"/>
    <mergeCell ref="B55:C55"/>
    <mergeCell ref="A155:C155"/>
    <mergeCell ref="A156:C156"/>
    <mergeCell ref="A157:G157"/>
    <mergeCell ref="A158:C158"/>
    <mergeCell ref="A154:G154"/>
    <mergeCell ref="A146:E146"/>
    <mergeCell ref="A147:A148"/>
    <mergeCell ref="B147:C147"/>
    <mergeCell ref="D147:D148"/>
    <mergeCell ref="E147:E148"/>
    <mergeCell ref="A130:G130"/>
    <mergeCell ref="A131:C131"/>
    <mergeCell ref="A132:C132"/>
    <mergeCell ref="A133:C133"/>
    <mergeCell ref="A134:G134"/>
    <mergeCell ref="A123:G123"/>
    <mergeCell ref="A129:D129"/>
    <mergeCell ref="A116:G116"/>
    <mergeCell ref="A122:D122"/>
    <mergeCell ref="A111:C111"/>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10</vt:i4>
      </vt:variant>
    </vt:vector>
  </HeadingPairs>
  <TitlesOfParts>
    <vt:vector size="24" baseType="lpstr">
      <vt:lpstr>Capa</vt:lpstr>
      <vt:lpstr>Orçamento</vt:lpstr>
      <vt:lpstr>Cronograma</vt:lpstr>
      <vt:lpstr>BDI - Serviços</vt:lpstr>
      <vt:lpstr>BDI-Equipamentos</vt:lpstr>
      <vt:lpstr>Composição</vt:lpstr>
      <vt:lpstr>Mem. Calculo Quadra</vt:lpstr>
      <vt:lpstr>Mem. Calculo Pergolados</vt:lpstr>
      <vt:lpstr>Mem. Calculo Refeitório</vt:lpstr>
      <vt:lpstr>Mem. Calculo Bloco Educacional</vt:lpstr>
      <vt:lpstr>Quadro de Áreas</vt:lpstr>
      <vt:lpstr>Terraplenagem</vt:lpstr>
      <vt:lpstr>Quadro de Esquadrias Geral</vt:lpstr>
      <vt:lpstr>Mapa de Cotação</vt:lpstr>
      <vt:lpstr>'BDI - Serviços'!Area_de_impressao</vt:lpstr>
      <vt:lpstr>'BDI-Equipamentos'!Area_de_impressao</vt:lpstr>
      <vt:lpstr>Capa!Area_de_impressao</vt:lpstr>
      <vt:lpstr>Composição!Area_de_impressao</vt:lpstr>
      <vt:lpstr>Cronograma!Area_de_impressao</vt:lpstr>
      <vt:lpstr>Orçamento!Area_de_impressao</vt:lpstr>
      <vt:lpstr>Terraplenagem!Area_de_impressao</vt:lpstr>
      <vt:lpstr>Composição!Titulos_de_impressao</vt:lpstr>
      <vt:lpstr>Cronograma!Titulos_de_impressao</vt:lpstr>
      <vt:lpstr>Orçamento!Titulos_de_impressao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licitação</cp:lastModifiedBy>
  <cp:lastPrinted>2020-01-30T15:59:54Z</cp:lastPrinted>
  <dcterms:created xsi:type="dcterms:W3CDTF">2013-07-15T19:04:59Z</dcterms:created>
  <dcterms:modified xsi:type="dcterms:W3CDTF">2020-03-03T18:45:11Z</dcterms:modified>
</cp:coreProperties>
</file>